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Karen Fernandes\anaconda3\Files\Projects\Web Scraping\"/>
    </mc:Choice>
  </mc:AlternateContent>
  <xr:revisionPtr revIDLastSave="0" documentId="13_ncr:1_{73E22ABD-DD96-4F10-88A8-AA33D80074EB}" xr6:coauthVersionLast="47" xr6:coauthVersionMax="47" xr10:uidLastSave="{00000000-0000-0000-0000-000000000000}"/>
  <bookViews>
    <workbookView xWindow="-108" yWindow="-108" windowWidth="23256" windowHeight="12456" tabRatio="808" xr2:uid="{B3A06DAC-F83A-4B1E-A24A-36603CDF4D13}"/>
  </bookViews>
  <sheets>
    <sheet name="PhonesView" sheetId="4" r:id="rId1"/>
    <sheet name="Metrics" sheetId="13" r:id="rId2"/>
    <sheet name="Price Distribution by Processor" sheetId="24" r:id="rId3"/>
    <sheet name="Correlation Heatmap" sheetId="8" r:id="rId4"/>
    <sheet name="Market Share by Brands" sheetId="29" r:id="rId5"/>
    <sheet name="Identifying Premium vs. Budget " sheetId="10" r:id="rId6"/>
    <sheet name="Analyzing Linear and Non-Linear" sheetId="12" r:id="rId7"/>
    <sheet name="Pareto - Features Contri" sheetId="14" r:id="rId8"/>
    <sheet name="Price Range Distribution" sheetId="15" r:id="rId9"/>
    <sheet name="Dashboard" sheetId="5" r:id="rId10"/>
  </sheets>
  <definedNames>
    <definedName name="_xlchart.v1.0" hidden="1">'Identifying Premium vs. Budget '!$A$2:$A$316</definedName>
    <definedName name="_xlchart.v1.1" hidden="1">'Identifying Premium vs. Budget '!$B$1</definedName>
    <definedName name="_xlchart.v1.10" hidden="1">'Identifying Premium vs. Budget '!$B$1</definedName>
    <definedName name="_xlchart.v1.11" hidden="1">'Identifying Premium vs. Budget '!$B$2:$B$316</definedName>
    <definedName name="_xlchart.v1.12" hidden="1">'Pareto - Features Contri'!$A$2:$A$9</definedName>
    <definedName name="_xlchart.v1.13" hidden="1">'Pareto - Features Contri'!$B$1</definedName>
    <definedName name="_xlchart.v1.14" hidden="1">'Pareto - Features Contri'!$B$2:$B$9</definedName>
    <definedName name="_xlchart.v1.15" hidden="1">'Pareto - Features Contri'!$C$1</definedName>
    <definedName name="_xlchart.v1.16" hidden="1">'Pareto - Features Contri'!$C$2:$C$9</definedName>
    <definedName name="_xlchart.v1.2" hidden="1">'Identifying Premium vs. Budget '!$B$2:$B$316</definedName>
    <definedName name="_xlchart.v1.3" hidden="1">'Pareto - Features Contri'!$A$2:$A$9</definedName>
    <definedName name="_xlchart.v1.4" hidden="1">'Pareto - Features Contri'!$B$1</definedName>
    <definedName name="_xlchart.v1.5" hidden="1">'Pareto - Features Contri'!$B$2:$B$9</definedName>
    <definedName name="_xlchart.v1.6" hidden="1">'Pareto - Features Contri'!$C$1</definedName>
    <definedName name="_xlchart.v1.7" hidden="1">'Pareto - Features Contri'!$C$2:$C$9</definedName>
    <definedName name="_xlchart.v1.8" hidden="1">PhonesView!$C$2:$C$259</definedName>
    <definedName name="_xlchart.v1.9" hidden="1">'Identifying Premium vs. Budget '!$A$2:$A$316</definedName>
    <definedName name="_xlcn.WorksheetConnection_FlipkartDashboard.xlsxPhonesView" hidden="1">PhonesView[]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honesView" name="PhonesView" connection="WorksheetConnection_Flipkart Dashboard.xlsx!PhonesView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4" l="1"/>
  <c r="T3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U8" i="5"/>
  <c r="C2" i="14"/>
  <c r="C3" i="14"/>
  <c r="C4" i="14"/>
  <c r="C5" i="14"/>
  <c r="C6" i="14"/>
  <c r="C7" i="14"/>
  <c r="C8" i="14"/>
  <c r="C9" i="14"/>
  <c r="L2" i="8"/>
  <c r="B15" i="13"/>
  <c r="B13" i="13"/>
  <c r="B11" i="13"/>
  <c r="B9" i="13"/>
  <c r="B7" i="13"/>
  <c r="L8" i="5" s="1"/>
  <c r="B5" i="13"/>
  <c r="I8" i="5" s="1"/>
  <c r="B3" i="13"/>
  <c r="F8" i="5" s="1"/>
  <c r="B1" i="13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B6" i="14"/>
  <c r="B7" i="14"/>
  <c r="B5" i="14"/>
  <c r="B4" i="14"/>
  <c r="B9" i="14"/>
  <c r="B2" i="14"/>
  <c r="B3" i="14"/>
  <c r="B8" i="14"/>
  <c r="N8" i="5"/>
  <c r="S8" i="5"/>
  <c r="Q4" i="8"/>
  <c r="Q5" i="8"/>
  <c r="S9" i="8"/>
  <c r="S10" i="8"/>
  <c r="T9" i="8"/>
  <c r="T8" i="8"/>
  <c r="T7" i="8"/>
  <c r="T6" i="8"/>
  <c r="T5" i="8"/>
  <c r="T4" i="8"/>
  <c r="T3" i="8"/>
  <c r="T2" i="8"/>
  <c r="S8" i="8"/>
  <c r="S7" i="8"/>
  <c r="S6" i="8"/>
  <c r="S5" i="8"/>
  <c r="S4" i="8"/>
  <c r="S3" i="8"/>
  <c r="S2" i="8"/>
  <c r="R10" i="8"/>
  <c r="R9" i="8"/>
  <c r="R7" i="8"/>
  <c r="R6" i="8"/>
  <c r="R5" i="8"/>
  <c r="R4" i="8"/>
  <c r="R3" i="8"/>
  <c r="R2" i="8"/>
  <c r="Q10" i="8"/>
  <c r="Q9" i="8"/>
  <c r="Q8" i="8"/>
  <c r="Q6" i="8"/>
  <c r="Q3" i="8"/>
  <c r="Q2" i="8"/>
  <c r="P10" i="8"/>
  <c r="P9" i="8"/>
  <c r="P8" i="8"/>
  <c r="P7" i="8"/>
  <c r="P5" i="8"/>
  <c r="P4" i="8"/>
  <c r="P3" i="8"/>
  <c r="P2" i="8"/>
  <c r="O10" i="8"/>
  <c r="O9" i="8"/>
  <c r="O8" i="8"/>
  <c r="O7" i="8"/>
  <c r="O6" i="8"/>
  <c r="O4" i="8"/>
  <c r="O3" i="8"/>
  <c r="O2" i="8"/>
  <c r="N10" i="8"/>
  <c r="N9" i="8"/>
  <c r="N8" i="8"/>
  <c r="N7" i="8"/>
  <c r="N6" i="8"/>
  <c r="N5" i="8"/>
  <c r="N4" i="8"/>
  <c r="N3" i="8"/>
  <c r="N2" i="8"/>
  <c r="M10" i="8"/>
  <c r="M9" i="8"/>
  <c r="M8" i="8"/>
  <c r="M7" i="8"/>
  <c r="M6" i="8"/>
  <c r="M5" i="8"/>
  <c r="L10" i="8"/>
  <c r="L9" i="8"/>
  <c r="L8" i="8"/>
  <c r="L7" i="8"/>
  <c r="L6" i="8"/>
  <c r="L5" i="8"/>
  <c r="L4" i="8"/>
  <c r="M4" i="8"/>
  <c r="L3" i="8"/>
  <c r="M2" i="8"/>
  <c r="T10" i="8"/>
  <c r="R8" i="8"/>
  <c r="Q7" i="8"/>
  <c r="P6" i="8"/>
  <c r="O5" i="8"/>
  <c r="M3" i="8"/>
  <c r="P8" i="5" l="1"/>
  <c r="C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2AE328-C08D-49AD-B6B5-F1B15912FB74}" keepAlive="1" name="Query - PhonesView" description="Connection to the 'PhonesView' query in the workbook." type="5" refreshedVersion="0" background="1">
    <dbPr connection="Provider=Microsoft.Mashup.OleDb.1;Data Source=$Workbook$;Location=PhonesView;Extended Properties=&quot;&quot;" command="SELECT * FROM [PhonesView]"/>
  </connection>
  <connection id="2" xr16:uid="{E4BD1D58-636A-453A-8D83-79392ACCC1C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DA2B0826-C8E7-4F7B-8EF3-250D509E7515}" name="WorksheetConnection_Flipkart Dashboard.xlsx!PhonesView" type="102" refreshedVersion="8" minRefreshableVersion="5">
    <extLst>
      <ext xmlns:x15="http://schemas.microsoft.com/office/spreadsheetml/2010/11/main" uri="{DE250136-89BD-433C-8126-D09CA5730AF9}">
        <x15:connection id="PhonesView" autoDelete="1">
          <x15:rangePr sourceName="_xlcn.WorksheetConnection_FlipkartDashboard.xlsxPhonesView"/>
        </x15:connection>
      </ext>
    </extLst>
  </connection>
</connections>
</file>

<file path=xl/sharedStrings.xml><?xml version="1.0" encoding="utf-8"?>
<sst xmlns="http://schemas.openxmlformats.org/spreadsheetml/2006/main" count="2322" uniqueCount="734">
  <si>
    <t>id</t>
  </si>
  <si>
    <t>title</t>
  </si>
  <si>
    <t>price</t>
  </si>
  <si>
    <t>discount</t>
  </si>
  <si>
    <t>star</t>
  </si>
  <si>
    <t>brand</t>
  </si>
  <si>
    <t>model</t>
  </si>
  <si>
    <t>screen_size</t>
  </si>
  <si>
    <t>display</t>
  </si>
  <si>
    <t>ram</t>
  </si>
  <si>
    <t>storage</t>
  </si>
  <si>
    <t>color</t>
  </si>
  <si>
    <t>processor</t>
  </si>
  <si>
    <t>battery</t>
  </si>
  <si>
    <t>rear_camera</t>
  </si>
  <si>
    <t>front_camera</t>
  </si>
  <si>
    <t>rating</t>
  </si>
  <si>
    <t>review</t>
  </si>
  <si>
    <t>Motorola Edge 50 (Koala Grey, 256 Gb)</t>
  </si>
  <si>
    <t>Motorola</t>
  </si>
  <si>
    <t xml:space="preserve">Motorola Edge 50 </t>
  </si>
  <si>
    <t>Full HD+</t>
  </si>
  <si>
    <t>Koala Grey</t>
  </si>
  <si>
    <t>Snapdragon 7 Gen 1 Accelerated Edition Processor</t>
  </si>
  <si>
    <t>Samsung Galaxy S23 5G (Cream, 128 Gb)</t>
  </si>
  <si>
    <t>Samsung</t>
  </si>
  <si>
    <t xml:space="preserve">Samsung Galaxy S23 5G </t>
  </si>
  <si>
    <t>Cream</t>
  </si>
  <si>
    <t>Qualcomm Snapdragon 8 Gen 2 Processor</t>
  </si>
  <si>
    <t>Motorola G64 5G (Mint Green, 256 Gb)</t>
  </si>
  <si>
    <t xml:space="preserve">Motorola G64 5G </t>
  </si>
  <si>
    <t>Mint Green</t>
  </si>
  <si>
    <t>Dimensity 7025 Processor</t>
  </si>
  <si>
    <t>Motorola G85 5G (Olive Green, 128 Gb)</t>
  </si>
  <si>
    <t xml:space="preserve">Motorola G85 5G </t>
  </si>
  <si>
    <t>Olive Green</t>
  </si>
  <si>
    <t>6s Gen 3 Processor</t>
  </si>
  <si>
    <t>Motorola G64 5G (Ice Lilac, 256 Gb)</t>
  </si>
  <si>
    <t>Ice Lilac</t>
  </si>
  <si>
    <t>Redmi 13C (Starfrost White, 128 Gb)</t>
  </si>
  <si>
    <t>Redmi</t>
  </si>
  <si>
    <t xml:space="preserve">Redmi 13C </t>
  </si>
  <si>
    <t>HD+</t>
  </si>
  <si>
    <t>Starfrost White</t>
  </si>
  <si>
    <t>Helio G85 Processor</t>
  </si>
  <si>
    <t>Motorola G04S (Satin Blue, 64 Gb)</t>
  </si>
  <si>
    <t xml:space="preserve">Motorola G04S </t>
  </si>
  <si>
    <t>Satin Blue</t>
  </si>
  <si>
    <t>T606 Processor</t>
  </si>
  <si>
    <t>Motorola Edge 50 Fusion (Forest Blue, 256 Gb)</t>
  </si>
  <si>
    <t xml:space="preserve">Motorola Edge 50 Fusion </t>
  </si>
  <si>
    <t>Forest Blue</t>
  </si>
  <si>
    <t>7s Gen 2 Processor</t>
  </si>
  <si>
    <t>Motorola G64 5G (Mint Green, 128 Gb)</t>
  </si>
  <si>
    <t>Redmi 13C (Stardust Black, 128 Gb)</t>
  </si>
  <si>
    <t>Stardust Black</t>
  </si>
  <si>
    <t>Motorola Edge 50 Fusion (Marshmallow Blue, 256 Gb)</t>
  </si>
  <si>
    <t>Marshmallow Blue</t>
  </si>
  <si>
    <t>Motorola G04S (Sunrise Orange, 64 Gb)</t>
  </si>
  <si>
    <t>Sunrise Orange</t>
  </si>
  <si>
    <t>Motorola G34 5G (Ocean Green, 128 Gb)</t>
  </si>
  <si>
    <t xml:space="preserve">Motorola G34 5G </t>
  </si>
  <si>
    <t>Ocean Green</t>
  </si>
  <si>
    <t>Snapdragon 695 5G Processor</t>
  </si>
  <si>
    <t>Motorola Edge 50 Fusion (Hot Pink, 128 Gb)</t>
  </si>
  <si>
    <t>Hot Pink</t>
  </si>
  <si>
    <t>Vivo T3X 5G (Crimson Bliss, 128 Gb)</t>
  </si>
  <si>
    <t>Vivo</t>
  </si>
  <si>
    <t xml:space="preserve">Vivo T3X 5G </t>
  </si>
  <si>
    <t>Crimson Bliss</t>
  </si>
  <si>
    <t>6 Gen 1 Processor</t>
  </si>
  <si>
    <t>Vivo T3X 5G (Celestial Green, 128 Gb)</t>
  </si>
  <si>
    <t>Celestial Green</t>
  </si>
  <si>
    <t>Redmi 13C 5G (Starlight Black, 128 Gb)</t>
  </si>
  <si>
    <t xml:space="preserve">Redmi 13C 5G </t>
  </si>
  <si>
    <t>Starlight Black</t>
  </si>
  <si>
    <t>Mediatek Dimensity 6100+ Processor</t>
  </si>
  <si>
    <t>Motorola Edge 50 Pro 5G With 68W Charger (Luxe Lavender, 256 Gb)</t>
  </si>
  <si>
    <t xml:space="preserve">Motorola Edge 50 Pro 5G With 68W Charger </t>
  </si>
  <si>
    <t>Luxe Lavender</t>
  </si>
  <si>
    <t>7 Gen 3 Mobile Platform Processor</t>
  </si>
  <si>
    <t>Realme 12X 5G (Twilight Purple, 128 Gb)</t>
  </si>
  <si>
    <t>Realme</t>
  </si>
  <si>
    <t xml:space="preserve">Realme 12X 5G </t>
  </si>
  <si>
    <t>Twilight Purple</t>
  </si>
  <si>
    <t>Dimensity 6100+ Processor</t>
  </si>
  <si>
    <t>Nothing Phone (2A) 5G (White, 128 Gb)</t>
  </si>
  <si>
    <t>Nothing</t>
  </si>
  <si>
    <t xml:space="preserve">Nothing Phone </t>
  </si>
  <si>
    <t>White</t>
  </si>
  <si>
    <t>Dimensity 7200 Pro Processor</t>
  </si>
  <si>
    <t>Realme P1 Pro 5G (Parrot Blue, 256 Gb)</t>
  </si>
  <si>
    <t xml:space="preserve">Realme P1 Pro 5G </t>
  </si>
  <si>
    <t>Parrot Blue</t>
  </si>
  <si>
    <t>Poco C65 (Pastel Blue, 128 Gb)</t>
  </si>
  <si>
    <t>Poco</t>
  </si>
  <si>
    <t xml:space="preserve">Poco C65 </t>
  </si>
  <si>
    <t>Pastel Blue</t>
  </si>
  <si>
    <t>Vivo T3 5G (Cosmic Blue, 128 Gb)</t>
  </si>
  <si>
    <t xml:space="preserve">Vivo T3 5G </t>
  </si>
  <si>
    <t>Cosmic Blue</t>
  </si>
  <si>
    <t>Dimensity 7200 Processor</t>
  </si>
  <si>
    <t>Samsung Galaxy F34 5G (Mystic Green, 128 Gb)</t>
  </si>
  <si>
    <t xml:space="preserve">Samsung Galaxy F34 5G </t>
  </si>
  <si>
    <t>Mystic Green</t>
  </si>
  <si>
    <t>Exynos 1280 Processor</t>
  </si>
  <si>
    <t>Samsung Galaxy S23 5G (Lavender, 256 Gb)</t>
  </si>
  <si>
    <t>Lavender</t>
  </si>
  <si>
    <t>Redmi 13C (Starshine Green, 128 Gb)</t>
  </si>
  <si>
    <t>Starshine Green</t>
  </si>
  <si>
    <t>Poco M6 5G - Locked With Airtel Prepaid (Orion Blue, 128 Gb)</t>
  </si>
  <si>
    <t xml:space="preserve">Poco M6 5G - Locked With Airtel Prepaid </t>
  </si>
  <si>
    <t>Orion Blue</t>
  </si>
  <si>
    <t>Realme 12X 5G (Woodland Green, 128 Gb)</t>
  </si>
  <si>
    <t>Woodland Green</t>
  </si>
  <si>
    <t>Cmf By Nothing Phone 1 (Orange, 128 Gb)</t>
  </si>
  <si>
    <t>Cmf</t>
  </si>
  <si>
    <t xml:space="preserve">Cmf By Nothing Phone 1 </t>
  </si>
  <si>
    <t>Orange</t>
  </si>
  <si>
    <t>Dimensity 7300 5G Processor</t>
  </si>
  <si>
    <t>Realme 12 Pro 5G (Submarine Blue, 256 Gb)</t>
  </si>
  <si>
    <t xml:space="preserve">Realme 12 Pro 5G </t>
  </si>
  <si>
    <t>Submarine Blue</t>
  </si>
  <si>
    <t>Snapdragon 6 Gen 1 Processor</t>
  </si>
  <si>
    <t>Samsung Galaxy S23 5G (Phantom Black, 256 Gb)</t>
  </si>
  <si>
    <t>Phantom Black</t>
  </si>
  <si>
    <t>Infinix Smart 8 (Rainbow Blue, 128 Gb)</t>
  </si>
  <si>
    <t>Infinix</t>
  </si>
  <si>
    <t xml:space="preserve">Infinix Smart 8 </t>
  </si>
  <si>
    <t>Rainbow Blue</t>
  </si>
  <si>
    <t>Helio G36 Processor</t>
  </si>
  <si>
    <t>Infinix Smart 8 (Timber Black, 128 Gb)</t>
  </si>
  <si>
    <t>Timber Black</t>
  </si>
  <si>
    <t>Vivo T3 5G (Crystal Flake, 128 Gb)</t>
  </si>
  <si>
    <t>Crystal Flake</t>
  </si>
  <si>
    <t>Samsung Galaxy S23 Fe (Graphite, 128 Gb)</t>
  </si>
  <si>
    <t xml:space="preserve">Samsung Galaxy S23 Fe </t>
  </si>
  <si>
    <t>Graphite</t>
  </si>
  <si>
    <t>Samsung Exynos 2200 Processor</t>
  </si>
  <si>
    <t>Motorola G34 5G (Ice Blue, 128 Gb)</t>
  </si>
  <si>
    <t>Ice Blue</t>
  </si>
  <si>
    <t>Realme C63 (Jade Green, 128 Gb)</t>
  </si>
  <si>
    <t xml:space="preserve">Realme C63 </t>
  </si>
  <si>
    <t>Jade Green</t>
  </si>
  <si>
    <t>T612 Processor</t>
  </si>
  <si>
    <t>Poco M6 5G (Polaris Green, 128 Gb)</t>
  </si>
  <si>
    <t xml:space="preserve">Poco M6 5G </t>
  </si>
  <si>
    <t>Polaris Green</t>
  </si>
  <si>
    <t>Realme C63 (Leather Blue, 128 Gb)</t>
  </si>
  <si>
    <t>Leather Blue</t>
  </si>
  <si>
    <t>Samsung Galaxy S23 5G (Cream, 256 Gb)</t>
  </si>
  <si>
    <t>Infinix Smart 8 (Shiny Gold, 128 Gb)</t>
  </si>
  <si>
    <t>Shiny Gold</t>
  </si>
  <si>
    <t>Infinix Smart 8 (Rainbow Blue, 64 Gb)</t>
  </si>
  <si>
    <t>Infinix Smart 8 Plus (Galaxy White, 128 Gb)</t>
  </si>
  <si>
    <t xml:space="preserve">Infinix Smart 8 Plus </t>
  </si>
  <si>
    <t>Galaxy White</t>
  </si>
  <si>
    <t>Mediatek Helio G36 Processor</t>
  </si>
  <si>
    <t>Realme 12 Pro 5G (Navigator Beige, 256 Gb)</t>
  </si>
  <si>
    <t>Navigator Beige</t>
  </si>
  <si>
    <t>Redmi 12 5G (Jade Black, 128 Gb)</t>
  </si>
  <si>
    <t xml:space="preserve">Redmi 12 5G </t>
  </si>
  <si>
    <t>Jade Black</t>
  </si>
  <si>
    <t>Snapdragon 4 Gen 2 Processor</t>
  </si>
  <si>
    <t>Vivo T3 5G (Crystal Flake, 256 Gb)</t>
  </si>
  <si>
    <t>Infinix Smart 8 (Shiny Gold, 64 Gb)</t>
  </si>
  <si>
    <t>Infinix Smart 8 (Galaxy White, 64 Gb)</t>
  </si>
  <si>
    <t>Motorola G85 5G (Cobalt Blue, 128 Gb)</t>
  </si>
  <si>
    <t>Cobalt Blue</t>
  </si>
  <si>
    <t>Nothing Phone (2A) 5G (White, 256 Gb)</t>
  </si>
  <si>
    <t>Poco C65 (Matte Black, 128 Gb)</t>
  </si>
  <si>
    <t>Matte Black</t>
  </si>
  <si>
    <t>Poco M6 5G (Galactic Black, 128 Gb)</t>
  </si>
  <si>
    <t>Galactic Black</t>
  </si>
  <si>
    <t>Redmi Note 13 5G (Chromatic Purple, 128 Gb)</t>
  </si>
  <si>
    <t xml:space="preserve">Redmi Note 13 5G </t>
  </si>
  <si>
    <t>Chromatic Purple</t>
  </si>
  <si>
    <t>Dimensity 6080 Processor</t>
  </si>
  <si>
    <t>Infinix Smart 8 (Timber Black, 64 Gb)</t>
  </si>
  <si>
    <t>Realme 12+ 5G (Pioneer Green, 128 Gb)</t>
  </si>
  <si>
    <t xml:space="preserve">Realme 12+ 5G </t>
  </si>
  <si>
    <t>Pioneer Green</t>
  </si>
  <si>
    <t>Dimensity 7050 Processor</t>
  </si>
  <si>
    <t>Poco M6 5G - Locked With Airtel Prepaid (Galactic Black, 128 Gb)</t>
  </si>
  <si>
    <t>Redmi 12 (Jade Black, 128 Gb)</t>
  </si>
  <si>
    <t xml:space="preserve">Redmi 12 </t>
  </si>
  <si>
    <t>Helio G88 Processor</t>
  </si>
  <si>
    <t>Realme P1 5G (Peacock Green, 128 Gb)</t>
  </si>
  <si>
    <t xml:space="preserve">Realme P1 5G </t>
  </si>
  <si>
    <t>Peacock Green</t>
  </si>
  <si>
    <t>Realme C61 (Safari Green, 128 Gb)</t>
  </si>
  <si>
    <t xml:space="preserve">Realme C61 </t>
  </si>
  <si>
    <t>Safari Green</t>
  </si>
  <si>
    <t>Realme C61 (Marble Black, 128 Gb)</t>
  </si>
  <si>
    <t>Marble Black</t>
  </si>
  <si>
    <t>Infinix Smart 8 Plus (Timber Black, 128 Gb)</t>
  </si>
  <si>
    <t>Realme P1 5G (Phoenix Red, 256 Gb)</t>
  </si>
  <si>
    <t>Phoenix Red</t>
  </si>
  <si>
    <t>Nothing Phone (2A) 5G (Blue, 256 Gb)</t>
  </si>
  <si>
    <t>Blue</t>
  </si>
  <si>
    <t>Poco C61 (Mystical Green, 64 Gb)</t>
  </si>
  <si>
    <t xml:space="preserve">Poco C61 </t>
  </si>
  <si>
    <t>Mystical Green</t>
  </si>
  <si>
    <t>Cmf By Nothing Phone 1 (Light Green, 128 Gb)</t>
  </si>
  <si>
    <t>Light Green</t>
  </si>
  <si>
    <t>Poco M6 5G - Locked With Airtel Prepaid (Polaris Green, 128 Gb)</t>
  </si>
  <si>
    <t>Infinix Gt 20 Pro (Mecha Blue, 256 Gb)</t>
  </si>
  <si>
    <t xml:space="preserve">Infinix Gt 20 Pro </t>
  </si>
  <si>
    <t>Mecha Blue</t>
  </si>
  <si>
    <t>Dimensity 8200 Ultimate Processor</t>
  </si>
  <si>
    <t>Infinix Gt 20 Pro (Mecha Orange, 256 Gb)</t>
  </si>
  <si>
    <t>Mecha Orange</t>
  </si>
  <si>
    <t>Infinix Gt 20 Pro (Mecha Silver, 256 Gb)</t>
  </si>
  <si>
    <t>Mecha Silver</t>
  </si>
  <si>
    <t>Motorola G64 5G (Pearl Blue, 128 Gb)</t>
  </si>
  <si>
    <t>Pearl Blue</t>
  </si>
  <si>
    <t>Motorola Edge 50 Pro 5G With 125W Charger (Black Beauty, 256 Gb)</t>
  </si>
  <si>
    <t xml:space="preserve">Motorola Edge 50 Pro 5G With 125W Charger </t>
  </si>
  <si>
    <t>Black Beauty</t>
  </si>
  <si>
    <t>Oppo K12X 5G With 45W Supervooc Charger In-The-Box (Midnight Voilet, 128 Gb)</t>
  </si>
  <si>
    <t>Oppo</t>
  </si>
  <si>
    <t xml:space="preserve">Oppo K12X 5G With 45W Supervooc Charger In-The-Box </t>
  </si>
  <si>
    <t>HD</t>
  </si>
  <si>
    <t>Midnight Voilet</t>
  </si>
  <si>
    <t>Dimensity 6300 Processor</t>
  </si>
  <si>
    <t>Realme C61 (Safari Green, 64 Gb)</t>
  </si>
  <si>
    <t>Cmf By Nothing Phone 1 (Blue, 128 Gb)</t>
  </si>
  <si>
    <t>Redmi Note 13 Pro+ 5G (Fusion Black, 256 Gb)</t>
  </si>
  <si>
    <t xml:space="preserve">Redmi Note 13 Pro+ 5G </t>
  </si>
  <si>
    <t>Fusion Black</t>
  </si>
  <si>
    <t>Dimensity 7200 Ultra 5G Processor</t>
  </si>
  <si>
    <t>Redmi 12 5G (Jade Black, 256 Gb)</t>
  </si>
  <si>
    <t>Redmi 12 5G (Moonstone Silver, 128 Gb)</t>
  </si>
  <si>
    <t>Moonstone Silver</t>
  </si>
  <si>
    <t>Redmi Note 13 Pro 5G (Coral Purple, 128 Gb)</t>
  </si>
  <si>
    <t xml:space="preserve">Redmi Note 13 Pro 5G </t>
  </si>
  <si>
    <t>Coral Purple</t>
  </si>
  <si>
    <t>7s Gen 2 Mobile Platform 5G Processor</t>
  </si>
  <si>
    <t>Poco C65 (Pastel Green, 256 Gb)</t>
  </si>
  <si>
    <t>Pastel Green</t>
  </si>
  <si>
    <t>Cmf By Nothing Phone 1 (Black, 128 Gb)</t>
  </si>
  <si>
    <t>Black</t>
  </si>
  <si>
    <t>Realme 12+ 5G (Navigator Beige, 256 Gb)</t>
  </si>
  <si>
    <t>Realme 13 Pro+ 5G (Monet Gold, 256 Gb)</t>
  </si>
  <si>
    <t xml:space="preserve">Realme 13 Pro+ 5G </t>
  </si>
  <si>
    <t>Monet Gold</t>
  </si>
  <si>
    <t>Snapdragon 7s Gen2 Processor</t>
  </si>
  <si>
    <t>Realme 12 Pro+ 5G (Submarine Blue, 256 Gb)</t>
  </si>
  <si>
    <t xml:space="preserve">Realme 12 Pro+ 5G </t>
  </si>
  <si>
    <t>Snapdragon 7s Gen 2 Processor</t>
  </si>
  <si>
    <t>Poco X6 Neo 5G (Martian Orange, 128 Gb)</t>
  </si>
  <si>
    <t xml:space="preserve">Poco X6 Neo 5G </t>
  </si>
  <si>
    <t>Martian Orange</t>
  </si>
  <si>
    <t>Samsung Galaxy F15 5G (Jazzy Green, 128 Gb)</t>
  </si>
  <si>
    <t xml:space="preserve">Samsung Galaxy F15 5G </t>
  </si>
  <si>
    <t>Jazzy Green</t>
  </si>
  <si>
    <t>MediaTek Dimensity 6100+ Processor</t>
  </si>
  <si>
    <t>Samsung Galaxy S23 Fe (Mint, 256 Gb)</t>
  </si>
  <si>
    <t>Mint</t>
  </si>
  <si>
    <t>Motorola Edge 40 Neo (Peach Fuzz, 128 Gb)</t>
  </si>
  <si>
    <t xml:space="preserve">Motorola Edge 40 Neo </t>
  </si>
  <si>
    <t>Peach Fuzz</t>
  </si>
  <si>
    <t>Dimensity 7030 Processor</t>
  </si>
  <si>
    <t>Infinix Note 40 Pro+ 5G (Obsidian Black, 256 Gb)</t>
  </si>
  <si>
    <t xml:space="preserve">Infinix Note 40 Pro+ 5G </t>
  </si>
  <si>
    <t>Obsidian Black</t>
  </si>
  <si>
    <t>Mediatek Dimensity 7020 Processor</t>
  </si>
  <si>
    <t>Samsung Galaxy A14 5G (Black, 64 Gb)</t>
  </si>
  <si>
    <t xml:space="preserve">Samsung Galaxy A14 5G </t>
  </si>
  <si>
    <t>SEC S5E8535 (Exynos 1330) Processor</t>
  </si>
  <si>
    <t>Google Pixel 7A (Charcoal, 128 Gb)</t>
  </si>
  <si>
    <t>Google</t>
  </si>
  <si>
    <t xml:space="preserve">Google Pixel 7A </t>
  </si>
  <si>
    <t>Charcoal</t>
  </si>
  <si>
    <t>Tensor G2 Processor</t>
  </si>
  <si>
    <t>Realme 13 Pro+ 5G (Emerald Green, 256 Gb)</t>
  </si>
  <si>
    <t>Emerald Green</t>
  </si>
  <si>
    <t>Realme 13 Pro+ 5G (Emerald Green, 512 Gb)</t>
  </si>
  <si>
    <t>Motorola G85 5G (Cobalt Blue, 256 Gb)</t>
  </si>
  <si>
    <t>Nothing Phone (2) (Dark Grey, 256 Gb)</t>
  </si>
  <si>
    <t>Dark Grey</t>
  </si>
  <si>
    <t>Qualcomm Snapdragon 8+ Gen 1 Processor</t>
  </si>
  <si>
    <t>Google Pixel 9 (Obsidian, 256 Gb)</t>
  </si>
  <si>
    <t xml:space="preserve">Google Pixel 9 </t>
  </si>
  <si>
    <t>Obsidian</t>
  </si>
  <si>
    <t>Google Tensor G4 Processor</t>
  </si>
  <si>
    <t>Motorola Edge 50 Fusion (Marshmallow Blue, 128 Gb)</t>
  </si>
  <si>
    <t>Poco F6 5G (Titanium, 256 Gb)</t>
  </si>
  <si>
    <t xml:space="preserve">Poco F6 5G </t>
  </si>
  <si>
    <t>Titanium</t>
  </si>
  <si>
    <t>8s Gen3 Processor</t>
  </si>
  <si>
    <t>Motorola G85 5G (Urban Grey, 128 Gb)</t>
  </si>
  <si>
    <t>Urban Grey</t>
  </si>
  <si>
    <t>Samsung Galaxy F15 5G (Ash Black, 128 Gb)</t>
  </si>
  <si>
    <t>Ash Black</t>
  </si>
  <si>
    <t>Redmi Note 13 Pro 5G (Arctic White, 128 Gb)</t>
  </si>
  <si>
    <t>Arctic White</t>
  </si>
  <si>
    <t>Realme Gt 6 (Fluid Silver, 256 Gb)</t>
  </si>
  <si>
    <t xml:space="preserve">Realme Gt 6 </t>
  </si>
  <si>
    <t>Fluid Silver</t>
  </si>
  <si>
    <t>8s Gen 3 Mobile Platform Processor</t>
  </si>
  <si>
    <t>Samsung Galaxy S24 5G (Cobalt Violet, 256 Gb)</t>
  </si>
  <si>
    <t xml:space="preserve">Samsung Galaxy S24 5G </t>
  </si>
  <si>
    <t>Cobalt Violet</t>
  </si>
  <si>
    <t>Exynos 2400 Processor</t>
  </si>
  <si>
    <t>Vivo Y27 (Burgundy Black, 128 Gb)</t>
  </si>
  <si>
    <t xml:space="preserve">Vivo Y27 </t>
  </si>
  <si>
    <t>Burgundy Black</t>
  </si>
  <si>
    <t>Realme C53 (Champion Gold, 64 Gb)</t>
  </si>
  <si>
    <t xml:space="preserve">Realme C53 </t>
  </si>
  <si>
    <t>Champion Gold</t>
  </si>
  <si>
    <t>Itel Aura 05I|Leather Finish|4000 Mah Battery|Type C Charging Support (Crystal Blue, 32 Gb)</t>
  </si>
  <si>
    <t>Itel</t>
  </si>
  <si>
    <t xml:space="preserve">Itel Aura 05I|Leather Finish|4000 Mah Battery|Type C Charging Support </t>
  </si>
  <si>
    <t>Crystal Blue</t>
  </si>
  <si>
    <t>Unisoc SC9863A1 Processor</t>
  </si>
  <si>
    <t>Poco M6 5G (Orion Blue, 256 Gb)</t>
  </si>
  <si>
    <t>Vivo V30 5G (Classic Black, 256 Gb)</t>
  </si>
  <si>
    <t xml:space="preserve">Vivo V30 5G </t>
  </si>
  <si>
    <t>Classic Black</t>
  </si>
  <si>
    <t>7 Gen 3 Processor</t>
  </si>
  <si>
    <t>Nothing Phone (2) (White, 256 Gb)</t>
  </si>
  <si>
    <t>Samsung Galaxy A35 5G (Awesome Iceblue, 128 Gb)</t>
  </si>
  <si>
    <t xml:space="preserve">Samsung Galaxy A35 5G </t>
  </si>
  <si>
    <t>Awesome Iceblue</t>
  </si>
  <si>
    <t>Samsung Exynos 1380 Processor</t>
  </si>
  <si>
    <t>Samsung Galaxy A14 5G (Light Green, 64 Gb)</t>
  </si>
  <si>
    <t>Poco X6 Pro 5G (Racing Grey, 256 Gb)</t>
  </si>
  <si>
    <t xml:space="preserve">Poco X6 Pro 5G </t>
  </si>
  <si>
    <t>Racing Grey</t>
  </si>
  <si>
    <t>Dimensity D8300 Ultra Processor</t>
  </si>
  <si>
    <t>Samsung Galaxy A35 5G (Awesome Iceblue, 256 Gb)</t>
  </si>
  <si>
    <t>Google Pixel 8A (Obsidian, 256 Gb)</t>
  </si>
  <si>
    <t xml:space="preserve">Google Pixel 8A </t>
  </si>
  <si>
    <t>Tensor G3 Processor</t>
  </si>
  <si>
    <t>Motorola Edge 40 (Eclipse Black, 256 Gb)</t>
  </si>
  <si>
    <t xml:space="preserve">Motorola Edge 40 </t>
  </si>
  <si>
    <t>Eclipse Black</t>
  </si>
  <si>
    <t>Dimensity 8020 Processor</t>
  </si>
  <si>
    <t>Realme Narzo 70X 5G (Forest Green, 128 Gb)</t>
  </si>
  <si>
    <t xml:space="preserve">Realme Narzo 70X 5G </t>
  </si>
  <si>
    <t>FOREST GREEN</t>
  </si>
  <si>
    <t>Dimensity 6100+ 5G Chipset Processor</t>
  </si>
  <si>
    <t>Oppo Reno 12 Pro 5G (Sunset Gold, 512 Gb)</t>
  </si>
  <si>
    <t xml:space="preserve">Oppo Reno 12 Pro 5G </t>
  </si>
  <si>
    <t>Sunset Gold</t>
  </si>
  <si>
    <t>Dimensity 7300 Energy Processor</t>
  </si>
  <si>
    <t>Realme C51 (Carbon Black, 64 Gb)</t>
  </si>
  <si>
    <t xml:space="preserve">Realme C51 </t>
  </si>
  <si>
    <t>Carbon Black</t>
  </si>
  <si>
    <t>Realme C53 (Champion Black, 128 Gb)</t>
  </si>
  <si>
    <t>Champion Black</t>
  </si>
  <si>
    <t>Samsung Galaxy S23 Fe (Purple, 256 Gb)</t>
  </si>
  <si>
    <t>Purple</t>
  </si>
  <si>
    <t>Realme 13 Pro 5G (Emerald Green, 256 Gb)</t>
  </si>
  <si>
    <t xml:space="preserve">Realme 13 Pro 5G </t>
  </si>
  <si>
    <t>Vivo V30 5G (Andaman Blue, 256 Gb)</t>
  </si>
  <si>
    <t>Andaman Blue</t>
  </si>
  <si>
    <t>Vivo V30 5G (Peacock Green, 256 Gb)</t>
  </si>
  <si>
    <t>Poco F6 5G (Black, 512 Gb)</t>
  </si>
  <si>
    <t>Infinix Note 40 5G (Obsidian Black, 256 Gb)</t>
  </si>
  <si>
    <t xml:space="preserve">Infinix Note 40 5G </t>
  </si>
  <si>
    <t>Dimensity 7020 Processor</t>
  </si>
  <si>
    <t>Realme Narzo 70X 5G (Ice Blue, 128 Gb)</t>
  </si>
  <si>
    <t>ICE BLUE</t>
  </si>
  <si>
    <t>Poco X6 Pro 5G (Spectre Black, 256 Gb)</t>
  </si>
  <si>
    <t>Spectre Black</t>
  </si>
  <si>
    <t>Samsung Galaxy S24 5G (Onyx Black, 256 Gb)</t>
  </si>
  <si>
    <t>Onyx Black</t>
  </si>
  <si>
    <t>Realme C53 (Champion Gold, 128 Gb)</t>
  </si>
  <si>
    <t>Tecno Spark Go 2024 (Gravity Black, 64 Gb)</t>
  </si>
  <si>
    <t>Tecno</t>
  </si>
  <si>
    <t xml:space="preserve">Tecno Spark Go 2024 </t>
  </si>
  <si>
    <t>Gravity Black</t>
  </si>
  <si>
    <t>Unisoc T606 Processor</t>
  </si>
  <si>
    <t>Google Pixel 7A (Snow, 128 Gb)</t>
  </si>
  <si>
    <t>Snow</t>
  </si>
  <si>
    <t>Itel S23 With Dual Sim| 50Mp Rear Camera| 5000Mah Battery|Expandable Upto 1 Tb (Sky Blue, 128 Gb)</t>
  </si>
  <si>
    <t xml:space="preserve">Itel S23 With Dual Sim| 50Mp Rear Camera| 5000Mah Battery|Expandable Upto 1 Tb </t>
  </si>
  <si>
    <t>Sky Blue</t>
  </si>
  <si>
    <t>Unisoc Tiger T606 Processor</t>
  </si>
  <si>
    <t>Tecno Spark Go 2024 (Mystery White, 64 Gb)</t>
  </si>
  <si>
    <t>Mystery White</t>
  </si>
  <si>
    <t>Tecno Spark Go 2024 (Magic Skin Green, 64 Gb)</t>
  </si>
  <si>
    <t>Magic Skin Green</t>
  </si>
  <si>
    <t>Infinix Note 40 5G (Titan Gold, 256 Gb)</t>
  </si>
  <si>
    <t>Titan Gold</t>
  </si>
  <si>
    <t>Google Pixel 8 (Hazel, 128 Gb)</t>
  </si>
  <si>
    <t xml:space="preserve">Google Pixel 8 </t>
  </si>
  <si>
    <t>Hazel</t>
  </si>
  <si>
    <t>Poco M6 Plus 5G (Ice Silver, 128 Gb)</t>
  </si>
  <si>
    <t xml:space="preserve">Poco M6 Plus 5G </t>
  </si>
  <si>
    <t>Ice Silver</t>
  </si>
  <si>
    <t>Snapdragon 4 Gen2 AE Processor</t>
  </si>
  <si>
    <t>Redmi A3 (Olive Green, 64 Gb)</t>
  </si>
  <si>
    <t xml:space="preserve">Redmi A3 </t>
  </si>
  <si>
    <t>Redmi 13C 5G (Starlight Black, 256 Gb)</t>
  </si>
  <si>
    <t>Itel S23 With Dual Sim| 50Mp Rear Camera| 5000Mah Battery|Expandable Upto 1 Tb (Starry Black, 128 Gb)</t>
  </si>
  <si>
    <t>Starry Black</t>
  </si>
  <si>
    <t>Samsung Galaxy A35 5G (Awesome Navy, 128 Gb)</t>
  </si>
  <si>
    <t>Awesome Navy</t>
  </si>
  <si>
    <t>Nothing Phone (2A) Plus (Grey, 256 Gb)</t>
  </si>
  <si>
    <t>Grey</t>
  </si>
  <si>
    <t>Dimensity 7350 Pro 5G Processor</t>
  </si>
  <si>
    <t>Poco X6 Pro 5G (Yellow, 512 Gb)</t>
  </si>
  <si>
    <t>Yellow</t>
  </si>
  <si>
    <t>Poco X6 5G (Mirror Black, 512 Gb)</t>
  </si>
  <si>
    <t xml:space="preserve">Poco X6 5G </t>
  </si>
  <si>
    <t>Mirror Black</t>
  </si>
  <si>
    <t>Poco M6 5G (Polaris Green, 256 Gb)</t>
  </si>
  <si>
    <t>Vivo V40 Pro 5G (Ganges Blue, 512 Gb)</t>
  </si>
  <si>
    <t xml:space="preserve">Vivo V40 Pro 5G </t>
  </si>
  <si>
    <t>Ganges Blue</t>
  </si>
  <si>
    <t>Dimensity 9200+ Processor</t>
  </si>
  <si>
    <t>Itel P55 (Aurora Blue, 128 Gb)</t>
  </si>
  <si>
    <t xml:space="preserve">Itel P55 </t>
  </si>
  <si>
    <t>Aurora Blue</t>
  </si>
  <si>
    <t>Infinix Hot 30 5G (Miami Orange, 128 Gb)</t>
  </si>
  <si>
    <t xml:space="preserve">Infinix Hot 30 5G </t>
  </si>
  <si>
    <t>Miami Orange</t>
  </si>
  <si>
    <t>Dimensity 6020 5G Processor</t>
  </si>
  <si>
    <t>Redmi Note 13 Pro 5G (Midnight Black, 128 Gb)</t>
  </si>
  <si>
    <t>Midnight Black</t>
  </si>
  <si>
    <t>Vivo T2X 5G (Aurora Gold, 128 Gb)</t>
  </si>
  <si>
    <t xml:space="preserve">Vivo T2X 5G </t>
  </si>
  <si>
    <t>Aurora Gold</t>
  </si>
  <si>
    <t>Mediatek Dimensity 6020 Processor</t>
  </si>
  <si>
    <t>Vivo Y18E (Gem Green, 64 Gb)</t>
  </si>
  <si>
    <t xml:space="preserve">Vivo Y18E </t>
  </si>
  <si>
    <t>Gem Green</t>
  </si>
  <si>
    <t>Helios G85 Processor</t>
  </si>
  <si>
    <t>Redmi A3 (Lake Blue, 64 Gb)</t>
  </si>
  <si>
    <t>Lake Blue</t>
  </si>
  <si>
    <t>Vivo Y18E (Space Black, 64 Gb)</t>
  </si>
  <si>
    <t>Space Black</t>
  </si>
  <si>
    <t>Poco X6 5G (Skyline Blue, 256 Gb)</t>
  </si>
  <si>
    <t>Skyline Blue</t>
  </si>
  <si>
    <t>Realme C51 (Mint Green, 64 Gb)</t>
  </si>
  <si>
    <t>Tecno Pova 6 Pro (Comet Green, 256 Gb)</t>
  </si>
  <si>
    <t xml:space="preserve">Tecno Pova 6 Pro </t>
  </si>
  <si>
    <t>Comet Green</t>
  </si>
  <si>
    <t>Mediatek Dimensity 6080 Processor</t>
  </si>
  <si>
    <t>Redmi 12 5G (Pastel Blue, 256 Gb)</t>
  </si>
  <si>
    <t>Poco M6 Pro 5G (Forest Green, 128 Gb)</t>
  </si>
  <si>
    <t xml:space="preserve">Poco M6 Pro 5G </t>
  </si>
  <si>
    <t>Forest Green</t>
  </si>
  <si>
    <t>Oppo A77 (Sunset Orange, 128 Gb)</t>
  </si>
  <si>
    <t xml:space="preserve">Oppo A77 </t>
  </si>
  <si>
    <t>Sunset Orange</t>
  </si>
  <si>
    <t>Mediatek Helio G35 Processor</t>
  </si>
  <si>
    <t>Samsung Galaxy A55 5G (Awesome Navy, 256 Gb)</t>
  </si>
  <si>
    <t xml:space="preserve">Samsung Galaxy A55 5G </t>
  </si>
  <si>
    <t>Samsung Exynos 1480 Processor</t>
  </si>
  <si>
    <t>Samsung Galaxy S24 5G (Cobalt Violet, 128 Gb)</t>
  </si>
  <si>
    <t>Vivo Y58 5G (Sundarbans Green, 128 Gb)</t>
  </si>
  <si>
    <t xml:space="preserve">Vivo Y58 5G </t>
  </si>
  <si>
    <t>Sundarbans Green</t>
  </si>
  <si>
    <t>4 Gen 2 Processor</t>
  </si>
  <si>
    <t>Vivo T2X 5G (Black Gladiator, 128 Gb)</t>
  </si>
  <si>
    <t>Black Gladiator</t>
  </si>
  <si>
    <t>Tecno Pova 5 Pro 5G (Silver Fantasy, 256 Gb)</t>
  </si>
  <si>
    <t xml:space="preserve">Tecno Pova 5 Pro 5G </t>
  </si>
  <si>
    <t>Silver Fantasy</t>
  </si>
  <si>
    <t>MediaTek Dimensity 6080 Processor</t>
  </si>
  <si>
    <t>Redmi 12 (Pastel Blue, 128 Gb)</t>
  </si>
  <si>
    <t>Oppo F25 Pro 5G (Coral Purple, 128 Gb)</t>
  </si>
  <si>
    <t xml:space="preserve">Oppo F25 Pro 5G </t>
  </si>
  <si>
    <t>Samsung Galaxy A23 5G (Silver, 128 Gb)</t>
  </si>
  <si>
    <t xml:space="preserve">Samsung Galaxy A23 5G </t>
  </si>
  <si>
    <t>Silver</t>
  </si>
  <si>
    <t>Qualcomm Snapdragon 695 (SM6375) Processor</t>
  </si>
  <si>
    <t>Oppo A18 (Glowing Blue, 128 Gb)</t>
  </si>
  <si>
    <t xml:space="preserve">Oppo A18 </t>
  </si>
  <si>
    <t>Glowing Blue</t>
  </si>
  <si>
    <t>Xiaomi 14 (White, 512 Gb)</t>
  </si>
  <si>
    <t>Xiaomi</t>
  </si>
  <si>
    <t xml:space="preserve">Xiaomi 14 </t>
  </si>
  <si>
    <t>Snapdragon 8 Gen 3 Mobile Platform Processor</t>
  </si>
  <si>
    <t>Poco X5 5G (Supernova Green, 128 Gb)</t>
  </si>
  <si>
    <t xml:space="preserve">Poco X5 5G </t>
  </si>
  <si>
    <t>Supernova Green</t>
  </si>
  <si>
    <t>Qualcomm Snapdragon 695 Processor</t>
  </si>
  <si>
    <t>Redmi Note 13 Pro 5G (Coral Purple, 256 Gb)</t>
  </si>
  <si>
    <t>Samsung Galaxy S24 Ultra 5G (Titanium Black, 256 Gb)</t>
  </si>
  <si>
    <t xml:space="preserve">Samsung Galaxy S24 Ultra 5G </t>
  </si>
  <si>
    <t>Titanium Black</t>
  </si>
  <si>
    <t>Snapdragon 8 Gen 3 Processor</t>
  </si>
  <si>
    <t>Oppo A78 (Aqua Green, 128 Gb)</t>
  </si>
  <si>
    <t xml:space="preserve">Oppo A78 </t>
  </si>
  <si>
    <t>Aqua Green</t>
  </si>
  <si>
    <t>Snapdragon 680 Processor</t>
  </si>
  <si>
    <t>Redmi A3 (Midnight Black, 128 Gb)</t>
  </si>
  <si>
    <t>Oppo A18 (Glowing Black, 64 Gb)</t>
  </si>
  <si>
    <t>Glowing Black</t>
  </si>
  <si>
    <t>Oppo Reno 12 Pro 5G (Space Brown, 256 Gb)</t>
  </si>
  <si>
    <t>Space Brown</t>
  </si>
  <si>
    <t>Google Pixel 8A (Aloe, 128 Gb)</t>
  </si>
  <si>
    <t>Aloe</t>
  </si>
  <si>
    <t>Redmi 13C 5G (Startrail Silver, 128 Gb)</t>
  </si>
  <si>
    <t>Startrail Silver</t>
  </si>
  <si>
    <t>Motorola Edge 40 Neo (Caneel Bay, 128 Gb)</t>
  </si>
  <si>
    <t>Caneel Bay</t>
  </si>
  <si>
    <t>Motorola Edge 50 Ultra 5G (Forest Grey, 512 Gb)</t>
  </si>
  <si>
    <t xml:space="preserve">Motorola Edge 50 Ultra 5G </t>
  </si>
  <si>
    <t>Forest Grey</t>
  </si>
  <si>
    <t>Samsung Galaxy S24+ 5G (Onyx Black, 256 Gb)</t>
  </si>
  <si>
    <t xml:space="preserve">Samsung Galaxy S24+ 5G </t>
  </si>
  <si>
    <t>Xiaomi 14 (Black, 512 Gb)</t>
  </si>
  <si>
    <t>Infinix Note 40 Pro+ 5G (Vintage Green, 256 Gb)</t>
  </si>
  <si>
    <t>Vintage Green</t>
  </si>
  <si>
    <t>Redmi A3 (Lake Blue, 128 Gb)</t>
  </si>
  <si>
    <t>Oppo A3X 5G (Sparkle Black, 128 Gb)</t>
  </si>
  <si>
    <t xml:space="preserve">Oppo A3X 5G </t>
  </si>
  <si>
    <t>Sparkle Black</t>
  </si>
  <si>
    <t>Oppo A3X 5G (Starry Purple, 128 Gb)</t>
  </si>
  <si>
    <t>Starry Purple</t>
  </si>
  <si>
    <t>Samsung Galaxy F13 (Waterfall Blue, 128 Gb)</t>
  </si>
  <si>
    <t xml:space="preserve">Samsung Galaxy F13 </t>
  </si>
  <si>
    <t>Waterfall Blue</t>
  </si>
  <si>
    <t>Exynos 850 Processor</t>
  </si>
  <si>
    <t>Motorola G24 Power (Ink Blue, 128 Gb)</t>
  </si>
  <si>
    <t xml:space="preserve">Motorola G24 Power </t>
  </si>
  <si>
    <t>Ink blue</t>
  </si>
  <si>
    <t>Vivo Y200E 5G (Saffron Delight, 128 Gb)</t>
  </si>
  <si>
    <t xml:space="preserve">Vivo Y200E 5G </t>
  </si>
  <si>
    <t>Saffron Delight</t>
  </si>
  <si>
    <t>Tecno Pova 6 Pro (Meteorite Grey, 256 Gb)</t>
  </si>
  <si>
    <t>Meteorite Grey</t>
  </si>
  <si>
    <t>Samsung Galaxy S24 5G (Amber Yellow, 512 Gb)</t>
  </si>
  <si>
    <t>Amber Yellow</t>
  </si>
  <si>
    <t>Realme 12 5G (Twilight Purple, 128 Gb)</t>
  </si>
  <si>
    <t xml:space="preserve">Realme 12 5G </t>
  </si>
  <si>
    <t>Redmi Note 13 Pro+ 5G (Fusion White, 256 Gb)</t>
  </si>
  <si>
    <t>Fusion White</t>
  </si>
  <si>
    <t>Itel P 55 5G (Mint Green, 128 Gb)</t>
  </si>
  <si>
    <t xml:space="preserve">Itel P 55 5G </t>
  </si>
  <si>
    <t>Redmi Note 13 Pro 5G (Arctic White, 256 Gb)</t>
  </si>
  <si>
    <t>Vivo Y27 (Garden Green, 128 Gb)</t>
  </si>
  <si>
    <t>Garden Green</t>
  </si>
  <si>
    <t>Google Pixel 9 Pro Xl (Hazel, 256 Gb)</t>
  </si>
  <si>
    <t xml:space="preserve">Google Pixel 9 Pro Xl </t>
  </si>
  <si>
    <t>Motorola G60 (Soft Silver, 128 Gb)</t>
  </si>
  <si>
    <t xml:space="preserve">Motorola G60 </t>
  </si>
  <si>
    <t>Soft Silver</t>
  </si>
  <si>
    <t>Qualcomm Snapdragon 732G Processor</t>
  </si>
  <si>
    <t>Oppo A78 (Mist Black, 128 Gb)</t>
  </si>
  <si>
    <t>Mist Black</t>
  </si>
  <si>
    <t>Samsung Galaxy A15 5G (Blue Black, 256 Gb)</t>
  </si>
  <si>
    <t xml:space="preserve">Samsung Galaxy A15 5G </t>
  </si>
  <si>
    <t>Blue Black</t>
  </si>
  <si>
    <t>Samsung Galaxy A23 5G (Light Blue, 128 Gb)</t>
  </si>
  <si>
    <t>Light Blue</t>
  </si>
  <si>
    <t>Poco X6 5G (Snowstorm White, 256 Gb)</t>
  </si>
  <si>
    <t>Snowstorm White</t>
  </si>
  <si>
    <t>Samsung Galaxy A55 5G (Awesome Iceblue, 128 Gb)</t>
  </si>
  <si>
    <t>Samsung Galaxy A15 5G (Light Blue, 128 Gb)</t>
  </si>
  <si>
    <t>Infinix Note 30 5G (Magic Black, 256 Gb)</t>
  </si>
  <si>
    <t xml:space="preserve">Infinix Note 30 5G </t>
  </si>
  <si>
    <t>Magic Black</t>
  </si>
  <si>
    <t>Vivo V40 5G (Lotus Purple, 512 Gb)</t>
  </si>
  <si>
    <t xml:space="preserve">Vivo V40 5G </t>
  </si>
  <si>
    <t>Lotus Purple</t>
  </si>
  <si>
    <t>Snapdragon 7 Gen 3 Processor</t>
  </si>
  <si>
    <t>Iqoo Z7 Pro 5G (Blue Lagoon, 256 Gb)</t>
  </si>
  <si>
    <t>Iqoo</t>
  </si>
  <si>
    <t xml:space="preserve">Iqoo Z7 Pro 5G </t>
  </si>
  <si>
    <t>Blue Lagoon</t>
  </si>
  <si>
    <t>Dimensity 7200 5G Mobile Platform Processor</t>
  </si>
  <si>
    <t>Oppo A3X 5G (Starry Purple, 64 Gb)</t>
  </si>
  <si>
    <t>Samsung A05 (Black, 64 Gb)</t>
  </si>
  <si>
    <t xml:space="preserve">Samsung A05 </t>
  </si>
  <si>
    <t>MediaTek Helio G85 Processor</t>
  </si>
  <si>
    <t>Vivo Y200 5G (Desert Gold, 128 Gb)</t>
  </si>
  <si>
    <t xml:space="preserve">Vivo Y200 5G </t>
  </si>
  <si>
    <t>Desert Gold</t>
  </si>
  <si>
    <t>4 Gen 1 Processor</t>
  </si>
  <si>
    <t>Poco M4 Pro (Power Black, 128 Gb)</t>
  </si>
  <si>
    <t xml:space="preserve">Poco M4 Pro </t>
  </si>
  <si>
    <t>Power Black</t>
  </si>
  <si>
    <t>Mediatek Helio G96 Processor</t>
  </si>
  <si>
    <t>Iqoo Z7 Pro 5G (Blue Lagoon, 128 Gb)</t>
  </si>
  <si>
    <t>Motorola Edge 40 Neo (Black Beauty, 128 Gb)</t>
  </si>
  <si>
    <t>Redmi Note 13 Pro 5G (Midnight Black, 256 Gb)</t>
  </si>
  <si>
    <t>Oppo A18 (Glowing Blue, 64 Gb)</t>
  </si>
  <si>
    <t>Vivo V25 Pro 5G (Sailing Blue, 128 Gb)</t>
  </si>
  <si>
    <t xml:space="preserve">Vivo V25 Pro 5G </t>
  </si>
  <si>
    <t>Sailing Blue</t>
  </si>
  <si>
    <t>Mediatek Dimensity 1300 Processor</t>
  </si>
  <si>
    <t>Samsung Galaxy S24 5G (Amber Yellow, 256 Gb)</t>
  </si>
  <si>
    <t>Samsung Galaxy A34 5G (Awesome Silver, 128 Gb)</t>
  </si>
  <si>
    <t xml:space="preserve">Samsung Galaxy A34 5G </t>
  </si>
  <si>
    <t>Awesome Silver</t>
  </si>
  <si>
    <t>BatteryDimensity 1080, Octa Core Processor</t>
  </si>
  <si>
    <t>Oppo Reno10 5G (Ice Blue, 256 Gb)</t>
  </si>
  <si>
    <t xml:space="preserve">Oppo Reno10 5G </t>
  </si>
  <si>
    <t>Mediatek Dimensity 7050 Processor</t>
  </si>
  <si>
    <t>Samsung Galaxy A14 5G (Light Green, 128 Gb)</t>
  </si>
  <si>
    <t>Tecno Phantom V Fold 5G (Black, 256 Gb)</t>
  </si>
  <si>
    <t xml:space="preserve">Tecno Phantom V Fold 5G </t>
  </si>
  <si>
    <t>Mediatek Dimensity 9000+ Processor</t>
  </si>
  <si>
    <t>Tecno Camon 20 (Serenity Blue, 256 Gb)</t>
  </si>
  <si>
    <t xml:space="preserve">Tecno Camon 20 </t>
  </si>
  <si>
    <t>Serenity Blue</t>
  </si>
  <si>
    <t>Mediatek MT6769Z Helio G85 Processor</t>
  </si>
  <si>
    <t>Motorola G31 (Baby Blue, 128 Gb)</t>
  </si>
  <si>
    <t xml:space="preserve">Motorola G31 </t>
  </si>
  <si>
    <t>Baby Blue</t>
  </si>
  <si>
    <t>Mediatek Helio G85 Processor</t>
  </si>
  <si>
    <t>Vivo V29 Pro 5G (Black, 256 Gb)</t>
  </si>
  <si>
    <t xml:space="preserve">Vivo V29 Pro 5G </t>
  </si>
  <si>
    <t>Dimensity 8200 Processor</t>
  </si>
  <si>
    <t>Samsung Galaxy Z Flip5 (Lavender, 512 Gb)</t>
  </si>
  <si>
    <t xml:space="preserve">Samsung Galaxy Z Flip5 </t>
  </si>
  <si>
    <t>Snapdragon 8 Gen 2 Processor</t>
  </si>
  <si>
    <t>Infinix Zero 30 5G (Golden Hour, 256 Gb)</t>
  </si>
  <si>
    <t xml:space="preserve">Infinix Zero 30 5G </t>
  </si>
  <si>
    <t>Golden Hour</t>
  </si>
  <si>
    <t>Redmi A3 (Olive Green, 128 Gb)</t>
  </si>
  <si>
    <t>Vivo Y17S (Forest Green, 128 Gb)</t>
  </si>
  <si>
    <t xml:space="preserve">Vivo Y17S </t>
  </si>
  <si>
    <t>Infinix Hot 30I (Diamond White, 128 Gb)</t>
  </si>
  <si>
    <t xml:space="preserve">Infinix Hot 30I </t>
  </si>
  <si>
    <t>Diamond White</t>
  </si>
  <si>
    <t>G37 Processor</t>
  </si>
  <si>
    <t>Infinix Hot 30I (Glacier Blue, 128 Gb)</t>
  </si>
  <si>
    <t>Glacier Blue</t>
  </si>
  <si>
    <t>Nokia C32 (Breezy Mint, 128 Gb)</t>
  </si>
  <si>
    <t>Nokia</t>
  </si>
  <si>
    <t xml:space="preserve">Nokia C32 </t>
  </si>
  <si>
    <t>Breezy Mint</t>
  </si>
  <si>
    <t>SC9863A1 Processor</t>
  </si>
  <si>
    <t>Nokia C32 (Beach Pink, 128 Gb)</t>
  </si>
  <si>
    <t>Beach Pink</t>
  </si>
  <si>
    <t>Motorola G54 5G (Pearl Blue, 128 Gb)</t>
  </si>
  <si>
    <t xml:space="preserve">Motorola G54 5G </t>
  </si>
  <si>
    <t>Vivo Y28 5G (Glitter Aqua, 128 Gb)</t>
  </si>
  <si>
    <t xml:space="preserve">Vivo Y28 5G </t>
  </si>
  <si>
    <t>Glitter Aqua</t>
  </si>
  <si>
    <t>Dimensity 6020 Processor</t>
  </si>
  <si>
    <t>Realme 11X 5G (Purple Dawn, 128 Gb)</t>
  </si>
  <si>
    <t xml:space="preserve">Realme 11X 5G </t>
  </si>
  <si>
    <t>Purple Dawn</t>
  </si>
  <si>
    <t>Vivo V29 5G (Blue, 128 Gb)</t>
  </si>
  <si>
    <t xml:space="preserve">Vivo V29 5G </t>
  </si>
  <si>
    <t>778G Processor</t>
  </si>
  <si>
    <t>Redmi 12C (Royal Blue, 64 Gb)</t>
  </si>
  <si>
    <t xml:space="preserve">Redmi 12C </t>
  </si>
  <si>
    <t>Royal Blue</t>
  </si>
  <si>
    <t>Vivo Y28 5G (Crystal Purple, 128 Gb)</t>
  </si>
  <si>
    <t>Crystal Purple</t>
  </si>
  <si>
    <t>Motorola G54 5G (Midnight Blue, 128 Gb)</t>
  </si>
  <si>
    <t>Midnight Blue</t>
  </si>
  <si>
    <t>Vivo V29 5G (Black, 128 Gb)</t>
  </si>
  <si>
    <t>Realme 11 5G (Glory Black, 128 Gb)</t>
  </si>
  <si>
    <t xml:space="preserve">Realme 11 5G </t>
  </si>
  <si>
    <t>Glory Black</t>
  </si>
  <si>
    <t>Motorola G84 5G (Marshmallow Blue, 256 Gb)</t>
  </si>
  <si>
    <t xml:space="preserve">Motorola G84 5G </t>
  </si>
  <si>
    <t>Snapdragon 695 Processor</t>
  </si>
  <si>
    <t>Motorola G54 5G (Mint Green, 256 Gb)</t>
  </si>
  <si>
    <t>Redmi Note 13 5G (Stealth Black, 256 Gb)</t>
  </si>
  <si>
    <t>Stealth Black</t>
  </si>
  <si>
    <t>Poco M4 Pro 5G (Yellow, 64 Gb)</t>
  </si>
  <si>
    <t xml:space="preserve">Poco M4 Pro 5G </t>
  </si>
  <si>
    <t>Mediatek Dimensity 810 Processor</t>
  </si>
  <si>
    <t>Vivo Y17S (Glitter Purple, 128 Gb)</t>
  </si>
  <si>
    <t>Glitter Purple</t>
  </si>
  <si>
    <t>Redmi 12C (Mint Green, 128 Gb)</t>
  </si>
  <si>
    <t>Redmi Note 12 (Lunar Black, 64 Gb)</t>
  </si>
  <si>
    <t xml:space="preserve">Redmi Note 12 </t>
  </si>
  <si>
    <t>Lunar Black</t>
  </si>
  <si>
    <t>Snapdragon 685 Processor</t>
  </si>
  <si>
    <t>Motorola G60 (Frosted Champagne, 128 Gb)</t>
  </si>
  <si>
    <t>Frosted Champagne</t>
  </si>
  <si>
    <t>Redmi Note 10 (Frost White, 128 Gb)</t>
  </si>
  <si>
    <t xml:space="preserve">Redmi Note 10 </t>
  </si>
  <si>
    <t>Frost White</t>
  </si>
  <si>
    <t>Qualcomm Snapdragon 678 Processor</t>
  </si>
  <si>
    <t>Vivo Y17S (Forest Green, 64 Gb)</t>
  </si>
  <si>
    <t>Tecno Spark Go 2024 (Alpenglow Gold, 64 Gb)</t>
  </si>
  <si>
    <t>Alpenglow Gold</t>
  </si>
  <si>
    <t>Redmi 12C (Royal Blue, 128 Gb)</t>
  </si>
  <si>
    <t>Samsung Galaxy F14 5G (Omg Black, 128 Gb)</t>
  </si>
  <si>
    <t xml:space="preserve">Samsung Galaxy F14 5G </t>
  </si>
  <si>
    <t>OMG Black</t>
  </si>
  <si>
    <t>Exynos 1330, Octa Core Processor</t>
  </si>
  <si>
    <t>Vivo Y18 (Gem Green, 128 Gb)</t>
  </si>
  <si>
    <t xml:space="preserve">Vivo Y18 </t>
  </si>
  <si>
    <t>Poco M4 Pro 5G (Cool Blue, 128 Gb)</t>
  </si>
  <si>
    <t>Cool Blue</t>
  </si>
  <si>
    <t>Oppo A78 5G (Glowing Black, 128 Gb)</t>
  </si>
  <si>
    <t xml:space="preserve">Oppo A78 5G </t>
  </si>
  <si>
    <t>6833 Processor</t>
  </si>
  <si>
    <t>Realme C65 5G (Feather Green, 128 Gb)</t>
  </si>
  <si>
    <t xml:space="preserve">Realme C65 5G </t>
  </si>
  <si>
    <t>Feather Green</t>
  </si>
  <si>
    <t>Realme 11X 5G (Midnight Black, 128 Gb)</t>
  </si>
  <si>
    <t>Row Labels</t>
  </si>
  <si>
    <t>Grand Total</t>
  </si>
  <si>
    <t>Count of unique brands</t>
  </si>
  <si>
    <t xml:space="preserve">  FLIPKART DASHBOARD | SMARTPHONE ANALYSIS</t>
  </si>
  <si>
    <t>Count of products</t>
  </si>
  <si>
    <t>Lowest Price</t>
  </si>
  <si>
    <t>Highest Price</t>
  </si>
  <si>
    <t>Average Price</t>
  </si>
  <si>
    <t>Average Discount</t>
  </si>
  <si>
    <t>Average Rating</t>
  </si>
  <si>
    <t>Total Reviews</t>
  </si>
  <si>
    <t>LOWEST PRICE</t>
  </si>
  <si>
    <t>HIGHEST PRICE</t>
  </si>
  <si>
    <t>AVERAGE PRICE</t>
  </si>
  <si>
    <t>AVERAGE DISCOUNT</t>
  </si>
  <si>
    <t>feature</t>
  </si>
  <si>
    <t>cumulative percentage</t>
  </si>
  <si>
    <t>AVERAGE RATING</t>
  </si>
  <si>
    <t>TOTAL REVIEWS</t>
  </si>
  <si>
    <t>price_range</t>
  </si>
  <si>
    <t>Count of price_range</t>
  </si>
  <si>
    <t>High</t>
  </si>
  <si>
    <t>Low</t>
  </si>
  <si>
    <t>Mid</t>
  </si>
  <si>
    <t>TOTAL BRANDS</t>
  </si>
  <si>
    <t>TOTAL PRODUCTS</t>
  </si>
  <si>
    <t>PRICE RANGE</t>
  </si>
  <si>
    <t>processor_type</t>
  </si>
  <si>
    <t>Exynos</t>
  </si>
  <si>
    <t>MediaTek</t>
  </si>
  <si>
    <t>Other</t>
  </si>
  <si>
    <t>Snapdragon</t>
  </si>
  <si>
    <t>Tensor</t>
  </si>
  <si>
    <t>Unisoc</t>
  </si>
  <si>
    <t>Column Labels</t>
  </si>
  <si>
    <t>Sum of price</t>
  </si>
  <si>
    <t>Count of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</si>
</sst>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_ [$₹-4009]\ * #,##0.00_ ;_ [$₹-4009]\ * \-#,##0.00_ ;_ [$₹-4009]\ * &quot;-&quot;??_ ;_ @_ "/>
  </numFmts>
  <fonts count="8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20"/>
      <color theme="1"/>
      <name val="Bahnschrift SemiBold"/>
      <family val="2"/>
    </font>
    <font>
      <sz val="14"/>
      <color theme="1"/>
      <name val="Century Gothic"/>
      <family val="2"/>
      <scheme val="minor"/>
    </font>
    <font>
      <sz val="24"/>
      <color theme="1"/>
      <name val="Century Gothic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1" fillId="2" borderId="0" xfId="2"/>
    <xf numFmtId="0" fontId="2" fillId="2" borderId="0" xfId="2" applyFont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6" fillId="0" borderId="9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0" fillId="0" borderId="3" xfId="0" applyBorder="1"/>
    <xf numFmtId="0" fontId="2" fillId="0" borderId="9" xfId="0" applyFont="1" applyBorder="1" applyAlignment="1">
      <alignment horizontal="center"/>
    </xf>
    <xf numFmtId="0" fontId="2" fillId="2" borderId="1" xfId="2" applyFont="1" applyBorder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3" xfId="0" applyFont="1" applyBorder="1"/>
    <xf numFmtId="0" fontId="6" fillId="0" borderId="3" xfId="0" applyFont="1" applyBorder="1" applyAlignment="1">
      <alignment vertical="center"/>
    </xf>
    <xf numFmtId="0" fontId="0" fillId="0" borderId="3" xfId="0" applyBorder="1" applyAlignment="1">
      <alignment horizontal="right"/>
    </xf>
    <xf numFmtId="0" fontId="2" fillId="0" borderId="2" xfId="0" applyFont="1" applyBorder="1" applyAlignment="1">
      <alignment horizontal="center"/>
    </xf>
    <xf numFmtId="165" fontId="0" fillId="0" borderId="0" xfId="0" pivotButton="1" applyNumberFormat="1"/>
    <xf numFmtId="165" fontId="0" fillId="0" borderId="0" xfId="0" applyNumberFormat="1"/>
    <xf numFmtId="1" fontId="6" fillId="0" borderId="0" xfId="1" applyNumberFormat="1" applyFont="1" applyBorder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164" fontId="6" fillId="0" borderId="9" xfId="0" applyNumberFormat="1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6" fillId="0" borderId="9" xfId="1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6" fillId="0" borderId="9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3">
    <cellStyle name="20% - Accent3" xfId="2" builtinId="38"/>
    <cellStyle name="Normal" xfId="0" builtinId="0"/>
    <cellStyle name="Percent" xfId="1" builtinId="5"/>
  </cellStyles>
  <dxfs count="4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numFmt numFmtId="164" formatCode="&quot;₹&quot;\ #,##0.00"/>
    </dxf>
    <dxf>
      <numFmt numFmtId="0" formatCode="General"/>
    </dxf>
    <dxf>
      <numFmt numFmtId="164" formatCode="&quot;₹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&quot;₹&quot;\ #,##0.00"/>
    </dxf>
    <dxf>
      <numFmt numFmtId="165" formatCode="_ [$₹-4009]\ * #,##0.00_ ;_ [$₹-4009]\ * \-#,##0.00_ ;_ [$₹-4009]\ * &quot;-&quot;??_ ;_ @_ "/>
    </dxf>
    <dxf>
      <numFmt numFmtId="165" formatCode="_ [$₹-4009]\ * #,##0.00_ ;_ [$₹-4009]\ * \-#,##0.00_ ;_ [$₹-4009]\ * &quot;-&quot;??_ ;_ @_ "/>
    </dxf>
    <dxf>
      <numFmt numFmtId="165" formatCode="_ [$₹-4009]\ * #,##0.00_ ;_ [$₹-4009]\ * \-#,##0.00_ ;_ [$₹-4009]\ * &quot;-&quot;??_ ;_ @_ "/>
    </dxf>
    <dxf>
      <numFmt numFmtId="165" formatCode="_ [$₹-4009]\ * #,##0.00_ ;_ [$₹-4009]\ * \-#,##0.00_ ;_ [$₹-4009]\ * &quot;-&quot;??_ ;_ @_ "/>
    </dxf>
    <dxf>
      <numFmt numFmtId="165" formatCode="_ [$₹-4009]\ * #,##0.00_ ;_ [$₹-4009]\ * \-#,##0.00_ ;_ [$₹-4009]\ * &quot;-&quot;??_ ;_ @_ 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₹&quot;\ 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Dashboard.xlsx]Price Distribution by Processor!PivotTable4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 Distribution by Processor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 Distribution by Processor'!$B$3:$B$4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'Price Distribution by Processor'!$A$5:$A$11</c:f>
              <c:strCache>
                <c:ptCount val="6"/>
                <c:pt idx="0">
                  <c:v>Exynos</c:v>
                </c:pt>
                <c:pt idx="1">
                  <c:v>MediaTek</c:v>
                </c:pt>
                <c:pt idx="2">
                  <c:v>Other</c:v>
                </c:pt>
                <c:pt idx="3">
                  <c:v>Snapdragon</c:v>
                </c:pt>
                <c:pt idx="4">
                  <c:v>Tensor</c:v>
                </c:pt>
                <c:pt idx="5">
                  <c:v>Unisoc</c:v>
                </c:pt>
              </c:strCache>
            </c:strRef>
          </c:cat>
          <c:val>
            <c:numRef>
              <c:f>'Price Distribution by Processor'!$B$5:$B$11</c:f>
              <c:numCache>
                <c:formatCode>_ [$₹-4009]\ * #,##0.00_ ;_ [$₹-4009]\ * \-#,##0.00_ ;_ [$₹-4009]\ * "-"??_ ;_ @_ </c:formatCode>
                <c:ptCount val="6"/>
                <c:pt idx="0">
                  <c:v>428673</c:v>
                </c:pt>
                <c:pt idx="1">
                  <c:v>1727258</c:v>
                </c:pt>
                <c:pt idx="3">
                  <c:v>1836442</c:v>
                </c:pt>
                <c:pt idx="4">
                  <c:v>237686</c:v>
                </c:pt>
                <c:pt idx="5">
                  <c:v>267993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2-4334-93EF-22F489C433EF}"/>
            </c:ext>
          </c:extLst>
        </c:ser>
        <c:ser>
          <c:idx val="1"/>
          <c:order val="1"/>
          <c:tx>
            <c:strRef>
              <c:f>'Price Distribution by Processor'!$C$3:$C$4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'Price Distribution by Processor'!$A$5:$A$11</c:f>
              <c:strCache>
                <c:ptCount val="6"/>
                <c:pt idx="0">
                  <c:v>Exynos</c:v>
                </c:pt>
                <c:pt idx="1">
                  <c:v>MediaTek</c:v>
                </c:pt>
                <c:pt idx="2">
                  <c:v>Other</c:v>
                </c:pt>
                <c:pt idx="3">
                  <c:v>Snapdragon</c:v>
                </c:pt>
                <c:pt idx="4">
                  <c:v>Tensor</c:v>
                </c:pt>
                <c:pt idx="5">
                  <c:v>Unisoc</c:v>
                </c:pt>
              </c:strCache>
            </c:strRef>
          </c:cat>
          <c:val>
            <c:numRef>
              <c:f>'Price Distribution by Processor'!$C$5:$C$11</c:f>
              <c:numCache>
                <c:formatCode>_ [$₹-4009]\ * #,##0.00_ ;_ [$₹-4009]\ * \-#,##0.00_ ;_ [$₹-4009]\ * "-"??_ ;_ @_ </c:formatCode>
                <c:ptCount val="6"/>
                <c:pt idx="0">
                  <c:v>40232</c:v>
                </c:pt>
                <c:pt idx="1">
                  <c:v>383091</c:v>
                </c:pt>
                <c:pt idx="3">
                  <c:v>58028</c:v>
                </c:pt>
                <c:pt idx="4">
                  <c:v>9999</c:v>
                </c:pt>
                <c:pt idx="5">
                  <c:v>93818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2-4334-93EF-22F489C433EF}"/>
            </c:ext>
          </c:extLst>
        </c:ser>
        <c:ser>
          <c:idx val="2"/>
          <c:order val="2"/>
          <c:tx>
            <c:strRef>
              <c:f>'Price Distribution by Processor'!$D$3:$D$4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'Price Distribution by Processor'!$A$5:$A$11</c:f>
              <c:strCache>
                <c:ptCount val="6"/>
                <c:pt idx="0">
                  <c:v>Exynos</c:v>
                </c:pt>
                <c:pt idx="1">
                  <c:v>MediaTek</c:v>
                </c:pt>
                <c:pt idx="2">
                  <c:v>Other</c:v>
                </c:pt>
                <c:pt idx="3">
                  <c:v>Snapdragon</c:v>
                </c:pt>
                <c:pt idx="4">
                  <c:v>Tensor</c:v>
                </c:pt>
                <c:pt idx="5">
                  <c:v>Unisoc</c:v>
                </c:pt>
              </c:strCache>
            </c:strRef>
          </c:cat>
          <c:val>
            <c:numRef>
              <c:f>'Price Distribution by Processor'!$D$5:$D$11</c:f>
              <c:numCache>
                <c:formatCode>_ [$₹-4009]\ * #,##0.00_ ;_ [$₹-4009]\ * \-#,##0.00_ ;_ [$₹-4009]\ * "-"??_ ;_ @_ </c:formatCode>
                <c:ptCount val="6"/>
                <c:pt idx="0">
                  <c:v>117483</c:v>
                </c:pt>
                <c:pt idx="1">
                  <c:v>1005655</c:v>
                </c:pt>
                <c:pt idx="2">
                  <c:v>47997</c:v>
                </c:pt>
                <c:pt idx="3">
                  <c:v>458864</c:v>
                </c:pt>
                <c:pt idx="4">
                  <c:v>44997</c:v>
                </c:pt>
                <c:pt idx="5">
                  <c:v>116874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82-4334-93EF-22F489C43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796592"/>
        <c:axId val="458798512"/>
      </c:barChart>
      <c:catAx>
        <c:axId val="4587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98512"/>
        <c:crosses val="autoZero"/>
        <c:auto val="1"/>
        <c:lblAlgn val="ctr"/>
        <c:lblOffset val="100"/>
        <c:noMultiLvlLbl val="0"/>
      </c:catAx>
      <c:valAx>
        <c:axId val="4587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Dashboard.xlsx]Market Share by Brands!PivotTable7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SHARE</a:t>
            </a:r>
            <a:r>
              <a:rPr lang="en-US" baseline="0"/>
              <a:t> BY TOP 10 BRANDS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dLbl>
          <c:idx val="0"/>
          <c:layout>
            <c:manualLayout>
              <c:x val="0.1111111111111111"/>
              <c:y val="-0.101851851851851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dLbl>
          <c:idx val="0"/>
          <c:layout>
            <c:manualLayout>
              <c:x val="7.2222222222222118E-2"/>
              <c:y val="-0.1898148148148148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dLbl>
          <c:idx val="0"/>
          <c:layout>
            <c:manualLayout>
              <c:x val="-5.0925337632079971E-17"/>
              <c:y val="-0.1018518518518518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dLbl>
          <c:idx val="0"/>
          <c:layout>
            <c:manualLayout>
              <c:x val="0.14999999999999991"/>
              <c:y val="4.166666666666658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dLbl>
          <c:idx val="0"/>
          <c:layout>
            <c:manualLayout>
              <c:x val="0.1888888888888888"/>
              <c:y val="-7.407407407407415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3138123359580051"/>
          <c:y val="0.26336182685335541"/>
          <c:w val="0.40710783027121611"/>
          <c:h val="0.63363086423535575"/>
        </c:manualLayout>
      </c:layout>
      <c:doughnutChart>
        <c:varyColors val="1"/>
        <c:ser>
          <c:idx val="0"/>
          <c:order val="0"/>
          <c:tx>
            <c:strRef>
              <c:f>'Market Share by Brands'!$B$3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BA82-4061-9F67-A499165F1E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BA82-4061-9F67-A499165F1E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BA82-4061-9F67-A499165F1E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BA82-4061-9F67-A499165F1E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BA82-4061-9F67-A499165F1E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BA82-4061-9F67-A499165F1E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BA82-4061-9F67-A499165F1E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BA82-4061-9F67-A499165F1E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BA82-4061-9F67-A499165F1E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BA82-4061-9F67-A499165F1E8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'Market Share by Brands'!$A$4:$A$14</c:f>
              <c:strCache>
                <c:ptCount val="10"/>
                <c:pt idx="0">
                  <c:v>Redmi</c:v>
                </c:pt>
                <c:pt idx="1">
                  <c:v>Realme</c:v>
                </c:pt>
                <c:pt idx="2">
                  <c:v>Samsung</c:v>
                </c:pt>
                <c:pt idx="3">
                  <c:v>Motorola</c:v>
                </c:pt>
                <c:pt idx="4">
                  <c:v>Vivo</c:v>
                </c:pt>
                <c:pt idx="5">
                  <c:v>Poco</c:v>
                </c:pt>
                <c:pt idx="6">
                  <c:v>Infinix</c:v>
                </c:pt>
                <c:pt idx="7">
                  <c:v>Oppo</c:v>
                </c:pt>
                <c:pt idx="8">
                  <c:v>Tecno</c:v>
                </c:pt>
                <c:pt idx="9">
                  <c:v>Google</c:v>
                </c:pt>
              </c:strCache>
            </c:strRef>
          </c:cat>
          <c:val>
            <c:numRef>
              <c:f>'Market Share by Brands'!$B$4:$B$14</c:f>
              <c:numCache>
                <c:formatCode>General</c:formatCode>
                <c:ptCount val="10"/>
                <c:pt idx="0">
                  <c:v>44</c:v>
                </c:pt>
                <c:pt idx="1">
                  <c:v>41</c:v>
                </c:pt>
                <c:pt idx="2">
                  <c:v>40</c:v>
                </c:pt>
                <c:pt idx="3">
                  <c:v>38</c:v>
                </c:pt>
                <c:pt idx="4">
                  <c:v>35</c:v>
                </c:pt>
                <c:pt idx="5">
                  <c:v>30</c:v>
                </c:pt>
                <c:pt idx="6">
                  <c:v>25</c:v>
                </c:pt>
                <c:pt idx="7">
                  <c:v>17</c:v>
                </c:pt>
                <c:pt idx="8">
                  <c:v>13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2-4061-9F67-A499165F1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>
          <a:outerShdw algn="ctr" rotWithShape="0">
            <a:srgbClr val="000000">
              <a:alpha val="43137"/>
            </a:srgbClr>
          </a:outerShdw>
          <a:softEdge rad="0"/>
        </a:effectLst>
      </c:spPr>
    </c:plotArea>
    <c:legend>
      <c:legendPos val="r"/>
      <c:layout>
        <c:manualLayout>
          <c:xMode val="edge"/>
          <c:yMode val="edge"/>
          <c:x val="0.83931452318460198"/>
          <c:y val="0.20036927675707203"/>
          <c:w val="0.14401881014873141"/>
          <c:h val="0.67463072324292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Analyzing Linear and Non-Linear Trends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'Analyzing Linear and Non-Linear'!$B$1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'Analyzing Linear and Non-Linear'!$A$2:$A$316</c:f>
              <c:numCache>
                <c:formatCode>General</c:formatCode>
                <c:ptCount val="315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12</c:v>
                </c:pt>
                <c:pt idx="5">
                  <c:v>4</c:v>
                </c:pt>
                <c:pt idx="6">
                  <c:v>4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  <c:pt idx="10">
                  <c:v>12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8</c:v>
                </c:pt>
                <c:pt idx="18">
                  <c:v>4</c:v>
                </c:pt>
                <c:pt idx="19">
                  <c:v>6</c:v>
                </c:pt>
                <c:pt idx="20">
                  <c:v>8</c:v>
                </c:pt>
                <c:pt idx="21">
                  <c:v>12</c:v>
                </c:pt>
                <c:pt idx="22">
                  <c:v>6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4</c:v>
                </c:pt>
                <c:pt idx="28">
                  <c:v>8</c:v>
                </c:pt>
                <c:pt idx="29">
                  <c:v>8</c:v>
                </c:pt>
                <c:pt idx="30">
                  <c:v>6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6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8</c:v>
                </c:pt>
                <c:pt idx="44">
                  <c:v>4</c:v>
                </c:pt>
                <c:pt idx="45">
                  <c:v>6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4</c:v>
                </c:pt>
                <c:pt idx="50">
                  <c:v>4</c:v>
                </c:pt>
                <c:pt idx="51">
                  <c:v>12</c:v>
                </c:pt>
                <c:pt idx="52">
                  <c:v>12</c:v>
                </c:pt>
                <c:pt idx="53">
                  <c:v>6</c:v>
                </c:pt>
                <c:pt idx="54">
                  <c:v>8</c:v>
                </c:pt>
                <c:pt idx="55">
                  <c:v>8</c:v>
                </c:pt>
                <c:pt idx="56">
                  <c:v>4</c:v>
                </c:pt>
                <c:pt idx="57">
                  <c:v>4</c:v>
                </c:pt>
                <c:pt idx="58">
                  <c:v>8</c:v>
                </c:pt>
                <c:pt idx="59">
                  <c:v>8</c:v>
                </c:pt>
                <c:pt idx="60">
                  <c:v>4</c:v>
                </c:pt>
                <c:pt idx="61">
                  <c:v>8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4</c:v>
                </c:pt>
                <c:pt idx="66">
                  <c:v>8</c:v>
                </c:pt>
                <c:pt idx="67">
                  <c:v>4</c:v>
                </c:pt>
                <c:pt idx="68">
                  <c:v>6</c:v>
                </c:pt>
                <c:pt idx="69">
                  <c:v>8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8</c:v>
                </c:pt>
                <c:pt idx="74">
                  <c:v>6</c:v>
                </c:pt>
                <c:pt idx="75">
                  <c:v>12</c:v>
                </c:pt>
                <c:pt idx="76">
                  <c:v>8</c:v>
                </c:pt>
                <c:pt idx="77">
                  <c:v>4</c:v>
                </c:pt>
                <c:pt idx="78">
                  <c:v>8</c:v>
                </c:pt>
                <c:pt idx="79">
                  <c:v>4</c:v>
                </c:pt>
                <c:pt idx="80">
                  <c:v>8</c:v>
                </c:pt>
                <c:pt idx="81">
                  <c:v>8</c:v>
                </c:pt>
                <c:pt idx="82">
                  <c:v>6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12</c:v>
                </c:pt>
                <c:pt idx="88">
                  <c:v>6</c:v>
                </c:pt>
                <c:pt idx="89">
                  <c:v>4</c:v>
                </c:pt>
                <c:pt idx="90">
                  <c:v>8</c:v>
                </c:pt>
                <c:pt idx="91">
                  <c:v>8</c:v>
                </c:pt>
                <c:pt idx="92">
                  <c:v>6</c:v>
                </c:pt>
                <c:pt idx="93">
                  <c:v>8</c:v>
                </c:pt>
                <c:pt idx="94">
                  <c:v>6</c:v>
                </c:pt>
                <c:pt idx="95">
                  <c:v>8</c:v>
                </c:pt>
                <c:pt idx="96">
                  <c:v>8</c:v>
                </c:pt>
                <c:pt idx="97">
                  <c:v>6</c:v>
                </c:pt>
                <c:pt idx="98">
                  <c:v>4</c:v>
                </c:pt>
                <c:pt idx="99">
                  <c:v>8</c:v>
                </c:pt>
                <c:pt idx="100">
                  <c:v>8</c:v>
                </c:pt>
                <c:pt idx="101">
                  <c:v>12</c:v>
                </c:pt>
                <c:pt idx="102">
                  <c:v>8</c:v>
                </c:pt>
                <c:pt idx="103">
                  <c:v>6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4</c:v>
                </c:pt>
                <c:pt idx="108">
                  <c:v>12</c:v>
                </c:pt>
                <c:pt idx="109">
                  <c:v>4</c:v>
                </c:pt>
                <c:pt idx="110">
                  <c:v>8</c:v>
                </c:pt>
                <c:pt idx="111">
                  <c:v>8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6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2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8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6</c:v>
                </c:pt>
                <c:pt idx="141">
                  <c:v>8</c:v>
                </c:pt>
                <c:pt idx="142">
                  <c:v>4</c:v>
                </c:pt>
                <c:pt idx="143">
                  <c:v>12</c:v>
                </c:pt>
                <c:pt idx="144">
                  <c:v>4</c:v>
                </c:pt>
                <c:pt idx="145">
                  <c:v>6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12</c:v>
                </c:pt>
                <c:pt idx="151">
                  <c:v>8</c:v>
                </c:pt>
                <c:pt idx="152">
                  <c:v>6</c:v>
                </c:pt>
                <c:pt idx="153">
                  <c:v>8</c:v>
                </c:pt>
                <c:pt idx="154">
                  <c:v>8</c:v>
                </c:pt>
                <c:pt idx="155">
                  <c:v>4</c:v>
                </c:pt>
                <c:pt idx="156">
                  <c:v>12</c:v>
                </c:pt>
                <c:pt idx="157">
                  <c:v>4</c:v>
                </c:pt>
                <c:pt idx="158">
                  <c:v>3</c:v>
                </c:pt>
                <c:pt idx="159">
                  <c:v>8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6</c:v>
                </c:pt>
                <c:pt idx="167">
                  <c:v>3</c:v>
                </c:pt>
                <c:pt idx="168">
                  <c:v>8</c:v>
                </c:pt>
                <c:pt idx="169">
                  <c:v>4</c:v>
                </c:pt>
                <c:pt idx="170">
                  <c:v>8</c:v>
                </c:pt>
                <c:pt idx="171">
                  <c:v>4</c:v>
                </c:pt>
                <c:pt idx="172">
                  <c:v>3</c:v>
                </c:pt>
                <c:pt idx="173">
                  <c:v>8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12</c:v>
                </c:pt>
                <c:pt idx="178">
                  <c:v>8</c:v>
                </c:pt>
                <c:pt idx="179">
                  <c:v>8</c:v>
                </c:pt>
                <c:pt idx="180">
                  <c:v>6</c:v>
                </c:pt>
                <c:pt idx="181">
                  <c:v>12</c:v>
                </c:pt>
                <c:pt idx="182">
                  <c:v>12</c:v>
                </c:pt>
                <c:pt idx="183">
                  <c:v>8</c:v>
                </c:pt>
                <c:pt idx="184">
                  <c:v>12</c:v>
                </c:pt>
                <c:pt idx="185">
                  <c:v>8</c:v>
                </c:pt>
                <c:pt idx="186">
                  <c:v>4</c:v>
                </c:pt>
                <c:pt idx="187">
                  <c:v>8</c:v>
                </c:pt>
                <c:pt idx="188">
                  <c:v>8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8</c:v>
                </c:pt>
                <c:pt idx="193">
                  <c:v>12</c:v>
                </c:pt>
                <c:pt idx="194">
                  <c:v>4</c:v>
                </c:pt>
                <c:pt idx="195">
                  <c:v>12</c:v>
                </c:pt>
                <c:pt idx="196">
                  <c:v>8</c:v>
                </c:pt>
                <c:pt idx="197">
                  <c:v>6</c:v>
                </c:pt>
                <c:pt idx="198">
                  <c:v>4</c:v>
                </c:pt>
                <c:pt idx="199">
                  <c:v>12</c:v>
                </c:pt>
                <c:pt idx="200">
                  <c:v>8</c:v>
                </c:pt>
                <c:pt idx="201">
                  <c:v>8</c:v>
                </c:pt>
                <c:pt idx="202">
                  <c:v>6</c:v>
                </c:pt>
                <c:pt idx="203">
                  <c:v>8</c:v>
                </c:pt>
                <c:pt idx="204">
                  <c:v>6</c:v>
                </c:pt>
                <c:pt idx="205">
                  <c:v>8</c:v>
                </c:pt>
                <c:pt idx="206">
                  <c:v>8</c:v>
                </c:pt>
                <c:pt idx="207">
                  <c:v>4</c:v>
                </c:pt>
                <c:pt idx="208">
                  <c:v>12</c:v>
                </c:pt>
                <c:pt idx="209">
                  <c:v>12</c:v>
                </c:pt>
                <c:pt idx="210">
                  <c:v>6</c:v>
                </c:pt>
                <c:pt idx="211">
                  <c:v>8</c:v>
                </c:pt>
                <c:pt idx="212">
                  <c:v>12</c:v>
                </c:pt>
                <c:pt idx="213">
                  <c:v>8</c:v>
                </c:pt>
                <c:pt idx="214">
                  <c:v>4</c:v>
                </c:pt>
                <c:pt idx="215">
                  <c:v>4</c:v>
                </c:pt>
                <c:pt idx="216">
                  <c:v>12</c:v>
                </c:pt>
                <c:pt idx="217">
                  <c:v>8</c:v>
                </c:pt>
                <c:pt idx="218">
                  <c:v>6</c:v>
                </c:pt>
                <c:pt idx="219">
                  <c:v>8</c:v>
                </c:pt>
                <c:pt idx="220">
                  <c:v>6</c:v>
                </c:pt>
                <c:pt idx="221">
                  <c:v>6</c:v>
                </c:pt>
                <c:pt idx="222">
                  <c:v>12</c:v>
                </c:pt>
                <c:pt idx="223">
                  <c:v>8</c:v>
                </c:pt>
                <c:pt idx="224">
                  <c:v>12</c:v>
                </c:pt>
                <c:pt idx="225">
                  <c:v>8</c:v>
                </c:pt>
                <c:pt idx="226">
                  <c:v>12</c:v>
                </c:pt>
                <c:pt idx="227">
                  <c:v>12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12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12</c:v>
                </c:pt>
                <c:pt idx="240">
                  <c:v>6</c:v>
                </c:pt>
                <c:pt idx="241">
                  <c:v>8</c:v>
                </c:pt>
                <c:pt idx="242">
                  <c:v>6</c:v>
                </c:pt>
                <c:pt idx="243">
                  <c:v>16</c:v>
                </c:pt>
                <c:pt idx="244">
                  <c:v>6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12</c:v>
                </c:pt>
                <c:pt idx="249">
                  <c:v>8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12</c:v>
                </c:pt>
                <c:pt idx="254">
                  <c:v>8</c:v>
                </c:pt>
                <c:pt idx="255">
                  <c:v>4</c:v>
                </c:pt>
                <c:pt idx="256">
                  <c:v>4</c:v>
                </c:pt>
                <c:pt idx="257">
                  <c:v>8</c:v>
                </c:pt>
                <c:pt idx="258">
                  <c:v>4</c:v>
                </c:pt>
                <c:pt idx="259">
                  <c:v>6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4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12</c:v>
                </c:pt>
                <c:pt idx="271">
                  <c:v>8</c:v>
                </c:pt>
                <c:pt idx="272">
                  <c:v>6</c:v>
                </c:pt>
                <c:pt idx="273">
                  <c:v>12</c:v>
                </c:pt>
                <c:pt idx="274">
                  <c:v>8</c:v>
                </c:pt>
                <c:pt idx="275">
                  <c:v>12</c:v>
                </c:pt>
                <c:pt idx="276">
                  <c:v>6</c:v>
                </c:pt>
                <c:pt idx="277">
                  <c:v>4</c:v>
                </c:pt>
                <c:pt idx="278">
                  <c:v>12</c:v>
                </c:pt>
                <c:pt idx="279">
                  <c:v>8</c:v>
                </c:pt>
                <c:pt idx="280">
                  <c:v>8</c:v>
                </c:pt>
                <c:pt idx="281">
                  <c:v>4</c:v>
                </c:pt>
                <c:pt idx="282">
                  <c:v>4</c:v>
                </c:pt>
                <c:pt idx="283">
                  <c:v>8</c:v>
                </c:pt>
                <c:pt idx="284">
                  <c:v>6</c:v>
                </c:pt>
                <c:pt idx="285">
                  <c:v>6</c:v>
                </c:pt>
                <c:pt idx="286">
                  <c:v>8</c:v>
                </c:pt>
                <c:pt idx="287">
                  <c:v>4</c:v>
                </c:pt>
                <c:pt idx="288">
                  <c:v>8</c:v>
                </c:pt>
                <c:pt idx="289">
                  <c:v>6</c:v>
                </c:pt>
                <c:pt idx="290">
                  <c:v>6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12</c:v>
                </c:pt>
                <c:pt idx="295">
                  <c:v>4</c:v>
                </c:pt>
                <c:pt idx="296">
                  <c:v>12</c:v>
                </c:pt>
                <c:pt idx="297">
                  <c:v>12</c:v>
                </c:pt>
                <c:pt idx="298">
                  <c:v>8</c:v>
                </c:pt>
                <c:pt idx="299">
                  <c:v>4</c:v>
                </c:pt>
                <c:pt idx="300">
                  <c:v>4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8</c:v>
                </c:pt>
                <c:pt idx="306">
                  <c:v>4</c:v>
                </c:pt>
                <c:pt idx="307">
                  <c:v>3</c:v>
                </c:pt>
                <c:pt idx="308">
                  <c:v>6</c:v>
                </c:pt>
                <c:pt idx="309">
                  <c:v>4</c:v>
                </c:pt>
                <c:pt idx="310">
                  <c:v>4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6</c:v>
                </c:pt>
              </c:numCache>
            </c:numRef>
          </c:xVal>
          <c:yVal>
            <c:numRef>
              <c:f>'Analyzing Linear and Non-Linear'!$B$2:$B$316</c:f>
              <c:numCache>
                <c:formatCode>"₹"\ #,##0.00</c:formatCode>
                <c:ptCount val="315"/>
                <c:pt idx="0">
                  <c:v>27999</c:v>
                </c:pt>
                <c:pt idx="1">
                  <c:v>55999</c:v>
                </c:pt>
                <c:pt idx="2">
                  <c:v>16999</c:v>
                </c:pt>
                <c:pt idx="3">
                  <c:v>17999</c:v>
                </c:pt>
                <c:pt idx="4">
                  <c:v>16999</c:v>
                </c:pt>
                <c:pt idx="5">
                  <c:v>7699</c:v>
                </c:pt>
                <c:pt idx="6">
                  <c:v>6999</c:v>
                </c:pt>
                <c:pt idx="7">
                  <c:v>24999</c:v>
                </c:pt>
                <c:pt idx="8">
                  <c:v>14999</c:v>
                </c:pt>
                <c:pt idx="9">
                  <c:v>7699</c:v>
                </c:pt>
                <c:pt idx="10">
                  <c:v>24999</c:v>
                </c:pt>
                <c:pt idx="11">
                  <c:v>6999</c:v>
                </c:pt>
                <c:pt idx="12">
                  <c:v>11999</c:v>
                </c:pt>
                <c:pt idx="13">
                  <c:v>22999</c:v>
                </c:pt>
                <c:pt idx="14">
                  <c:v>14999</c:v>
                </c:pt>
                <c:pt idx="15">
                  <c:v>14999</c:v>
                </c:pt>
                <c:pt idx="16">
                  <c:v>10499</c:v>
                </c:pt>
                <c:pt idx="17">
                  <c:v>31999</c:v>
                </c:pt>
                <c:pt idx="18">
                  <c:v>13499</c:v>
                </c:pt>
                <c:pt idx="19">
                  <c:v>13499</c:v>
                </c:pt>
                <c:pt idx="20">
                  <c:v>23999</c:v>
                </c:pt>
                <c:pt idx="21">
                  <c:v>20999</c:v>
                </c:pt>
                <c:pt idx="22">
                  <c:v>7499</c:v>
                </c:pt>
                <c:pt idx="23">
                  <c:v>19999</c:v>
                </c:pt>
                <c:pt idx="24">
                  <c:v>14999</c:v>
                </c:pt>
                <c:pt idx="25">
                  <c:v>60999</c:v>
                </c:pt>
                <c:pt idx="26">
                  <c:v>8499</c:v>
                </c:pt>
                <c:pt idx="27">
                  <c:v>8249</c:v>
                </c:pt>
                <c:pt idx="28">
                  <c:v>14999</c:v>
                </c:pt>
                <c:pt idx="29">
                  <c:v>14999</c:v>
                </c:pt>
                <c:pt idx="30">
                  <c:v>15999</c:v>
                </c:pt>
                <c:pt idx="31">
                  <c:v>26999</c:v>
                </c:pt>
                <c:pt idx="32">
                  <c:v>60999</c:v>
                </c:pt>
                <c:pt idx="33">
                  <c:v>7999</c:v>
                </c:pt>
                <c:pt idx="34">
                  <c:v>7999</c:v>
                </c:pt>
                <c:pt idx="35">
                  <c:v>19999</c:v>
                </c:pt>
                <c:pt idx="36">
                  <c:v>44999</c:v>
                </c:pt>
                <c:pt idx="37">
                  <c:v>13499</c:v>
                </c:pt>
                <c:pt idx="38">
                  <c:v>10999</c:v>
                </c:pt>
                <c:pt idx="39">
                  <c:v>8249</c:v>
                </c:pt>
                <c:pt idx="40">
                  <c:v>8999</c:v>
                </c:pt>
                <c:pt idx="41">
                  <c:v>9999</c:v>
                </c:pt>
                <c:pt idx="42">
                  <c:v>8999</c:v>
                </c:pt>
                <c:pt idx="43">
                  <c:v>19999</c:v>
                </c:pt>
                <c:pt idx="44">
                  <c:v>10999</c:v>
                </c:pt>
                <c:pt idx="45">
                  <c:v>13499</c:v>
                </c:pt>
                <c:pt idx="46">
                  <c:v>7999</c:v>
                </c:pt>
                <c:pt idx="47">
                  <c:v>60999</c:v>
                </c:pt>
                <c:pt idx="48">
                  <c:v>7999</c:v>
                </c:pt>
                <c:pt idx="49">
                  <c:v>7299</c:v>
                </c:pt>
                <c:pt idx="50">
                  <c:v>7799</c:v>
                </c:pt>
                <c:pt idx="51">
                  <c:v>24999</c:v>
                </c:pt>
                <c:pt idx="52">
                  <c:v>24999</c:v>
                </c:pt>
                <c:pt idx="53">
                  <c:v>12499</c:v>
                </c:pt>
                <c:pt idx="54">
                  <c:v>11999</c:v>
                </c:pt>
                <c:pt idx="55">
                  <c:v>21999</c:v>
                </c:pt>
                <c:pt idx="56">
                  <c:v>7299</c:v>
                </c:pt>
                <c:pt idx="57">
                  <c:v>7299</c:v>
                </c:pt>
                <c:pt idx="58">
                  <c:v>17999</c:v>
                </c:pt>
                <c:pt idx="59">
                  <c:v>25999</c:v>
                </c:pt>
                <c:pt idx="60">
                  <c:v>6799</c:v>
                </c:pt>
                <c:pt idx="61">
                  <c:v>17999</c:v>
                </c:pt>
                <c:pt idx="62">
                  <c:v>9999</c:v>
                </c:pt>
                <c:pt idx="63">
                  <c:v>15407</c:v>
                </c:pt>
                <c:pt idx="64">
                  <c:v>8499</c:v>
                </c:pt>
                <c:pt idx="65">
                  <c:v>7299</c:v>
                </c:pt>
                <c:pt idx="66">
                  <c:v>20999</c:v>
                </c:pt>
                <c:pt idx="67">
                  <c:v>8249</c:v>
                </c:pt>
                <c:pt idx="68">
                  <c:v>9095</c:v>
                </c:pt>
                <c:pt idx="69">
                  <c:v>17499</c:v>
                </c:pt>
                <c:pt idx="70">
                  <c:v>8999</c:v>
                </c:pt>
                <c:pt idx="71">
                  <c:v>8999</c:v>
                </c:pt>
                <c:pt idx="72">
                  <c:v>7799</c:v>
                </c:pt>
                <c:pt idx="73">
                  <c:v>18999</c:v>
                </c:pt>
                <c:pt idx="74">
                  <c:v>15999</c:v>
                </c:pt>
                <c:pt idx="75">
                  <c:v>27999</c:v>
                </c:pt>
                <c:pt idx="76">
                  <c:v>17999</c:v>
                </c:pt>
                <c:pt idx="77">
                  <c:v>6499</c:v>
                </c:pt>
                <c:pt idx="78">
                  <c:v>17999</c:v>
                </c:pt>
                <c:pt idx="79">
                  <c:v>8249</c:v>
                </c:pt>
                <c:pt idx="80">
                  <c:v>23999</c:v>
                </c:pt>
                <c:pt idx="81">
                  <c:v>23999</c:v>
                </c:pt>
                <c:pt idx="82">
                  <c:v>9999</c:v>
                </c:pt>
                <c:pt idx="83">
                  <c:v>23999</c:v>
                </c:pt>
                <c:pt idx="84">
                  <c:v>23999</c:v>
                </c:pt>
                <c:pt idx="85">
                  <c:v>23999</c:v>
                </c:pt>
                <c:pt idx="86">
                  <c:v>14999</c:v>
                </c:pt>
                <c:pt idx="87">
                  <c:v>35999</c:v>
                </c:pt>
                <c:pt idx="88">
                  <c:v>12999</c:v>
                </c:pt>
                <c:pt idx="89">
                  <c:v>7699</c:v>
                </c:pt>
                <c:pt idx="90">
                  <c:v>17999</c:v>
                </c:pt>
                <c:pt idx="91">
                  <c:v>26998</c:v>
                </c:pt>
                <c:pt idx="92">
                  <c:v>12999</c:v>
                </c:pt>
                <c:pt idx="93">
                  <c:v>13999</c:v>
                </c:pt>
                <c:pt idx="94">
                  <c:v>12499</c:v>
                </c:pt>
                <c:pt idx="95">
                  <c:v>21809</c:v>
                </c:pt>
                <c:pt idx="96">
                  <c:v>9499</c:v>
                </c:pt>
                <c:pt idx="97">
                  <c:v>15999</c:v>
                </c:pt>
                <c:pt idx="98">
                  <c:v>11999</c:v>
                </c:pt>
                <c:pt idx="99">
                  <c:v>21999</c:v>
                </c:pt>
                <c:pt idx="100">
                  <c:v>32999</c:v>
                </c:pt>
                <c:pt idx="101">
                  <c:v>33999</c:v>
                </c:pt>
                <c:pt idx="102">
                  <c:v>13999</c:v>
                </c:pt>
                <c:pt idx="103">
                  <c:v>14499</c:v>
                </c:pt>
                <c:pt idx="104">
                  <c:v>31999</c:v>
                </c:pt>
                <c:pt idx="105">
                  <c:v>49999</c:v>
                </c:pt>
                <c:pt idx="106">
                  <c:v>22999</c:v>
                </c:pt>
                <c:pt idx="107">
                  <c:v>8999</c:v>
                </c:pt>
                <c:pt idx="108">
                  <c:v>24999</c:v>
                </c:pt>
                <c:pt idx="109">
                  <c:v>11999</c:v>
                </c:pt>
                <c:pt idx="110">
                  <c:v>37999</c:v>
                </c:pt>
                <c:pt idx="111">
                  <c:v>32999</c:v>
                </c:pt>
                <c:pt idx="112">
                  <c:v>36999</c:v>
                </c:pt>
                <c:pt idx="113">
                  <c:v>19999</c:v>
                </c:pt>
                <c:pt idx="114">
                  <c:v>38999</c:v>
                </c:pt>
                <c:pt idx="115">
                  <c:v>79999</c:v>
                </c:pt>
                <c:pt idx="116">
                  <c:v>22999</c:v>
                </c:pt>
                <c:pt idx="117">
                  <c:v>15999</c:v>
                </c:pt>
                <c:pt idx="118">
                  <c:v>27999</c:v>
                </c:pt>
                <c:pt idx="119">
                  <c:v>17999</c:v>
                </c:pt>
                <c:pt idx="120">
                  <c:v>14499</c:v>
                </c:pt>
                <c:pt idx="121">
                  <c:v>21395</c:v>
                </c:pt>
                <c:pt idx="122">
                  <c:v>40999</c:v>
                </c:pt>
                <c:pt idx="123">
                  <c:v>67999</c:v>
                </c:pt>
                <c:pt idx="124">
                  <c:v>10999</c:v>
                </c:pt>
                <c:pt idx="125">
                  <c:v>10999</c:v>
                </c:pt>
                <c:pt idx="126">
                  <c:v>10999</c:v>
                </c:pt>
                <c:pt idx="127">
                  <c:v>5729</c:v>
                </c:pt>
                <c:pt idx="128">
                  <c:v>11499</c:v>
                </c:pt>
                <c:pt idx="129">
                  <c:v>67999</c:v>
                </c:pt>
                <c:pt idx="130">
                  <c:v>8485</c:v>
                </c:pt>
                <c:pt idx="131">
                  <c:v>38999</c:v>
                </c:pt>
                <c:pt idx="132">
                  <c:v>38999</c:v>
                </c:pt>
                <c:pt idx="133">
                  <c:v>15174</c:v>
                </c:pt>
                <c:pt idx="134">
                  <c:v>11990</c:v>
                </c:pt>
                <c:pt idx="135">
                  <c:v>6999</c:v>
                </c:pt>
                <c:pt idx="136">
                  <c:v>38680</c:v>
                </c:pt>
                <c:pt idx="137">
                  <c:v>59999</c:v>
                </c:pt>
                <c:pt idx="138">
                  <c:v>57699</c:v>
                </c:pt>
                <c:pt idx="139">
                  <c:v>14499</c:v>
                </c:pt>
                <c:pt idx="140">
                  <c:v>26999</c:v>
                </c:pt>
                <c:pt idx="141">
                  <c:v>12450</c:v>
                </c:pt>
                <c:pt idx="142">
                  <c:v>40999</c:v>
                </c:pt>
                <c:pt idx="143">
                  <c:v>8999</c:v>
                </c:pt>
                <c:pt idx="144">
                  <c:v>11999</c:v>
                </c:pt>
                <c:pt idx="145">
                  <c:v>49999</c:v>
                </c:pt>
                <c:pt idx="146">
                  <c:v>28999</c:v>
                </c:pt>
                <c:pt idx="147">
                  <c:v>17327</c:v>
                </c:pt>
                <c:pt idx="148">
                  <c:v>33999</c:v>
                </c:pt>
                <c:pt idx="149">
                  <c:v>31999</c:v>
                </c:pt>
                <c:pt idx="150">
                  <c:v>12895</c:v>
                </c:pt>
                <c:pt idx="151">
                  <c:v>12867</c:v>
                </c:pt>
                <c:pt idx="152">
                  <c:v>10496</c:v>
                </c:pt>
                <c:pt idx="153">
                  <c:v>67999</c:v>
                </c:pt>
                <c:pt idx="154">
                  <c:v>57700</c:v>
                </c:pt>
                <c:pt idx="155">
                  <c:v>36390</c:v>
                </c:pt>
                <c:pt idx="156">
                  <c:v>11090</c:v>
                </c:pt>
                <c:pt idx="157">
                  <c:v>6899</c:v>
                </c:pt>
                <c:pt idx="158">
                  <c:v>37999</c:v>
                </c:pt>
                <c:pt idx="159">
                  <c:v>9999</c:v>
                </c:pt>
                <c:pt idx="160">
                  <c:v>7199</c:v>
                </c:pt>
                <c:pt idx="161">
                  <c:v>17999</c:v>
                </c:pt>
                <c:pt idx="162">
                  <c:v>37999</c:v>
                </c:pt>
                <c:pt idx="163">
                  <c:v>39999</c:v>
                </c:pt>
                <c:pt idx="164">
                  <c:v>11999</c:v>
                </c:pt>
                <c:pt idx="165">
                  <c:v>94999</c:v>
                </c:pt>
                <c:pt idx="166">
                  <c:v>7150</c:v>
                </c:pt>
                <c:pt idx="167">
                  <c:v>16802</c:v>
                </c:pt>
                <c:pt idx="168">
                  <c:v>7490</c:v>
                </c:pt>
                <c:pt idx="169">
                  <c:v>19900</c:v>
                </c:pt>
                <c:pt idx="170">
                  <c:v>63999</c:v>
                </c:pt>
                <c:pt idx="171">
                  <c:v>27999</c:v>
                </c:pt>
                <c:pt idx="172">
                  <c:v>11999</c:v>
                </c:pt>
                <c:pt idx="173">
                  <c:v>11383</c:v>
                </c:pt>
                <c:pt idx="174">
                  <c:v>11499</c:v>
                </c:pt>
                <c:pt idx="175">
                  <c:v>29999</c:v>
                </c:pt>
                <c:pt idx="176">
                  <c:v>58999</c:v>
                </c:pt>
                <c:pt idx="177">
                  <c:v>16986</c:v>
                </c:pt>
                <c:pt idx="178">
                  <c:v>17999</c:v>
                </c:pt>
                <c:pt idx="179">
                  <c:v>25999</c:v>
                </c:pt>
                <c:pt idx="180">
                  <c:v>21999</c:v>
                </c:pt>
                <c:pt idx="181">
                  <c:v>94999</c:v>
                </c:pt>
                <c:pt idx="182">
                  <c:v>11499</c:v>
                </c:pt>
                <c:pt idx="183">
                  <c:v>7247</c:v>
                </c:pt>
                <c:pt idx="184">
                  <c:v>12499</c:v>
                </c:pt>
                <c:pt idx="185">
                  <c:v>24999</c:v>
                </c:pt>
                <c:pt idx="186">
                  <c:v>14999</c:v>
                </c:pt>
                <c:pt idx="187">
                  <c:v>11999</c:v>
                </c:pt>
                <c:pt idx="188">
                  <c:v>7188</c:v>
                </c:pt>
                <c:pt idx="189">
                  <c:v>8199</c:v>
                </c:pt>
                <c:pt idx="190">
                  <c:v>8888</c:v>
                </c:pt>
                <c:pt idx="191">
                  <c:v>24999</c:v>
                </c:pt>
                <c:pt idx="192">
                  <c:v>20499</c:v>
                </c:pt>
                <c:pt idx="193">
                  <c:v>21999</c:v>
                </c:pt>
                <c:pt idx="194">
                  <c:v>14989</c:v>
                </c:pt>
                <c:pt idx="195">
                  <c:v>11999</c:v>
                </c:pt>
                <c:pt idx="196">
                  <c:v>11999</c:v>
                </c:pt>
                <c:pt idx="197">
                  <c:v>48999</c:v>
                </c:pt>
                <c:pt idx="198">
                  <c:v>62999</c:v>
                </c:pt>
                <c:pt idx="199">
                  <c:v>18499</c:v>
                </c:pt>
                <c:pt idx="200">
                  <c:v>18999</c:v>
                </c:pt>
                <c:pt idx="201">
                  <c:v>15999</c:v>
                </c:pt>
                <c:pt idx="202">
                  <c:v>8986</c:v>
                </c:pt>
                <c:pt idx="203">
                  <c:v>23999</c:v>
                </c:pt>
                <c:pt idx="204">
                  <c:v>21499</c:v>
                </c:pt>
                <c:pt idx="205">
                  <c:v>11489</c:v>
                </c:pt>
                <c:pt idx="206">
                  <c:v>9499</c:v>
                </c:pt>
                <c:pt idx="207">
                  <c:v>20999</c:v>
                </c:pt>
                <c:pt idx="208">
                  <c:v>13499</c:v>
                </c:pt>
                <c:pt idx="209">
                  <c:v>24990</c:v>
                </c:pt>
                <c:pt idx="210">
                  <c:v>129999</c:v>
                </c:pt>
                <c:pt idx="211">
                  <c:v>39900</c:v>
                </c:pt>
                <c:pt idx="212">
                  <c:v>8199</c:v>
                </c:pt>
                <c:pt idx="213">
                  <c:v>7634</c:v>
                </c:pt>
                <c:pt idx="214">
                  <c:v>9837</c:v>
                </c:pt>
                <c:pt idx="215">
                  <c:v>36999</c:v>
                </c:pt>
                <c:pt idx="216">
                  <c:v>32962</c:v>
                </c:pt>
                <c:pt idx="217">
                  <c:v>22999</c:v>
                </c:pt>
                <c:pt idx="218">
                  <c:v>10399</c:v>
                </c:pt>
                <c:pt idx="219">
                  <c:v>8199</c:v>
                </c:pt>
                <c:pt idx="220">
                  <c:v>39900</c:v>
                </c:pt>
                <c:pt idx="221">
                  <c:v>32996</c:v>
                </c:pt>
                <c:pt idx="222">
                  <c:v>52999</c:v>
                </c:pt>
                <c:pt idx="223">
                  <c:v>38990</c:v>
                </c:pt>
                <c:pt idx="224">
                  <c:v>22999</c:v>
                </c:pt>
                <c:pt idx="225">
                  <c:v>24999</c:v>
                </c:pt>
                <c:pt idx="226">
                  <c:v>7999</c:v>
                </c:pt>
                <c:pt idx="227">
                  <c:v>13499</c:v>
                </c:pt>
                <c:pt idx="228">
                  <c:v>13499</c:v>
                </c:pt>
                <c:pt idx="229">
                  <c:v>38680</c:v>
                </c:pt>
                <c:pt idx="230">
                  <c:v>10999</c:v>
                </c:pt>
                <c:pt idx="231">
                  <c:v>7999</c:v>
                </c:pt>
                <c:pt idx="232">
                  <c:v>19999</c:v>
                </c:pt>
                <c:pt idx="233">
                  <c:v>21999</c:v>
                </c:pt>
                <c:pt idx="234">
                  <c:v>13900</c:v>
                </c:pt>
                <c:pt idx="235">
                  <c:v>77999</c:v>
                </c:pt>
                <c:pt idx="236">
                  <c:v>17999</c:v>
                </c:pt>
                <c:pt idx="237">
                  <c:v>7750</c:v>
                </c:pt>
                <c:pt idx="238">
                  <c:v>32975</c:v>
                </c:pt>
                <c:pt idx="239">
                  <c:v>10475</c:v>
                </c:pt>
                <c:pt idx="240">
                  <c:v>10999</c:v>
                </c:pt>
                <c:pt idx="241">
                  <c:v>124999</c:v>
                </c:pt>
                <c:pt idx="242">
                  <c:v>7280</c:v>
                </c:pt>
                <c:pt idx="243">
                  <c:v>14999</c:v>
                </c:pt>
                <c:pt idx="244">
                  <c:v>22195</c:v>
                </c:pt>
                <c:pt idx="245">
                  <c:v>7199</c:v>
                </c:pt>
                <c:pt idx="246">
                  <c:v>21499</c:v>
                </c:pt>
                <c:pt idx="247">
                  <c:v>17650</c:v>
                </c:pt>
                <c:pt idx="248">
                  <c:v>42695</c:v>
                </c:pt>
                <c:pt idx="249">
                  <c:v>12999</c:v>
                </c:pt>
                <c:pt idx="250">
                  <c:v>42999</c:v>
                </c:pt>
                <c:pt idx="251">
                  <c:v>15999</c:v>
                </c:pt>
                <c:pt idx="252">
                  <c:v>41999</c:v>
                </c:pt>
                <c:pt idx="253">
                  <c:v>23999</c:v>
                </c:pt>
                <c:pt idx="254">
                  <c:v>8298</c:v>
                </c:pt>
                <c:pt idx="255">
                  <c:v>21999</c:v>
                </c:pt>
                <c:pt idx="256">
                  <c:v>53975</c:v>
                </c:pt>
                <c:pt idx="257">
                  <c:v>7999</c:v>
                </c:pt>
                <c:pt idx="258">
                  <c:v>22999</c:v>
                </c:pt>
                <c:pt idx="259">
                  <c:v>22999</c:v>
                </c:pt>
                <c:pt idx="260">
                  <c:v>42999</c:v>
                </c:pt>
                <c:pt idx="261">
                  <c:v>23772</c:v>
                </c:pt>
                <c:pt idx="262">
                  <c:v>8999</c:v>
                </c:pt>
                <c:pt idx="263">
                  <c:v>11175</c:v>
                </c:pt>
                <c:pt idx="264">
                  <c:v>25880</c:v>
                </c:pt>
                <c:pt idx="265">
                  <c:v>67999</c:v>
                </c:pt>
                <c:pt idx="266">
                  <c:v>31980</c:v>
                </c:pt>
                <c:pt idx="267">
                  <c:v>12988</c:v>
                </c:pt>
                <c:pt idx="268">
                  <c:v>24999</c:v>
                </c:pt>
                <c:pt idx="269">
                  <c:v>14999</c:v>
                </c:pt>
                <c:pt idx="270">
                  <c:v>12999</c:v>
                </c:pt>
                <c:pt idx="271">
                  <c:v>6179</c:v>
                </c:pt>
                <c:pt idx="272">
                  <c:v>13998</c:v>
                </c:pt>
                <c:pt idx="273">
                  <c:v>22999</c:v>
                </c:pt>
                <c:pt idx="274">
                  <c:v>67999</c:v>
                </c:pt>
                <c:pt idx="275">
                  <c:v>11177</c:v>
                </c:pt>
                <c:pt idx="276">
                  <c:v>12999</c:v>
                </c:pt>
                <c:pt idx="277">
                  <c:v>11999</c:v>
                </c:pt>
                <c:pt idx="278">
                  <c:v>7999</c:v>
                </c:pt>
                <c:pt idx="279">
                  <c:v>7999</c:v>
                </c:pt>
                <c:pt idx="280">
                  <c:v>990</c:v>
                </c:pt>
                <c:pt idx="281">
                  <c:v>7299</c:v>
                </c:pt>
                <c:pt idx="282">
                  <c:v>8999</c:v>
                </c:pt>
                <c:pt idx="283">
                  <c:v>19840</c:v>
                </c:pt>
                <c:pt idx="284">
                  <c:v>14999</c:v>
                </c:pt>
                <c:pt idx="285">
                  <c:v>8299</c:v>
                </c:pt>
                <c:pt idx="286">
                  <c:v>13999</c:v>
                </c:pt>
                <c:pt idx="287">
                  <c:v>15499</c:v>
                </c:pt>
                <c:pt idx="288">
                  <c:v>14999</c:v>
                </c:pt>
                <c:pt idx="289">
                  <c:v>7299</c:v>
                </c:pt>
                <c:pt idx="290">
                  <c:v>32999</c:v>
                </c:pt>
                <c:pt idx="291">
                  <c:v>10949</c:v>
                </c:pt>
                <c:pt idx="292">
                  <c:v>18999</c:v>
                </c:pt>
                <c:pt idx="293">
                  <c:v>16999</c:v>
                </c:pt>
                <c:pt idx="294">
                  <c:v>25999</c:v>
                </c:pt>
                <c:pt idx="295">
                  <c:v>19999</c:v>
                </c:pt>
                <c:pt idx="296">
                  <c:v>14999</c:v>
                </c:pt>
                <c:pt idx="297">
                  <c:v>40697</c:v>
                </c:pt>
                <c:pt idx="298">
                  <c:v>10499</c:v>
                </c:pt>
                <c:pt idx="299">
                  <c:v>9598</c:v>
                </c:pt>
                <c:pt idx="300">
                  <c:v>14999</c:v>
                </c:pt>
                <c:pt idx="301">
                  <c:v>13490</c:v>
                </c:pt>
                <c:pt idx="302">
                  <c:v>15999</c:v>
                </c:pt>
                <c:pt idx="303">
                  <c:v>11690</c:v>
                </c:pt>
                <c:pt idx="304">
                  <c:v>9499</c:v>
                </c:pt>
                <c:pt idx="305">
                  <c:v>6899</c:v>
                </c:pt>
                <c:pt idx="306">
                  <c:v>9499</c:v>
                </c:pt>
                <c:pt idx="307">
                  <c:v>10990</c:v>
                </c:pt>
                <c:pt idx="308">
                  <c:v>12999</c:v>
                </c:pt>
                <c:pt idx="309">
                  <c:v>17999</c:v>
                </c:pt>
                <c:pt idx="310">
                  <c:v>12499</c:v>
                </c:pt>
                <c:pt idx="311">
                  <c:v>23389</c:v>
                </c:pt>
                <c:pt idx="312">
                  <c:v>14999</c:v>
                </c:pt>
                <c:pt idx="313">
                  <c:v>11999</c:v>
                </c:pt>
                <c:pt idx="314">
                  <c:v>12999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6-4E38-913A-94F30CB40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285727"/>
        <c:axId val="1486283807"/>
      </c:scatterChart>
      <c:valAx>
        <c:axId val="148628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83807"/>
        <c:crosses val="autoZero"/>
        <c:crossBetween val="midCat"/>
      </c:valAx>
      <c:valAx>
        <c:axId val="14862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8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Dashboard.xlsx]Price Range Distribution!PivotTable58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'Price Range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'Price Range Distribution'!$A$4:$A$7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Mid</c:v>
                </c:pt>
              </c:strCache>
            </c:strRef>
          </c:cat>
          <c:val>
            <c:numRef>
              <c:f>'Price Range Distribution'!$B$4:$B$7</c:f>
              <c:numCache>
                <c:formatCode>General</c:formatCode>
                <c:ptCount val="3"/>
                <c:pt idx="0">
                  <c:v>118</c:v>
                </c:pt>
                <c:pt idx="1">
                  <c:v>73</c:v>
                </c:pt>
                <c:pt idx="2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4-41D8-867E-2160E6E65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6619568"/>
        <c:axId val="1006620048"/>
      </c:barChart>
      <c:catAx>
        <c:axId val="100661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20048"/>
        <c:crosses val="autoZero"/>
        <c:auto val="1"/>
        <c:lblAlgn val="ctr"/>
        <c:lblOffset val="100"/>
        <c:noMultiLvlLbl val="0"/>
      </c:catAx>
      <c:valAx>
        <c:axId val="1006620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661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Dashboard.xlsx]Price Distribution by Processor!PivotTable4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</a:t>
            </a:r>
            <a:r>
              <a:rPr lang="en-IN" baseline="0"/>
              <a:t> DISTRIBUTION BY PROCESSOR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 Distribution by Processor'!$B$3:$B$4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'Price Distribution by Processor'!$A$5:$A$11</c:f>
              <c:strCache>
                <c:ptCount val="6"/>
                <c:pt idx="0">
                  <c:v>Exynos</c:v>
                </c:pt>
                <c:pt idx="1">
                  <c:v>MediaTek</c:v>
                </c:pt>
                <c:pt idx="2">
                  <c:v>Other</c:v>
                </c:pt>
                <c:pt idx="3">
                  <c:v>Snapdragon</c:v>
                </c:pt>
                <c:pt idx="4">
                  <c:v>Tensor</c:v>
                </c:pt>
                <c:pt idx="5">
                  <c:v>Unisoc</c:v>
                </c:pt>
              </c:strCache>
            </c:strRef>
          </c:cat>
          <c:val>
            <c:numRef>
              <c:f>'Price Distribution by Processor'!$B$5:$B$11</c:f>
              <c:numCache>
                <c:formatCode>_ [$₹-4009]\ * #,##0.00_ ;_ [$₹-4009]\ * \-#,##0.00_ ;_ [$₹-4009]\ * "-"??_ ;_ @_ </c:formatCode>
                <c:ptCount val="6"/>
                <c:pt idx="0">
                  <c:v>428673</c:v>
                </c:pt>
                <c:pt idx="1">
                  <c:v>1727258</c:v>
                </c:pt>
                <c:pt idx="3">
                  <c:v>1836442</c:v>
                </c:pt>
                <c:pt idx="4">
                  <c:v>237686</c:v>
                </c:pt>
                <c:pt idx="5">
                  <c:v>267993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E-42BF-9150-65CEEDEB98D0}"/>
            </c:ext>
          </c:extLst>
        </c:ser>
        <c:ser>
          <c:idx val="1"/>
          <c:order val="1"/>
          <c:tx>
            <c:strRef>
              <c:f>'Price Distribution by Processor'!$C$3:$C$4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'Price Distribution by Processor'!$A$5:$A$11</c:f>
              <c:strCache>
                <c:ptCount val="6"/>
                <c:pt idx="0">
                  <c:v>Exynos</c:v>
                </c:pt>
                <c:pt idx="1">
                  <c:v>MediaTek</c:v>
                </c:pt>
                <c:pt idx="2">
                  <c:v>Other</c:v>
                </c:pt>
                <c:pt idx="3">
                  <c:v>Snapdragon</c:v>
                </c:pt>
                <c:pt idx="4">
                  <c:v>Tensor</c:v>
                </c:pt>
                <c:pt idx="5">
                  <c:v>Unisoc</c:v>
                </c:pt>
              </c:strCache>
            </c:strRef>
          </c:cat>
          <c:val>
            <c:numRef>
              <c:f>'Price Distribution by Processor'!$C$5:$C$11</c:f>
              <c:numCache>
                <c:formatCode>_ [$₹-4009]\ * #,##0.00_ ;_ [$₹-4009]\ * \-#,##0.00_ ;_ [$₹-4009]\ * "-"??_ ;_ @_ </c:formatCode>
                <c:ptCount val="6"/>
                <c:pt idx="0">
                  <c:v>40232</c:v>
                </c:pt>
                <c:pt idx="1">
                  <c:v>383091</c:v>
                </c:pt>
                <c:pt idx="3">
                  <c:v>58028</c:v>
                </c:pt>
                <c:pt idx="4">
                  <c:v>9999</c:v>
                </c:pt>
                <c:pt idx="5">
                  <c:v>93818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E-42BF-9150-65CEEDEB98D0}"/>
            </c:ext>
          </c:extLst>
        </c:ser>
        <c:ser>
          <c:idx val="2"/>
          <c:order val="2"/>
          <c:tx>
            <c:strRef>
              <c:f>'Price Distribution by Processor'!$D$3:$D$4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'Price Distribution by Processor'!$A$5:$A$11</c:f>
              <c:strCache>
                <c:ptCount val="6"/>
                <c:pt idx="0">
                  <c:v>Exynos</c:v>
                </c:pt>
                <c:pt idx="1">
                  <c:v>MediaTek</c:v>
                </c:pt>
                <c:pt idx="2">
                  <c:v>Other</c:v>
                </c:pt>
                <c:pt idx="3">
                  <c:v>Snapdragon</c:v>
                </c:pt>
                <c:pt idx="4">
                  <c:v>Tensor</c:v>
                </c:pt>
                <c:pt idx="5">
                  <c:v>Unisoc</c:v>
                </c:pt>
              </c:strCache>
            </c:strRef>
          </c:cat>
          <c:val>
            <c:numRef>
              <c:f>'Price Distribution by Processor'!$D$5:$D$11</c:f>
              <c:numCache>
                <c:formatCode>_ [$₹-4009]\ * #,##0.00_ ;_ [$₹-4009]\ * \-#,##0.00_ ;_ [$₹-4009]\ * "-"??_ ;_ @_ </c:formatCode>
                <c:ptCount val="6"/>
                <c:pt idx="0">
                  <c:v>117483</c:v>
                </c:pt>
                <c:pt idx="1">
                  <c:v>1005655</c:v>
                </c:pt>
                <c:pt idx="2">
                  <c:v>47997</c:v>
                </c:pt>
                <c:pt idx="3">
                  <c:v>458864</c:v>
                </c:pt>
                <c:pt idx="4">
                  <c:v>44997</c:v>
                </c:pt>
                <c:pt idx="5">
                  <c:v>116874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E-42BF-9150-65CEEDEB9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796592"/>
        <c:axId val="458798512"/>
      </c:barChart>
      <c:catAx>
        <c:axId val="4587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98512"/>
        <c:crosses val="autoZero"/>
        <c:auto val="1"/>
        <c:lblAlgn val="ctr"/>
        <c:lblOffset val="100"/>
        <c:noMultiLvlLbl val="0"/>
      </c:catAx>
      <c:valAx>
        <c:axId val="4587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LINEAR AND NON-LINEAR TRENDS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'Analyzing Linear and Non-Linear'!$B$1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'Analyzing Linear and Non-Linear'!$A$2:$A$316</c:f>
              <c:numCache>
                <c:formatCode>General</c:formatCode>
                <c:ptCount val="315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12</c:v>
                </c:pt>
                <c:pt idx="5">
                  <c:v>4</c:v>
                </c:pt>
                <c:pt idx="6">
                  <c:v>4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  <c:pt idx="10">
                  <c:v>12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8</c:v>
                </c:pt>
                <c:pt idx="18">
                  <c:v>4</c:v>
                </c:pt>
                <c:pt idx="19">
                  <c:v>6</c:v>
                </c:pt>
                <c:pt idx="20">
                  <c:v>8</c:v>
                </c:pt>
                <c:pt idx="21">
                  <c:v>12</c:v>
                </c:pt>
                <c:pt idx="22">
                  <c:v>6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4</c:v>
                </c:pt>
                <c:pt idx="28">
                  <c:v>8</c:v>
                </c:pt>
                <c:pt idx="29">
                  <c:v>8</c:v>
                </c:pt>
                <c:pt idx="30">
                  <c:v>6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6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8</c:v>
                </c:pt>
                <c:pt idx="44">
                  <c:v>4</c:v>
                </c:pt>
                <c:pt idx="45">
                  <c:v>6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4</c:v>
                </c:pt>
                <c:pt idx="50">
                  <c:v>4</c:v>
                </c:pt>
                <c:pt idx="51">
                  <c:v>12</c:v>
                </c:pt>
                <c:pt idx="52">
                  <c:v>12</c:v>
                </c:pt>
                <c:pt idx="53">
                  <c:v>6</c:v>
                </c:pt>
                <c:pt idx="54">
                  <c:v>8</c:v>
                </c:pt>
                <c:pt idx="55">
                  <c:v>8</c:v>
                </c:pt>
                <c:pt idx="56">
                  <c:v>4</c:v>
                </c:pt>
                <c:pt idx="57">
                  <c:v>4</c:v>
                </c:pt>
                <c:pt idx="58">
                  <c:v>8</c:v>
                </c:pt>
                <c:pt idx="59">
                  <c:v>8</c:v>
                </c:pt>
                <c:pt idx="60">
                  <c:v>4</c:v>
                </c:pt>
                <c:pt idx="61">
                  <c:v>8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4</c:v>
                </c:pt>
                <c:pt idx="66">
                  <c:v>8</c:v>
                </c:pt>
                <c:pt idx="67">
                  <c:v>4</c:v>
                </c:pt>
                <c:pt idx="68">
                  <c:v>6</c:v>
                </c:pt>
                <c:pt idx="69">
                  <c:v>8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8</c:v>
                </c:pt>
                <c:pt idx="74">
                  <c:v>6</c:v>
                </c:pt>
                <c:pt idx="75">
                  <c:v>12</c:v>
                </c:pt>
                <c:pt idx="76">
                  <c:v>8</c:v>
                </c:pt>
                <c:pt idx="77">
                  <c:v>4</c:v>
                </c:pt>
                <c:pt idx="78">
                  <c:v>8</c:v>
                </c:pt>
                <c:pt idx="79">
                  <c:v>4</c:v>
                </c:pt>
                <c:pt idx="80">
                  <c:v>8</c:v>
                </c:pt>
                <c:pt idx="81">
                  <c:v>8</c:v>
                </c:pt>
                <c:pt idx="82">
                  <c:v>6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12</c:v>
                </c:pt>
                <c:pt idx="88">
                  <c:v>6</c:v>
                </c:pt>
                <c:pt idx="89">
                  <c:v>4</c:v>
                </c:pt>
                <c:pt idx="90">
                  <c:v>8</c:v>
                </c:pt>
                <c:pt idx="91">
                  <c:v>8</c:v>
                </c:pt>
                <c:pt idx="92">
                  <c:v>6</c:v>
                </c:pt>
                <c:pt idx="93">
                  <c:v>8</c:v>
                </c:pt>
                <c:pt idx="94">
                  <c:v>6</c:v>
                </c:pt>
                <c:pt idx="95">
                  <c:v>8</c:v>
                </c:pt>
                <c:pt idx="96">
                  <c:v>8</c:v>
                </c:pt>
                <c:pt idx="97">
                  <c:v>6</c:v>
                </c:pt>
                <c:pt idx="98">
                  <c:v>4</c:v>
                </c:pt>
                <c:pt idx="99">
                  <c:v>8</c:v>
                </c:pt>
                <c:pt idx="100">
                  <c:v>8</c:v>
                </c:pt>
                <c:pt idx="101">
                  <c:v>12</c:v>
                </c:pt>
                <c:pt idx="102">
                  <c:v>8</c:v>
                </c:pt>
                <c:pt idx="103">
                  <c:v>6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4</c:v>
                </c:pt>
                <c:pt idx="108">
                  <c:v>12</c:v>
                </c:pt>
                <c:pt idx="109">
                  <c:v>4</c:v>
                </c:pt>
                <c:pt idx="110">
                  <c:v>8</c:v>
                </c:pt>
                <c:pt idx="111">
                  <c:v>8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6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2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8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6</c:v>
                </c:pt>
                <c:pt idx="141">
                  <c:v>8</c:v>
                </c:pt>
                <c:pt idx="142">
                  <c:v>4</c:v>
                </c:pt>
                <c:pt idx="143">
                  <c:v>12</c:v>
                </c:pt>
                <c:pt idx="144">
                  <c:v>4</c:v>
                </c:pt>
                <c:pt idx="145">
                  <c:v>6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12</c:v>
                </c:pt>
                <c:pt idx="151">
                  <c:v>8</c:v>
                </c:pt>
                <c:pt idx="152">
                  <c:v>6</c:v>
                </c:pt>
                <c:pt idx="153">
                  <c:v>8</c:v>
                </c:pt>
                <c:pt idx="154">
                  <c:v>8</c:v>
                </c:pt>
                <c:pt idx="155">
                  <c:v>4</c:v>
                </c:pt>
                <c:pt idx="156">
                  <c:v>12</c:v>
                </c:pt>
                <c:pt idx="157">
                  <c:v>4</c:v>
                </c:pt>
                <c:pt idx="158">
                  <c:v>3</c:v>
                </c:pt>
                <c:pt idx="159">
                  <c:v>8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6</c:v>
                </c:pt>
                <c:pt idx="167">
                  <c:v>3</c:v>
                </c:pt>
                <c:pt idx="168">
                  <c:v>8</c:v>
                </c:pt>
                <c:pt idx="169">
                  <c:v>4</c:v>
                </c:pt>
                <c:pt idx="170">
                  <c:v>8</c:v>
                </c:pt>
                <c:pt idx="171">
                  <c:v>4</c:v>
                </c:pt>
                <c:pt idx="172">
                  <c:v>3</c:v>
                </c:pt>
                <c:pt idx="173">
                  <c:v>8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12</c:v>
                </c:pt>
                <c:pt idx="178">
                  <c:v>8</c:v>
                </c:pt>
                <c:pt idx="179">
                  <c:v>8</c:v>
                </c:pt>
                <c:pt idx="180">
                  <c:v>6</c:v>
                </c:pt>
                <c:pt idx="181">
                  <c:v>12</c:v>
                </c:pt>
                <c:pt idx="182">
                  <c:v>12</c:v>
                </c:pt>
                <c:pt idx="183">
                  <c:v>8</c:v>
                </c:pt>
                <c:pt idx="184">
                  <c:v>12</c:v>
                </c:pt>
                <c:pt idx="185">
                  <c:v>8</c:v>
                </c:pt>
                <c:pt idx="186">
                  <c:v>4</c:v>
                </c:pt>
                <c:pt idx="187">
                  <c:v>8</c:v>
                </c:pt>
                <c:pt idx="188">
                  <c:v>8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8</c:v>
                </c:pt>
                <c:pt idx="193">
                  <c:v>12</c:v>
                </c:pt>
                <c:pt idx="194">
                  <c:v>4</c:v>
                </c:pt>
                <c:pt idx="195">
                  <c:v>12</c:v>
                </c:pt>
                <c:pt idx="196">
                  <c:v>8</c:v>
                </c:pt>
                <c:pt idx="197">
                  <c:v>6</c:v>
                </c:pt>
                <c:pt idx="198">
                  <c:v>4</c:v>
                </c:pt>
                <c:pt idx="199">
                  <c:v>12</c:v>
                </c:pt>
                <c:pt idx="200">
                  <c:v>8</c:v>
                </c:pt>
                <c:pt idx="201">
                  <c:v>8</c:v>
                </c:pt>
                <c:pt idx="202">
                  <c:v>6</c:v>
                </c:pt>
                <c:pt idx="203">
                  <c:v>8</c:v>
                </c:pt>
                <c:pt idx="204">
                  <c:v>6</c:v>
                </c:pt>
                <c:pt idx="205">
                  <c:v>8</c:v>
                </c:pt>
                <c:pt idx="206">
                  <c:v>8</c:v>
                </c:pt>
                <c:pt idx="207">
                  <c:v>4</c:v>
                </c:pt>
                <c:pt idx="208">
                  <c:v>12</c:v>
                </c:pt>
                <c:pt idx="209">
                  <c:v>12</c:v>
                </c:pt>
                <c:pt idx="210">
                  <c:v>6</c:v>
                </c:pt>
                <c:pt idx="211">
                  <c:v>8</c:v>
                </c:pt>
                <c:pt idx="212">
                  <c:v>12</c:v>
                </c:pt>
                <c:pt idx="213">
                  <c:v>8</c:v>
                </c:pt>
                <c:pt idx="214">
                  <c:v>4</c:v>
                </c:pt>
                <c:pt idx="215">
                  <c:v>4</c:v>
                </c:pt>
                <c:pt idx="216">
                  <c:v>12</c:v>
                </c:pt>
                <c:pt idx="217">
                  <c:v>8</c:v>
                </c:pt>
                <c:pt idx="218">
                  <c:v>6</c:v>
                </c:pt>
                <c:pt idx="219">
                  <c:v>8</c:v>
                </c:pt>
                <c:pt idx="220">
                  <c:v>6</c:v>
                </c:pt>
                <c:pt idx="221">
                  <c:v>6</c:v>
                </c:pt>
                <c:pt idx="222">
                  <c:v>12</c:v>
                </c:pt>
                <c:pt idx="223">
                  <c:v>8</c:v>
                </c:pt>
                <c:pt idx="224">
                  <c:v>12</c:v>
                </c:pt>
                <c:pt idx="225">
                  <c:v>8</c:v>
                </c:pt>
                <c:pt idx="226">
                  <c:v>12</c:v>
                </c:pt>
                <c:pt idx="227">
                  <c:v>12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12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12</c:v>
                </c:pt>
                <c:pt idx="240">
                  <c:v>6</c:v>
                </c:pt>
                <c:pt idx="241">
                  <c:v>8</c:v>
                </c:pt>
                <c:pt idx="242">
                  <c:v>6</c:v>
                </c:pt>
                <c:pt idx="243">
                  <c:v>16</c:v>
                </c:pt>
                <c:pt idx="244">
                  <c:v>6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12</c:v>
                </c:pt>
                <c:pt idx="249">
                  <c:v>8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12</c:v>
                </c:pt>
                <c:pt idx="254">
                  <c:v>8</c:v>
                </c:pt>
                <c:pt idx="255">
                  <c:v>4</c:v>
                </c:pt>
                <c:pt idx="256">
                  <c:v>4</c:v>
                </c:pt>
                <c:pt idx="257">
                  <c:v>8</c:v>
                </c:pt>
                <c:pt idx="258">
                  <c:v>4</c:v>
                </c:pt>
                <c:pt idx="259">
                  <c:v>6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4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12</c:v>
                </c:pt>
                <c:pt idx="271">
                  <c:v>8</c:v>
                </c:pt>
                <c:pt idx="272">
                  <c:v>6</c:v>
                </c:pt>
                <c:pt idx="273">
                  <c:v>12</c:v>
                </c:pt>
                <c:pt idx="274">
                  <c:v>8</c:v>
                </c:pt>
                <c:pt idx="275">
                  <c:v>12</c:v>
                </c:pt>
                <c:pt idx="276">
                  <c:v>6</c:v>
                </c:pt>
                <c:pt idx="277">
                  <c:v>4</c:v>
                </c:pt>
                <c:pt idx="278">
                  <c:v>12</c:v>
                </c:pt>
                <c:pt idx="279">
                  <c:v>8</c:v>
                </c:pt>
                <c:pt idx="280">
                  <c:v>8</c:v>
                </c:pt>
                <c:pt idx="281">
                  <c:v>4</c:v>
                </c:pt>
                <c:pt idx="282">
                  <c:v>4</c:v>
                </c:pt>
                <c:pt idx="283">
                  <c:v>8</c:v>
                </c:pt>
                <c:pt idx="284">
                  <c:v>6</c:v>
                </c:pt>
                <c:pt idx="285">
                  <c:v>6</c:v>
                </c:pt>
                <c:pt idx="286">
                  <c:v>8</c:v>
                </c:pt>
                <c:pt idx="287">
                  <c:v>4</c:v>
                </c:pt>
                <c:pt idx="288">
                  <c:v>8</c:v>
                </c:pt>
                <c:pt idx="289">
                  <c:v>6</c:v>
                </c:pt>
                <c:pt idx="290">
                  <c:v>6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12</c:v>
                </c:pt>
                <c:pt idx="295">
                  <c:v>4</c:v>
                </c:pt>
                <c:pt idx="296">
                  <c:v>12</c:v>
                </c:pt>
                <c:pt idx="297">
                  <c:v>12</c:v>
                </c:pt>
                <c:pt idx="298">
                  <c:v>8</c:v>
                </c:pt>
                <c:pt idx="299">
                  <c:v>4</c:v>
                </c:pt>
                <c:pt idx="300">
                  <c:v>4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8</c:v>
                </c:pt>
                <c:pt idx="306">
                  <c:v>4</c:v>
                </c:pt>
                <c:pt idx="307">
                  <c:v>3</c:v>
                </c:pt>
                <c:pt idx="308">
                  <c:v>6</c:v>
                </c:pt>
                <c:pt idx="309">
                  <c:v>4</c:v>
                </c:pt>
                <c:pt idx="310">
                  <c:v>4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6</c:v>
                </c:pt>
              </c:numCache>
            </c:numRef>
          </c:xVal>
          <c:yVal>
            <c:numRef>
              <c:f>'Analyzing Linear and Non-Linear'!$B$2:$B$316</c:f>
              <c:numCache>
                <c:formatCode>"₹"\ #,##0.00</c:formatCode>
                <c:ptCount val="315"/>
                <c:pt idx="0">
                  <c:v>27999</c:v>
                </c:pt>
                <c:pt idx="1">
                  <c:v>55999</c:v>
                </c:pt>
                <c:pt idx="2">
                  <c:v>16999</c:v>
                </c:pt>
                <c:pt idx="3">
                  <c:v>17999</c:v>
                </c:pt>
                <c:pt idx="4">
                  <c:v>16999</c:v>
                </c:pt>
                <c:pt idx="5">
                  <c:v>7699</c:v>
                </c:pt>
                <c:pt idx="6">
                  <c:v>6999</c:v>
                </c:pt>
                <c:pt idx="7">
                  <c:v>24999</c:v>
                </c:pt>
                <c:pt idx="8">
                  <c:v>14999</c:v>
                </c:pt>
                <c:pt idx="9">
                  <c:v>7699</c:v>
                </c:pt>
                <c:pt idx="10">
                  <c:v>24999</c:v>
                </c:pt>
                <c:pt idx="11">
                  <c:v>6999</c:v>
                </c:pt>
                <c:pt idx="12">
                  <c:v>11999</c:v>
                </c:pt>
                <c:pt idx="13">
                  <c:v>22999</c:v>
                </c:pt>
                <c:pt idx="14">
                  <c:v>14999</c:v>
                </c:pt>
                <c:pt idx="15">
                  <c:v>14999</c:v>
                </c:pt>
                <c:pt idx="16">
                  <c:v>10499</c:v>
                </c:pt>
                <c:pt idx="17">
                  <c:v>31999</c:v>
                </c:pt>
                <c:pt idx="18">
                  <c:v>13499</c:v>
                </c:pt>
                <c:pt idx="19">
                  <c:v>13499</c:v>
                </c:pt>
                <c:pt idx="20">
                  <c:v>23999</c:v>
                </c:pt>
                <c:pt idx="21">
                  <c:v>20999</c:v>
                </c:pt>
                <c:pt idx="22">
                  <c:v>7499</c:v>
                </c:pt>
                <c:pt idx="23">
                  <c:v>19999</c:v>
                </c:pt>
                <c:pt idx="24">
                  <c:v>14999</c:v>
                </c:pt>
                <c:pt idx="25">
                  <c:v>60999</c:v>
                </c:pt>
                <c:pt idx="26">
                  <c:v>8499</c:v>
                </c:pt>
                <c:pt idx="27">
                  <c:v>8249</c:v>
                </c:pt>
                <c:pt idx="28">
                  <c:v>14999</c:v>
                </c:pt>
                <c:pt idx="29">
                  <c:v>14999</c:v>
                </c:pt>
                <c:pt idx="30">
                  <c:v>15999</c:v>
                </c:pt>
                <c:pt idx="31">
                  <c:v>26999</c:v>
                </c:pt>
                <c:pt idx="32">
                  <c:v>60999</c:v>
                </c:pt>
                <c:pt idx="33">
                  <c:v>7999</c:v>
                </c:pt>
                <c:pt idx="34">
                  <c:v>7999</c:v>
                </c:pt>
                <c:pt idx="35">
                  <c:v>19999</c:v>
                </c:pt>
                <c:pt idx="36">
                  <c:v>44999</c:v>
                </c:pt>
                <c:pt idx="37">
                  <c:v>13499</c:v>
                </c:pt>
                <c:pt idx="38">
                  <c:v>10999</c:v>
                </c:pt>
                <c:pt idx="39">
                  <c:v>8249</c:v>
                </c:pt>
                <c:pt idx="40">
                  <c:v>8999</c:v>
                </c:pt>
                <c:pt idx="41">
                  <c:v>9999</c:v>
                </c:pt>
                <c:pt idx="42">
                  <c:v>8999</c:v>
                </c:pt>
                <c:pt idx="43">
                  <c:v>19999</c:v>
                </c:pt>
                <c:pt idx="44">
                  <c:v>10999</c:v>
                </c:pt>
                <c:pt idx="45">
                  <c:v>13499</c:v>
                </c:pt>
                <c:pt idx="46">
                  <c:v>7999</c:v>
                </c:pt>
                <c:pt idx="47">
                  <c:v>60999</c:v>
                </c:pt>
                <c:pt idx="48">
                  <c:v>7999</c:v>
                </c:pt>
                <c:pt idx="49">
                  <c:v>7299</c:v>
                </c:pt>
                <c:pt idx="50">
                  <c:v>7799</c:v>
                </c:pt>
                <c:pt idx="51">
                  <c:v>24999</c:v>
                </c:pt>
                <c:pt idx="52">
                  <c:v>24999</c:v>
                </c:pt>
                <c:pt idx="53">
                  <c:v>12499</c:v>
                </c:pt>
                <c:pt idx="54">
                  <c:v>11999</c:v>
                </c:pt>
                <c:pt idx="55">
                  <c:v>21999</c:v>
                </c:pt>
                <c:pt idx="56">
                  <c:v>7299</c:v>
                </c:pt>
                <c:pt idx="57">
                  <c:v>7299</c:v>
                </c:pt>
                <c:pt idx="58">
                  <c:v>17999</c:v>
                </c:pt>
                <c:pt idx="59">
                  <c:v>25999</c:v>
                </c:pt>
                <c:pt idx="60">
                  <c:v>6799</c:v>
                </c:pt>
                <c:pt idx="61">
                  <c:v>17999</c:v>
                </c:pt>
                <c:pt idx="62">
                  <c:v>9999</c:v>
                </c:pt>
                <c:pt idx="63">
                  <c:v>15407</c:v>
                </c:pt>
                <c:pt idx="64">
                  <c:v>8499</c:v>
                </c:pt>
                <c:pt idx="65">
                  <c:v>7299</c:v>
                </c:pt>
                <c:pt idx="66">
                  <c:v>20999</c:v>
                </c:pt>
                <c:pt idx="67">
                  <c:v>8249</c:v>
                </c:pt>
                <c:pt idx="68">
                  <c:v>9095</c:v>
                </c:pt>
                <c:pt idx="69">
                  <c:v>17499</c:v>
                </c:pt>
                <c:pt idx="70">
                  <c:v>8999</c:v>
                </c:pt>
                <c:pt idx="71">
                  <c:v>8999</c:v>
                </c:pt>
                <c:pt idx="72">
                  <c:v>7799</c:v>
                </c:pt>
                <c:pt idx="73">
                  <c:v>18999</c:v>
                </c:pt>
                <c:pt idx="74">
                  <c:v>15999</c:v>
                </c:pt>
                <c:pt idx="75">
                  <c:v>27999</c:v>
                </c:pt>
                <c:pt idx="76">
                  <c:v>17999</c:v>
                </c:pt>
                <c:pt idx="77">
                  <c:v>6499</c:v>
                </c:pt>
                <c:pt idx="78">
                  <c:v>17999</c:v>
                </c:pt>
                <c:pt idx="79">
                  <c:v>8249</c:v>
                </c:pt>
                <c:pt idx="80">
                  <c:v>23999</c:v>
                </c:pt>
                <c:pt idx="81">
                  <c:v>23999</c:v>
                </c:pt>
                <c:pt idx="82">
                  <c:v>9999</c:v>
                </c:pt>
                <c:pt idx="83">
                  <c:v>23999</c:v>
                </c:pt>
                <c:pt idx="84">
                  <c:v>23999</c:v>
                </c:pt>
                <c:pt idx="85">
                  <c:v>23999</c:v>
                </c:pt>
                <c:pt idx="86">
                  <c:v>14999</c:v>
                </c:pt>
                <c:pt idx="87">
                  <c:v>35999</c:v>
                </c:pt>
                <c:pt idx="88">
                  <c:v>12999</c:v>
                </c:pt>
                <c:pt idx="89">
                  <c:v>7699</c:v>
                </c:pt>
                <c:pt idx="90">
                  <c:v>17999</c:v>
                </c:pt>
                <c:pt idx="91">
                  <c:v>26998</c:v>
                </c:pt>
                <c:pt idx="92">
                  <c:v>12999</c:v>
                </c:pt>
                <c:pt idx="93">
                  <c:v>13999</c:v>
                </c:pt>
                <c:pt idx="94">
                  <c:v>12499</c:v>
                </c:pt>
                <c:pt idx="95">
                  <c:v>21809</c:v>
                </c:pt>
                <c:pt idx="96">
                  <c:v>9499</c:v>
                </c:pt>
                <c:pt idx="97">
                  <c:v>15999</c:v>
                </c:pt>
                <c:pt idx="98">
                  <c:v>11999</c:v>
                </c:pt>
                <c:pt idx="99">
                  <c:v>21999</c:v>
                </c:pt>
                <c:pt idx="100">
                  <c:v>32999</c:v>
                </c:pt>
                <c:pt idx="101">
                  <c:v>33999</c:v>
                </c:pt>
                <c:pt idx="102">
                  <c:v>13999</c:v>
                </c:pt>
                <c:pt idx="103">
                  <c:v>14499</c:v>
                </c:pt>
                <c:pt idx="104">
                  <c:v>31999</c:v>
                </c:pt>
                <c:pt idx="105">
                  <c:v>49999</c:v>
                </c:pt>
                <c:pt idx="106">
                  <c:v>22999</c:v>
                </c:pt>
                <c:pt idx="107">
                  <c:v>8999</c:v>
                </c:pt>
                <c:pt idx="108">
                  <c:v>24999</c:v>
                </c:pt>
                <c:pt idx="109">
                  <c:v>11999</c:v>
                </c:pt>
                <c:pt idx="110">
                  <c:v>37999</c:v>
                </c:pt>
                <c:pt idx="111">
                  <c:v>32999</c:v>
                </c:pt>
                <c:pt idx="112">
                  <c:v>36999</c:v>
                </c:pt>
                <c:pt idx="113">
                  <c:v>19999</c:v>
                </c:pt>
                <c:pt idx="114">
                  <c:v>38999</c:v>
                </c:pt>
                <c:pt idx="115">
                  <c:v>79999</c:v>
                </c:pt>
                <c:pt idx="116">
                  <c:v>22999</c:v>
                </c:pt>
                <c:pt idx="117">
                  <c:v>15999</c:v>
                </c:pt>
                <c:pt idx="118">
                  <c:v>27999</c:v>
                </c:pt>
                <c:pt idx="119">
                  <c:v>17999</c:v>
                </c:pt>
                <c:pt idx="120">
                  <c:v>14499</c:v>
                </c:pt>
                <c:pt idx="121">
                  <c:v>21395</c:v>
                </c:pt>
                <c:pt idx="122">
                  <c:v>40999</c:v>
                </c:pt>
                <c:pt idx="123">
                  <c:v>67999</c:v>
                </c:pt>
                <c:pt idx="124">
                  <c:v>10999</c:v>
                </c:pt>
                <c:pt idx="125">
                  <c:v>10999</c:v>
                </c:pt>
                <c:pt idx="126">
                  <c:v>10999</c:v>
                </c:pt>
                <c:pt idx="127">
                  <c:v>5729</c:v>
                </c:pt>
                <c:pt idx="128">
                  <c:v>11499</c:v>
                </c:pt>
                <c:pt idx="129">
                  <c:v>67999</c:v>
                </c:pt>
                <c:pt idx="130">
                  <c:v>8485</c:v>
                </c:pt>
                <c:pt idx="131">
                  <c:v>38999</c:v>
                </c:pt>
                <c:pt idx="132">
                  <c:v>38999</c:v>
                </c:pt>
                <c:pt idx="133">
                  <c:v>15174</c:v>
                </c:pt>
                <c:pt idx="134">
                  <c:v>11990</c:v>
                </c:pt>
                <c:pt idx="135">
                  <c:v>6999</c:v>
                </c:pt>
                <c:pt idx="136">
                  <c:v>38680</c:v>
                </c:pt>
                <c:pt idx="137">
                  <c:v>59999</c:v>
                </c:pt>
                <c:pt idx="138">
                  <c:v>57699</c:v>
                </c:pt>
                <c:pt idx="139">
                  <c:v>14499</c:v>
                </c:pt>
                <c:pt idx="140">
                  <c:v>26999</c:v>
                </c:pt>
                <c:pt idx="141">
                  <c:v>12450</c:v>
                </c:pt>
                <c:pt idx="142">
                  <c:v>40999</c:v>
                </c:pt>
                <c:pt idx="143">
                  <c:v>8999</c:v>
                </c:pt>
                <c:pt idx="144">
                  <c:v>11999</c:v>
                </c:pt>
                <c:pt idx="145">
                  <c:v>49999</c:v>
                </c:pt>
                <c:pt idx="146">
                  <c:v>28999</c:v>
                </c:pt>
                <c:pt idx="147">
                  <c:v>17327</c:v>
                </c:pt>
                <c:pt idx="148">
                  <c:v>33999</c:v>
                </c:pt>
                <c:pt idx="149">
                  <c:v>31999</c:v>
                </c:pt>
                <c:pt idx="150">
                  <c:v>12895</c:v>
                </c:pt>
                <c:pt idx="151">
                  <c:v>12867</c:v>
                </c:pt>
                <c:pt idx="152">
                  <c:v>10496</c:v>
                </c:pt>
                <c:pt idx="153">
                  <c:v>67999</c:v>
                </c:pt>
                <c:pt idx="154">
                  <c:v>57700</c:v>
                </c:pt>
                <c:pt idx="155">
                  <c:v>36390</c:v>
                </c:pt>
                <c:pt idx="156">
                  <c:v>11090</c:v>
                </c:pt>
                <c:pt idx="157">
                  <c:v>6899</c:v>
                </c:pt>
                <c:pt idx="158">
                  <c:v>37999</c:v>
                </c:pt>
                <c:pt idx="159">
                  <c:v>9999</c:v>
                </c:pt>
                <c:pt idx="160">
                  <c:v>7199</c:v>
                </c:pt>
                <c:pt idx="161">
                  <c:v>17999</c:v>
                </c:pt>
                <c:pt idx="162">
                  <c:v>37999</c:v>
                </c:pt>
                <c:pt idx="163">
                  <c:v>39999</c:v>
                </c:pt>
                <c:pt idx="164">
                  <c:v>11999</c:v>
                </c:pt>
                <c:pt idx="165">
                  <c:v>94999</c:v>
                </c:pt>
                <c:pt idx="166">
                  <c:v>7150</c:v>
                </c:pt>
                <c:pt idx="167">
                  <c:v>16802</c:v>
                </c:pt>
                <c:pt idx="168">
                  <c:v>7490</c:v>
                </c:pt>
                <c:pt idx="169">
                  <c:v>19900</c:v>
                </c:pt>
                <c:pt idx="170">
                  <c:v>63999</c:v>
                </c:pt>
                <c:pt idx="171">
                  <c:v>27999</c:v>
                </c:pt>
                <c:pt idx="172">
                  <c:v>11999</c:v>
                </c:pt>
                <c:pt idx="173">
                  <c:v>11383</c:v>
                </c:pt>
                <c:pt idx="174">
                  <c:v>11499</c:v>
                </c:pt>
                <c:pt idx="175">
                  <c:v>29999</c:v>
                </c:pt>
                <c:pt idx="176">
                  <c:v>58999</c:v>
                </c:pt>
                <c:pt idx="177">
                  <c:v>16986</c:v>
                </c:pt>
                <c:pt idx="178">
                  <c:v>17999</c:v>
                </c:pt>
                <c:pt idx="179">
                  <c:v>25999</c:v>
                </c:pt>
                <c:pt idx="180">
                  <c:v>21999</c:v>
                </c:pt>
                <c:pt idx="181">
                  <c:v>94999</c:v>
                </c:pt>
                <c:pt idx="182">
                  <c:v>11499</c:v>
                </c:pt>
                <c:pt idx="183">
                  <c:v>7247</c:v>
                </c:pt>
                <c:pt idx="184">
                  <c:v>12499</c:v>
                </c:pt>
                <c:pt idx="185">
                  <c:v>24999</c:v>
                </c:pt>
                <c:pt idx="186">
                  <c:v>14999</c:v>
                </c:pt>
                <c:pt idx="187">
                  <c:v>11999</c:v>
                </c:pt>
                <c:pt idx="188">
                  <c:v>7188</c:v>
                </c:pt>
                <c:pt idx="189">
                  <c:v>8199</c:v>
                </c:pt>
                <c:pt idx="190">
                  <c:v>8888</c:v>
                </c:pt>
                <c:pt idx="191">
                  <c:v>24999</c:v>
                </c:pt>
                <c:pt idx="192">
                  <c:v>20499</c:v>
                </c:pt>
                <c:pt idx="193">
                  <c:v>21999</c:v>
                </c:pt>
                <c:pt idx="194">
                  <c:v>14989</c:v>
                </c:pt>
                <c:pt idx="195">
                  <c:v>11999</c:v>
                </c:pt>
                <c:pt idx="196">
                  <c:v>11999</c:v>
                </c:pt>
                <c:pt idx="197">
                  <c:v>48999</c:v>
                </c:pt>
                <c:pt idx="198">
                  <c:v>62999</c:v>
                </c:pt>
                <c:pt idx="199">
                  <c:v>18499</c:v>
                </c:pt>
                <c:pt idx="200">
                  <c:v>18999</c:v>
                </c:pt>
                <c:pt idx="201">
                  <c:v>15999</c:v>
                </c:pt>
                <c:pt idx="202">
                  <c:v>8986</c:v>
                </c:pt>
                <c:pt idx="203">
                  <c:v>23999</c:v>
                </c:pt>
                <c:pt idx="204">
                  <c:v>21499</c:v>
                </c:pt>
                <c:pt idx="205">
                  <c:v>11489</c:v>
                </c:pt>
                <c:pt idx="206">
                  <c:v>9499</c:v>
                </c:pt>
                <c:pt idx="207">
                  <c:v>20999</c:v>
                </c:pt>
                <c:pt idx="208">
                  <c:v>13499</c:v>
                </c:pt>
                <c:pt idx="209">
                  <c:v>24990</c:v>
                </c:pt>
                <c:pt idx="210">
                  <c:v>129999</c:v>
                </c:pt>
                <c:pt idx="211">
                  <c:v>39900</c:v>
                </c:pt>
                <c:pt idx="212">
                  <c:v>8199</c:v>
                </c:pt>
                <c:pt idx="213">
                  <c:v>7634</c:v>
                </c:pt>
                <c:pt idx="214">
                  <c:v>9837</c:v>
                </c:pt>
                <c:pt idx="215">
                  <c:v>36999</c:v>
                </c:pt>
                <c:pt idx="216">
                  <c:v>32962</c:v>
                </c:pt>
                <c:pt idx="217">
                  <c:v>22999</c:v>
                </c:pt>
                <c:pt idx="218">
                  <c:v>10399</c:v>
                </c:pt>
                <c:pt idx="219">
                  <c:v>8199</c:v>
                </c:pt>
                <c:pt idx="220">
                  <c:v>39900</c:v>
                </c:pt>
                <c:pt idx="221">
                  <c:v>32996</c:v>
                </c:pt>
                <c:pt idx="222">
                  <c:v>52999</c:v>
                </c:pt>
                <c:pt idx="223">
                  <c:v>38990</c:v>
                </c:pt>
                <c:pt idx="224">
                  <c:v>22999</c:v>
                </c:pt>
                <c:pt idx="225">
                  <c:v>24999</c:v>
                </c:pt>
                <c:pt idx="226">
                  <c:v>7999</c:v>
                </c:pt>
                <c:pt idx="227">
                  <c:v>13499</c:v>
                </c:pt>
                <c:pt idx="228">
                  <c:v>13499</c:v>
                </c:pt>
                <c:pt idx="229">
                  <c:v>38680</c:v>
                </c:pt>
                <c:pt idx="230">
                  <c:v>10999</c:v>
                </c:pt>
                <c:pt idx="231">
                  <c:v>7999</c:v>
                </c:pt>
                <c:pt idx="232">
                  <c:v>19999</c:v>
                </c:pt>
                <c:pt idx="233">
                  <c:v>21999</c:v>
                </c:pt>
                <c:pt idx="234">
                  <c:v>13900</c:v>
                </c:pt>
                <c:pt idx="235">
                  <c:v>77999</c:v>
                </c:pt>
                <c:pt idx="236">
                  <c:v>17999</c:v>
                </c:pt>
                <c:pt idx="237">
                  <c:v>7750</c:v>
                </c:pt>
                <c:pt idx="238">
                  <c:v>32975</c:v>
                </c:pt>
                <c:pt idx="239">
                  <c:v>10475</c:v>
                </c:pt>
                <c:pt idx="240">
                  <c:v>10999</c:v>
                </c:pt>
                <c:pt idx="241">
                  <c:v>124999</c:v>
                </c:pt>
                <c:pt idx="242">
                  <c:v>7280</c:v>
                </c:pt>
                <c:pt idx="243">
                  <c:v>14999</c:v>
                </c:pt>
                <c:pt idx="244">
                  <c:v>22195</c:v>
                </c:pt>
                <c:pt idx="245">
                  <c:v>7199</c:v>
                </c:pt>
                <c:pt idx="246">
                  <c:v>21499</c:v>
                </c:pt>
                <c:pt idx="247">
                  <c:v>17650</c:v>
                </c:pt>
                <c:pt idx="248">
                  <c:v>42695</c:v>
                </c:pt>
                <c:pt idx="249">
                  <c:v>12999</c:v>
                </c:pt>
                <c:pt idx="250">
                  <c:v>42999</c:v>
                </c:pt>
                <c:pt idx="251">
                  <c:v>15999</c:v>
                </c:pt>
                <c:pt idx="252">
                  <c:v>41999</c:v>
                </c:pt>
                <c:pt idx="253">
                  <c:v>23999</c:v>
                </c:pt>
                <c:pt idx="254">
                  <c:v>8298</c:v>
                </c:pt>
                <c:pt idx="255">
                  <c:v>21999</c:v>
                </c:pt>
                <c:pt idx="256">
                  <c:v>53975</c:v>
                </c:pt>
                <c:pt idx="257">
                  <c:v>7999</c:v>
                </c:pt>
                <c:pt idx="258">
                  <c:v>22999</c:v>
                </c:pt>
                <c:pt idx="259">
                  <c:v>22999</c:v>
                </c:pt>
                <c:pt idx="260">
                  <c:v>42999</c:v>
                </c:pt>
                <c:pt idx="261">
                  <c:v>23772</c:v>
                </c:pt>
                <c:pt idx="262">
                  <c:v>8999</c:v>
                </c:pt>
                <c:pt idx="263">
                  <c:v>11175</c:v>
                </c:pt>
                <c:pt idx="264">
                  <c:v>25880</c:v>
                </c:pt>
                <c:pt idx="265">
                  <c:v>67999</c:v>
                </c:pt>
                <c:pt idx="266">
                  <c:v>31980</c:v>
                </c:pt>
                <c:pt idx="267">
                  <c:v>12988</c:v>
                </c:pt>
                <c:pt idx="268">
                  <c:v>24999</c:v>
                </c:pt>
                <c:pt idx="269">
                  <c:v>14999</c:v>
                </c:pt>
                <c:pt idx="270">
                  <c:v>12999</c:v>
                </c:pt>
                <c:pt idx="271">
                  <c:v>6179</c:v>
                </c:pt>
                <c:pt idx="272">
                  <c:v>13998</c:v>
                </c:pt>
                <c:pt idx="273">
                  <c:v>22999</c:v>
                </c:pt>
                <c:pt idx="274">
                  <c:v>67999</c:v>
                </c:pt>
                <c:pt idx="275">
                  <c:v>11177</c:v>
                </c:pt>
                <c:pt idx="276">
                  <c:v>12999</c:v>
                </c:pt>
                <c:pt idx="277">
                  <c:v>11999</c:v>
                </c:pt>
                <c:pt idx="278">
                  <c:v>7999</c:v>
                </c:pt>
                <c:pt idx="279">
                  <c:v>7999</c:v>
                </c:pt>
                <c:pt idx="280">
                  <c:v>990</c:v>
                </c:pt>
                <c:pt idx="281">
                  <c:v>7299</c:v>
                </c:pt>
                <c:pt idx="282">
                  <c:v>8999</c:v>
                </c:pt>
                <c:pt idx="283">
                  <c:v>19840</c:v>
                </c:pt>
                <c:pt idx="284">
                  <c:v>14999</c:v>
                </c:pt>
                <c:pt idx="285">
                  <c:v>8299</c:v>
                </c:pt>
                <c:pt idx="286">
                  <c:v>13999</c:v>
                </c:pt>
                <c:pt idx="287">
                  <c:v>15499</c:v>
                </c:pt>
                <c:pt idx="288">
                  <c:v>14999</c:v>
                </c:pt>
                <c:pt idx="289">
                  <c:v>7299</c:v>
                </c:pt>
                <c:pt idx="290">
                  <c:v>32999</c:v>
                </c:pt>
                <c:pt idx="291">
                  <c:v>10949</c:v>
                </c:pt>
                <c:pt idx="292">
                  <c:v>18999</c:v>
                </c:pt>
                <c:pt idx="293">
                  <c:v>16999</c:v>
                </c:pt>
                <c:pt idx="294">
                  <c:v>25999</c:v>
                </c:pt>
                <c:pt idx="295">
                  <c:v>19999</c:v>
                </c:pt>
                <c:pt idx="296">
                  <c:v>14999</c:v>
                </c:pt>
                <c:pt idx="297">
                  <c:v>40697</c:v>
                </c:pt>
                <c:pt idx="298">
                  <c:v>10499</c:v>
                </c:pt>
                <c:pt idx="299">
                  <c:v>9598</c:v>
                </c:pt>
                <c:pt idx="300">
                  <c:v>14999</c:v>
                </c:pt>
                <c:pt idx="301">
                  <c:v>13490</c:v>
                </c:pt>
                <c:pt idx="302">
                  <c:v>15999</c:v>
                </c:pt>
                <c:pt idx="303">
                  <c:v>11690</c:v>
                </c:pt>
                <c:pt idx="304">
                  <c:v>9499</c:v>
                </c:pt>
                <c:pt idx="305">
                  <c:v>6899</c:v>
                </c:pt>
                <c:pt idx="306">
                  <c:v>9499</c:v>
                </c:pt>
                <c:pt idx="307">
                  <c:v>10990</c:v>
                </c:pt>
                <c:pt idx="308">
                  <c:v>12999</c:v>
                </c:pt>
                <c:pt idx="309">
                  <c:v>17999</c:v>
                </c:pt>
                <c:pt idx="310">
                  <c:v>12499</c:v>
                </c:pt>
                <c:pt idx="311">
                  <c:v>23389</c:v>
                </c:pt>
                <c:pt idx="312">
                  <c:v>14999</c:v>
                </c:pt>
                <c:pt idx="313">
                  <c:v>11999</c:v>
                </c:pt>
                <c:pt idx="314">
                  <c:v>12999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9B-46AB-BDC0-319D5BAFB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285727"/>
        <c:axId val="1486283807"/>
      </c:scatterChart>
      <c:valAx>
        <c:axId val="148628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83807"/>
        <c:crosses val="autoZero"/>
        <c:crossBetween val="midCat"/>
      </c:valAx>
      <c:valAx>
        <c:axId val="14862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8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Dashboard.xlsx]Market Share by Brands!PivotTable7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SHARE</a:t>
            </a:r>
            <a:r>
              <a:rPr lang="en-US" baseline="0"/>
              <a:t> BY TOP 10 BRANDS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dLbl>
          <c:idx val="0"/>
          <c:layout>
            <c:manualLayout>
              <c:x val="0.1111111111111111"/>
              <c:y val="-0.101851851851851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7.2222222222222118E-2"/>
              <c:y val="-0.1898148148148148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5.0925337632079971E-17"/>
              <c:y val="-0.1018518518518518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0.14999999999999991"/>
              <c:y val="4.166666666666658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dLbl>
          <c:idx val="0"/>
          <c:layout>
            <c:manualLayout>
              <c:x val="0.1888888888888888"/>
              <c:y val="-7.407407407407415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6666666666666666E-2"/>
              <c:y val="-7.40740740740740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277777777777777"/>
              <c:y val="2.314814814814814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5"/>
              <c:y val="4.6296296296295444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4999999999999956E-2"/>
              <c:y val="6.018518518518518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4444444444444418E-2"/>
              <c:y val="5.092592592592575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8333333333333362E-2"/>
              <c:y val="-5.092592592592592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444444444444414E-2"/>
              <c:y val="-5.555555555555560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1666666666666688E-2"/>
              <c:y val="-0.11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6111111111111108E-2"/>
              <c:y val="-9.722222222222222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6666666666666718E-2"/>
              <c:y val="-8.796296296296296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6666666666666666E-2"/>
              <c:y val="-7.40740740740740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277777777777777"/>
              <c:y val="2.314814814814814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5"/>
              <c:y val="4.6296296296295444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4999999999999956E-2"/>
              <c:y val="6.018518518518518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4444444444444418E-2"/>
              <c:y val="5.092592592592575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8333333333333362E-2"/>
              <c:y val="-5.092592592592592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444444444444414E-2"/>
              <c:y val="-5.555555555555560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1666666666666688E-2"/>
              <c:y val="-0.11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6111111111111108E-2"/>
              <c:y val="-9.722222222222222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6666666666666718E-2"/>
              <c:y val="-8.796296296296296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3138123359580051"/>
          <c:y val="0.26336182685335541"/>
          <c:w val="0.40710783027121611"/>
          <c:h val="0.63363086423535575"/>
        </c:manualLayout>
      </c:layout>
      <c:doughnutChart>
        <c:varyColors val="1"/>
        <c:ser>
          <c:idx val="0"/>
          <c:order val="0"/>
          <c:tx>
            <c:strRef>
              <c:f>'Market Share by Brands'!$B$3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A3-46CC-B6AA-1C6F22FCB0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A3-46CC-B6AA-1C6F22FCB0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A3-46CC-B6AA-1C6F22FCB0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A3-46CC-B6AA-1C6F22FCB0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A3-46CC-B6AA-1C6F22FCB0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4A3-46CC-B6AA-1C6F22FCB0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4A3-46CC-B6AA-1C6F22FCB0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4A3-46CC-B6AA-1C6F22FCB0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4A3-46CC-B6AA-1C6F22FCB0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4A3-46CC-B6AA-1C6F22FCB00C}"/>
              </c:ext>
            </c:extLst>
          </c:dPt>
          <c:dLbls>
            <c:dLbl>
              <c:idx val="0"/>
              <c:layout>
                <c:manualLayout>
                  <c:x val="6.6666666666666666E-2"/>
                  <c:y val="-7.4074074074074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A3-46CC-B6AA-1C6F22FCB00C}"/>
                </c:ext>
              </c:extLst>
            </c:dLbl>
            <c:dLbl>
              <c:idx val="1"/>
              <c:layout>
                <c:manualLayout>
                  <c:x val="0.10277777777777777"/>
                  <c:y val="2.31481481481481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A3-46CC-B6AA-1C6F22FCB00C}"/>
                </c:ext>
              </c:extLst>
            </c:dLbl>
            <c:dLbl>
              <c:idx val="2"/>
              <c:layout>
                <c:manualLayout>
                  <c:x val="0.125"/>
                  <c:y val="4.629629629629544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A3-46CC-B6AA-1C6F22FCB00C}"/>
                </c:ext>
              </c:extLst>
            </c:dLbl>
            <c:dLbl>
              <c:idx val="3"/>
              <c:layout>
                <c:manualLayout>
                  <c:x val="7.4999999999999956E-2"/>
                  <c:y val="6.01851851851851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A3-46CC-B6AA-1C6F22FCB00C}"/>
                </c:ext>
              </c:extLst>
            </c:dLbl>
            <c:dLbl>
              <c:idx val="4"/>
              <c:layout>
                <c:manualLayout>
                  <c:x val="-4.4444444444444418E-2"/>
                  <c:y val="5.09259259259257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A3-46CC-B6AA-1C6F22FCB00C}"/>
                </c:ext>
              </c:extLst>
            </c:dLbl>
            <c:dLbl>
              <c:idx val="5"/>
              <c:layout>
                <c:manualLayout>
                  <c:x val="-5.8333333333333362E-2"/>
                  <c:y val="-5.09259259259259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A3-46CC-B6AA-1C6F22FCB00C}"/>
                </c:ext>
              </c:extLst>
            </c:dLbl>
            <c:dLbl>
              <c:idx val="6"/>
              <c:layout>
                <c:manualLayout>
                  <c:x val="-9.4444444444444414E-2"/>
                  <c:y val="-5.55555555555556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4A3-46CC-B6AA-1C6F22FCB00C}"/>
                </c:ext>
              </c:extLst>
            </c:dLbl>
            <c:dLbl>
              <c:idx val="7"/>
              <c:layout>
                <c:manualLayout>
                  <c:x val="-9.1666666666666688E-2"/>
                  <c:y val="-0.1111111111111111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A3-46CC-B6AA-1C6F22FCB00C}"/>
                </c:ext>
              </c:extLst>
            </c:dLbl>
            <c:dLbl>
              <c:idx val="8"/>
              <c:layout>
                <c:manualLayout>
                  <c:x val="-3.6111111111111108E-2"/>
                  <c:y val="-9.72222222222222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A3-46CC-B6AA-1C6F22FCB00C}"/>
                </c:ext>
              </c:extLst>
            </c:dLbl>
            <c:dLbl>
              <c:idx val="9"/>
              <c:layout>
                <c:manualLayout>
                  <c:x val="1.6666666666666718E-2"/>
                  <c:y val="-8.79629629629629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A3-46CC-B6AA-1C6F22FCB00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'Market Share by Brands'!$A$4:$A$14</c:f>
              <c:strCache>
                <c:ptCount val="10"/>
                <c:pt idx="0">
                  <c:v>Redmi</c:v>
                </c:pt>
                <c:pt idx="1">
                  <c:v>Realme</c:v>
                </c:pt>
                <c:pt idx="2">
                  <c:v>Samsung</c:v>
                </c:pt>
                <c:pt idx="3">
                  <c:v>Motorola</c:v>
                </c:pt>
                <c:pt idx="4">
                  <c:v>Vivo</c:v>
                </c:pt>
                <c:pt idx="5">
                  <c:v>Poco</c:v>
                </c:pt>
                <c:pt idx="6">
                  <c:v>Infinix</c:v>
                </c:pt>
                <c:pt idx="7">
                  <c:v>Oppo</c:v>
                </c:pt>
                <c:pt idx="8">
                  <c:v>Tecno</c:v>
                </c:pt>
                <c:pt idx="9">
                  <c:v>Google</c:v>
                </c:pt>
              </c:strCache>
            </c:strRef>
          </c:cat>
          <c:val>
            <c:numRef>
              <c:f>'Market Share by Brands'!$B$4:$B$14</c:f>
              <c:numCache>
                <c:formatCode>General</c:formatCode>
                <c:ptCount val="10"/>
                <c:pt idx="0">
                  <c:v>44</c:v>
                </c:pt>
                <c:pt idx="1">
                  <c:v>41</c:v>
                </c:pt>
                <c:pt idx="2">
                  <c:v>40</c:v>
                </c:pt>
                <c:pt idx="3">
                  <c:v>38</c:v>
                </c:pt>
                <c:pt idx="4">
                  <c:v>35</c:v>
                </c:pt>
                <c:pt idx="5">
                  <c:v>30</c:v>
                </c:pt>
                <c:pt idx="6">
                  <c:v>25</c:v>
                </c:pt>
                <c:pt idx="7">
                  <c:v>17</c:v>
                </c:pt>
                <c:pt idx="8">
                  <c:v>13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4A3-46CC-B6AA-1C6F22FCB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>
          <a:outerShdw algn="ctr" rotWithShape="0">
            <a:srgbClr val="000000">
              <a:alpha val="43137"/>
            </a:srgbClr>
          </a:outerShdw>
          <a:softEdge rad="0"/>
        </a:effectLst>
      </c:spPr>
    </c:plotArea>
    <c:legend>
      <c:legendPos val="r"/>
      <c:layout>
        <c:manualLayout>
          <c:xMode val="edge"/>
          <c:yMode val="edge"/>
          <c:x val="0.83931452318460198"/>
          <c:y val="0.20036927675707203"/>
          <c:w val="0.14401881014873141"/>
          <c:h val="0.67463072324292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/>
              <a:t>Identifying Premium vs. Budget Brands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714E05C5-B5F6-46DC-94FD-61929B293B6D}">
          <cx:tx>
            <cx:txData>
              <cx:f>_xlchart.v1.1</cx:f>
              <cx:v>price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 hidden="1">
        <cx:valScaling/>
        <cx:majorGridlines/>
        <cx:tickLabels/>
      </cx:axis>
    </cx:plotArea>
  </cx:chart>
  <cx:spPr>
    <a:ln>
      <a:solidFill>
        <a:schemeClr val="bg1">
          <a:lumMod val="85000"/>
        </a:schemeClr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  <cx:data id="1">
      <cx:strDim type="cat">
        <cx:f>_xlchart.v1.3</cx:f>
      </cx:strDim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FEATURE CONTRIBUTION</a:t>
            </a:r>
            <a:endParaRPr lang="en-IN" sz="1200">
              <a:effectLst/>
            </a:endParaRPr>
          </a:p>
        </cx:rich>
      </cx:tx>
    </cx:title>
    <cx:plotArea>
      <cx:plotAreaRegion>
        <cx:series layoutId="clusteredColumn" uniqueId="{43717169-8B22-4381-AFC6-EA17681C6D90}" formatIdx="0">
          <cx:tx>
            <cx:txData>
              <cx:f>_xlchart.v1.4</cx:f>
              <cx:v>price</cx:v>
            </cx:txData>
          </cx:tx>
          <cx:dataLabels pos="inEnd">
            <cx:visibility seriesName="0" categoryName="0" value="1"/>
            <cx:separator>, </cx:separator>
          </cx:dataLabels>
          <cx:dataId val="0"/>
          <cx:layoutPr>
            <cx:aggregation/>
          </cx:layoutPr>
          <cx:axisId val="1"/>
        </cx:series>
        <cx:series layoutId="paretoLine" ownerIdx="0" uniqueId="{71609C2F-DDAB-4BC4-ABDC-22E75C5AC36F}" formatIdx="1">
          <cx:axisId val="2"/>
        </cx:series>
        <cx:series layoutId="clusteredColumn" hidden="1" uniqueId="{FF7C52CF-C164-42FF-ABF2-7A4C29695907}" formatIdx="2">
          <cx:tx>
            <cx:txData>
              <cx:f>_xlchart.v1.6</cx:f>
              <cx:v>cumulative percentage</cx:v>
            </cx:txData>
          </cx:tx>
          <cx:dataLabels pos="inEnd">
            <cx:visibility seriesName="0" categoryName="0" value="0"/>
            <cx:separator>, </cx:separator>
          </cx:dataLabels>
          <cx:dataId val="1"/>
          <cx:layoutPr>
            <cx:aggregation/>
          </cx:layoutPr>
          <cx:axisId val="1"/>
        </cx:series>
        <cx:series layoutId="paretoLine" ownerIdx="2" uniqueId="{8F595007-B052-4D46-9BC3-95441CB04CF1}" formatIdx="3">
          <cx:axisId val="2"/>
        </cx:series>
      </cx:plotAreaRegion>
      <cx:axis id="0">
        <cx:catScaling gapWidth="0"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  <cx:spPr>
    <a:ln>
      <a:solidFill>
        <a:schemeClr val="lt1">
          <a:shade val="50000"/>
        </a:schemeClr>
      </a:solidFill>
    </a:ln>
    <a:effectLst>
      <a:softEdge rad="0"/>
    </a:effectLst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PRICE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effectLst>
                <a:glow>
                  <a:schemeClr val="accent1">
                    <a:alpha val="0"/>
                  </a:schemeClr>
                </a:glow>
              </a:effectLst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>
                <a:glow>
                  <a:schemeClr val="accent1">
                    <a:alpha val="0"/>
                  </a:schemeClr>
                </a:glow>
              </a:effectLst>
              <a:latin typeface="+mn-lt"/>
            </a:rPr>
            <a:t>PRICE DISTRIBUTION</a:t>
          </a:r>
        </a:p>
      </cx:txPr>
    </cx:title>
    <cx:plotArea>
      <cx:plotAreaRegion>
        <cx:series layoutId="clusteredColumn" uniqueId="{1D487322-FA60-4031-BF59-3689B144A060}" formatIdx="0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rgbClr val="595959"/>
                    </a:solidFill>
                    <a:effectLst>
                      <a:glow>
                        <a:schemeClr val="accent1">
                          <a:alpha val="0"/>
                        </a:schemeClr>
                      </a:glow>
                    </a:effectLst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IN">
                  <a:effectLst>
                    <a:glow>
                      <a:schemeClr val="accent1">
                        <a:alpha val="0"/>
                      </a:schemeClr>
                    </a:glow>
                  </a:effectLst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effectLst>
                  <a:glow>
                    <a:schemeClr val="accent1">
                      <a:alpha val="0"/>
                    </a:schemeClr>
                  </a:glow>
                </a:effectLst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IN">
              <a:effectLst>
                <a:glow>
                  <a:schemeClr val="accent1">
                    <a:alpha val="0"/>
                  </a:schemeClr>
                </a:glow>
              </a:effectLst>
            </a:endParaRPr>
          </a:p>
        </cx:txPr>
      </cx:axis>
      <cx:axis id="1" hidden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effectLst>
                  <a:glow>
                    <a:schemeClr val="accent1">
                      <a:alpha val="0"/>
                    </a:schemeClr>
                  </a:glow>
                </a:effectLst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IN">
              <a:effectLst>
                <a:glow>
                  <a:schemeClr val="accent1">
                    <a:alpha val="0"/>
                  </a:schemeClr>
                </a:glow>
              </a:effectLst>
            </a:endParaRPr>
          </a:p>
        </cx:txPr>
      </cx:axis>
    </cx:plotArea>
  </cx:chart>
  <cx:spPr>
    <a:ln>
      <a:solidFill>
        <a:schemeClr val="bg1">
          <a:lumMod val="75000"/>
        </a:schemeClr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  <cx:data id="1">
      <cx:strDim type="cat">
        <cx:f>_xlchart.v1.12</cx:f>
      </cx:strDim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400" b="0" i="0" baseline="0">
                <a:effectLst/>
                <a:latin typeface="+mn-lt"/>
                <a:ea typeface="Calibri" panose="020F0502020204030204" pitchFamily="34" charset="0"/>
                <a:cs typeface="Calibri" panose="020F0502020204030204" pitchFamily="34" charset="0"/>
              </a:rPr>
              <a:t>FEATURE</a:t>
            </a:r>
            <a:r>
              <a:rPr lang="en-US" sz="1400" b="0" i="0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</a:t>
            </a:r>
            <a:r>
              <a:rPr lang="en-US" sz="1400" b="0" i="0" baseline="0">
                <a:effectLst/>
                <a:latin typeface="+mn-lt"/>
                <a:ea typeface="Calibri" panose="020F0502020204030204" pitchFamily="34" charset="0"/>
                <a:cs typeface="Calibri" panose="020F0502020204030204" pitchFamily="34" charset="0"/>
              </a:rPr>
              <a:t>CONTRIBUTION</a:t>
            </a:r>
            <a:endParaRPr lang="en-IN" sz="1400">
              <a:effectLst/>
              <a:latin typeface="+mn-lt"/>
              <a:ea typeface="Calibri" panose="020F0502020204030204" pitchFamily="34" charset="0"/>
              <a:cs typeface="Calibri" panose="020F0502020204030204" pitchFamily="34" charset="0"/>
            </a:endParaRPr>
          </a:p>
        </cx:rich>
      </cx:tx>
    </cx:title>
    <cx:plotArea>
      <cx:plotAreaRegion>
        <cx:series layoutId="clusteredColumn" uniqueId="{43717169-8B22-4381-AFC6-EA17681C6D90}" formatIdx="0">
          <cx:tx>
            <cx:txData>
              <cx:f>_xlchart.v1.13</cx:f>
              <cx:v>price</cx:v>
            </cx:txData>
          </cx:tx>
          <cx:dataLabels pos="inEnd">
            <cx:visibility seriesName="0" categoryName="0" value="1"/>
            <cx:separator>, </cx:separator>
          </cx:dataLabels>
          <cx:dataId val="0"/>
          <cx:layoutPr>
            <cx:aggregation/>
          </cx:layoutPr>
          <cx:axisId val="1"/>
        </cx:series>
        <cx:series layoutId="paretoLine" ownerIdx="0" uniqueId="{71609C2F-DDAB-4BC4-ABDC-22E75C5AC36F}" formatIdx="1">
          <cx:axisId val="2"/>
        </cx:series>
        <cx:series layoutId="clusteredColumn" hidden="1" uniqueId="{FF7C52CF-C164-42FF-ABF2-7A4C29695907}" formatIdx="2">
          <cx:tx>
            <cx:txData>
              <cx:f>_xlchart.v1.15</cx:f>
              <cx:v>cumulative percentage</cx:v>
            </cx:txData>
          </cx:tx>
          <cx:dataLabels pos="inEnd">
            <cx:visibility seriesName="0" categoryName="0" value="0"/>
            <cx:separator>, </cx:separator>
          </cx:dataLabels>
          <cx:dataId val="1"/>
          <cx:layoutPr>
            <cx:aggregation/>
          </cx:layoutPr>
          <cx:axisId val="1"/>
        </cx:series>
        <cx:series layoutId="paretoLine" ownerIdx="2" uniqueId="{8F595007-B052-4D46-9BC3-95441CB04CF1}" formatIdx="3">
          <cx:axisId val="2"/>
        </cx:series>
      </cx:plotAreaRegion>
      <cx:axis id="0">
        <cx:catScaling gapWidth="0"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  <cx:spPr>
    <a:ln>
      <a:solidFill>
        <a:schemeClr val="lt1">
          <a:shade val="50000"/>
        </a:schemeClr>
      </a:solidFill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IN" sz="1400" b="0" i="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reflection stA="45000" endPos="6000" dist="50800" dir="5400000" sy="-100000" algn="bl"/>
                </a:effectLst>
                <a:latin typeface="+mn-lt"/>
              </a:rPr>
              <a:t>IDENTIFYING PREMIUM vs. BUDGET BRANDS</a:t>
            </a:r>
            <a:endParaRPr lang="en-IN" sz="14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</a:endParaRPr>
          </a:p>
        </cx:rich>
      </cx:tx>
    </cx:title>
    <cx:plotArea>
      <cx:plotAreaRegion>
        <cx:series layoutId="boxWhisker" uniqueId="{714E05C5-B5F6-46DC-94FD-61929B293B6D}">
          <cx:tx>
            <cx:txData>
              <cx:f>_xlchart.v1.10</cx:f>
              <cx:v>price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 hidden="1">
        <cx:valScaling/>
        <cx:majorGridlines/>
        <cx:tickLabels/>
      </cx:axis>
    </cx:plotArea>
  </cx:chart>
  <cx:spPr>
    <a:ln>
      <a:solidFill>
        <a:schemeClr val="bg1">
          <a:lumMod val="75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7.emf"/><Relationship Id="rId3" Type="http://schemas.openxmlformats.org/officeDocument/2006/relationships/image" Target="../media/image2.png"/><Relationship Id="rId7" Type="http://schemas.microsoft.com/office/2014/relationships/chartEx" Target="../charts/chartEx4.xml"/><Relationship Id="rId12" Type="http://schemas.openxmlformats.org/officeDocument/2006/relationships/chart" Target="../charts/chart7.xml"/><Relationship Id="rId2" Type="http://schemas.openxmlformats.org/officeDocument/2006/relationships/image" Target="../media/image1.png"/><Relationship Id="rId1" Type="http://schemas.microsoft.com/office/2014/relationships/chartEx" Target="../charts/chartEx3.xml"/><Relationship Id="rId6" Type="http://schemas.openxmlformats.org/officeDocument/2006/relationships/image" Target="../media/image5.png"/><Relationship Id="rId11" Type="http://schemas.openxmlformats.org/officeDocument/2006/relationships/chart" Target="../charts/chart6.xml"/><Relationship Id="rId5" Type="http://schemas.openxmlformats.org/officeDocument/2006/relationships/image" Target="../media/image4.png"/><Relationship Id="rId10" Type="http://schemas.microsoft.com/office/2014/relationships/chartEx" Target="../charts/chartEx5.xml"/><Relationship Id="rId4" Type="http://schemas.openxmlformats.org/officeDocument/2006/relationships/image" Target="../media/image3.pn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148590</xdr:rowOff>
    </xdr:from>
    <xdr:to>
      <xdr:col>13</xdr:col>
      <xdr:colOff>373380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C2E39-AA3A-51A2-637B-0E41ABF4F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</xdr:rowOff>
    </xdr:from>
    <xdr:to>
      <xdr:col>10</xdr:col>
      <xdr:colOff>304800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F08E7-DF7D-E260-48D9-30C8AD7B9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2</xdr:row>
      <xdr:rowOff>57150</xdr:rowOff>
    </xdr:from>
    <xdr:to>
      <xdr:col>10</xdr:col>
      <xdr:colOff>510540</xdr:colOff>
      <xdr:row>17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A50D5B1-4022-9F5D-1492-3C7D95AC76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4620" y="407670"/>
              <a:ext cx="499872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0</xdr:colOff>
      <xdr:row>14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024D01-33DD-4E86-8304-2A7F4C199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1</xdr:row>
      <xdr:rowOff>11430</xdr:rowOff>
    </xdr:from>
    <xdr:to>
      <xdr:col>9</xdr:col>
      <xdr:colOff>259080</xdr:colOff>
      <xdr:row>16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99539C9-53C7-C4C9-592C-C18149F154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9620" y="186690"/>
              <a:ext cx="45720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</xdr:rowOff>
    </xdr:from>
    <xdr:to>
      <xdr:col>5</xdr:col>
      <xdr:colOff>274320</xdr:colOff>
      <xdr:row>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2E743-8778-8D31-75B3-2EABC895E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44</xdr:row>
      <xdr:rowOff>53340</xdr:rowOff>
    </xdr:from>
    <xdr:to>
      <xdr:col>13</xdr:col>
      <xdr:colOff>30480</xdr:colOff>
      <xdr:row>58</xdr:row>
      <xdr:rowOff>30480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97CAF1D9-4B6F-AE82-989B-F2A248FB4B12}"/>
            </a:ext>
          </a:extLst>
        </xdr:cNvPr>
        <xdr:cNvSpPr/>
      </xdr:nvSpPr>
      <xdr:spPr>
        <a:xfrm>
          <a:off x="693420" y="7833360"/>
          <a:ext cx="10020300" cy="2430780"/>
        </a:xfrm>
        <a:prstGeom prst="roundRect">
          <a:avLst>
            <a:gd name="adj" fmla="val 934"/>
          </a:avLst>
        </a:prstGeom>
        <a:solidFill>
          <a:sysClr val="window" lastClr="FFFFFF"/>
        </a:solidFill>
        <a:ln w="317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0">
              <a:solidFill>
                <a:schemeClr val="tx1">
                  <a:lumMod val="65000"/>
                  <a:lumOff val="35000"/>
                </a:schemeClr>
              </a:solidFill>
            </a:rPr>
            <a:t>CORRELATION</a:t>
          </a:r>
          <a:r>
            <a:rPr lang="en-IN" sz="1400" b="0" baseline="0">
              <a:solidFill>
                <a:schemeClr val="tx1">
                  <a:lumMod val="65000"/>
                  <a:lumOff val="35000"/>
                </a:schemeClr>
              </a:solidFill>
            </a:rPr>
            <a:t> HEATMAP</a:t>
          </a:r>
          <a:endParaRPr lang="en-IN" sz="1400" b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</xdr:col>
      <xdr:colOff>22860</xdr:colOff>
      <xdr:row>12</xdr:row>
      <xdr:rowOff>0</xdr:rowOff>
    </xdr:from>
    <xdr:to>
      <xdr:col>8</xdr:col>
      <xdr:colOff>373380</xdr:colOff>
      <xdr:row>43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032EEBC-606E-4EF2-8B05-9703C13D4B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3420" y="2148840"/>
              <a:ext cx="5273040" cy="5455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175260</xdr:colOff>
      <xdr:row>6</xdr:row>
      <xdr:rowOff>7620</xdr:rowOff>
    </xdr:from>
    <xdr:to>
      <xdr:col>17</xdr:col>
      <xdr:colOff>679260</xdr:colOff>
      <xdr:row>8</xdr:row>
      <xdr:rowOff>153480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BFC8197-D1A4-CFFB-AFD8-DA89345B0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01600" y="1104900"/>
          <a:ext cx="504000" cy="504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104280</xdr:colOff>
      <xdr:row>6</xdr:row>
      <xdr:rowOff>20460</xdr:rowOff>
    </xdr:from>
    <xdr:to>
      <xdr:col>7</xdr:col>
      <xdr:colOff>608280</xdr:colOff>
      <xdr:row>8</xdr:row>
      <xdr:rowOff>166320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D5CF756-A899-BF90-824D-E239819C7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8520" y="1117740"/>
          <a:ext cx="504000" cy="504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139980</xdr:colOff>
      <xdr:row>6</xdr:row>
      <xdr:rowOff>17640</xdr:rowOff>
    </xdr:from>
    <xdr:to>
      <xdr:col>10</xdr:col>
      <xdr:colOff>643980</xdr:colOff>
      <xdr:row>8</xdr:row>
      <xdr:rowOff>163500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E633367-E898-F1A7-62D8-6DDD76C60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374920" y="1114920"/>
          <a:ext cx="504000" cy="50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122340</xdr:colOff>
      <xdr:row>6</xdr:row>
      <xdr:rowOff>38100</xdr:rowOff>
    </xdr:from>
    <xdr:to>
      <xdr:col>1</xdr:col>
      <xdr:colOff>625260</xdr:colOff>
      <xdr:row>9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C4E63B0-D644-1596-4F55-D1BFD0DBA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940" y="113538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6</xdr:row>
      <xdr:rowOff>22860</xdr:rowOff>
    </xdr:from>
    <xdr:to>
      <xdr:col>4</xdr:col>
      <xdr:colOff>633540</xdr:colOff>
      <xdr:row>8</xdr:row>
      <xdr:rowOff>168720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C769E-02D2-F038-E3A5-07202A80B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4540" y="1120140"/>
          <a:ext cx="504000" cy="504000"/>
        </a:xfrm>
        <a:prstGeom prst="rect">
          <a:avLst/>
        </a:prstGeom>
      </xdr:spPr>
    </xdr:pic>
    <xdr:clientData/>
  </xdr:twoCellAnchor>
  <xdr:oneCellAnchor>
    <xdr:from>
      <xdr:col>12</xdr:col>
      <xdr:colOff>139980</xdr:colOff>
      <xdr:row>6</xdr:row>
      <xdr:rowOff>17640</xdr:rowOff>
    </xdr:from>
    <xdr:ext cx="504000" cy="504000"/>
    <xdr:pic>
      <xdr:nvPicPr>
        <xdr:cNvPr id="26" name="Picture 25">
          <a:extLst>
            <a:ext uri="{FF2B5EF4-FFF2-40B4-BE49-F238E27FC236}">
              <a16:creationId xmlns:a16="http://schemas.microsoft.com/office/drawing/2014/main" id="{3B26270B-9EB5-447C-ABB1-5EEC5715B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374920" y="1114920"/>
          <a:ext cx="504000" cy="504000"/>
        </a:xfrm>
        <a:prstGeom prst="rect">
          <a:avLst/>
        </a:prstGeom>
      </xdr:spPr>
    </xdr:pic>
    <xdr:clientData/>
  </xdr:oneCellAnchor>
  <xdr:oneCellAnchor>
    <xdr:from>
      <xdr:col>14</xdr:col>
      <xdr:colOff>104280</xdr:colOff>
      <xdr:row>6</xdr:row>
      <xdr:rowOff>28080</xdr:rowOff>
    </xdr:from>
    <xdr:ext cx="504000" cy="504000"/>
    <xdr:pic>
      <xdr:nvPicPr>
        <xdr:cNvPr id="28" name="Picture 27">
          <a:extLst>
            <a:ext uri="{FF2B5EF4-FFF2-40B4-BE49-F238E27FC236}">
              <a16:creationId xmlns:a16="http://schemas.microsoft.com/office/drawing/2014/main" id="{FC4059B7-35C8-4FE3-BD14-FC44AB5F1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7020" y="1125360"/>
          <a:ext cx="504000" cy="504000"/>
        </a:xfrm>
        <a:prstGeom prst="rect">
          <a:avLst/>
        </a:prstGeom>
      </xdr:spPr>
    </xdr:pic>
    <xdr:clientData/>
  </xdr:oneCellAnchor>
  <xdr:oneCellAnchor>
    <xdr:from>
      <xdr:col>19</xdr:col>
      <xdr:colOff>127140</xdr:colOff>
      <xdr:row>6</xdr:row>
      <xdr:rowOff>5220</xdr:rowOff>
    </xdr:from>
    <xdr:ext cx="504000" cy="504000"/>
    <xdr:pic>
      <xdr:nvPicPr>
        <xdr:cNvPr id="30" name="Picture 29">
          <a:extLst>
            <a:ext uri="{FF2B5EF4-FFF2-40B4-BE49-F238E27FC236}">
              <a16:creationId xmlns:a16="http://schemas.microsoft.com/office/drawing/2014/main" id="{40881CDE-492B-49FA-A89F-A96BB92C2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87080" y="1102500"/>
          <a:ext cx="504000" cy="504000"/>
        </a:xfrm>
        <a:prstGeom prst="rect">
          <a:avLst/>
        </a:prstGeom>
      </xdr:spPr>
    </xdr:pic>
    <xdr:clientData/>
  </xdr:oneCellAnchor>
  <xdr:twoCellAnchor>
    <xdr:from>
      <xdr:col>8</xdr:col>
      <xdr:colOff>685800</xdr:colOff>
      <xdr:row>12</xdr:row>
      <xdr:rowOff>0</xdr:rowOff>
    </xdr:from>
    <xdr:to>
      <xdr:col>13</xdr:col>
      <xdr:colOff>647700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818A4AA7-F1C8-423E-9F9E-8AC672323E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8880" y="2148840"/>
              <a:ext cx="5052060" cy="2651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21</xdr:col>
      <xdr:colOff>106680</xdr:colOff>
      <xdr:row>6</xdr:row>
      <xdr:rowOff>45720</xdr:rowOff>
    </xdr:from>
    <xdr:ext cx="504000" cy="504000"/>
    <xdr:pic>
      <xdr:nvPicPr>
        <xdr:cNvPr id="35" name="Picture 34">
          <a:extLst>
            <a:ext uri="{FF2B5EF4-FFF2-40B4-BE49-F238E27FC236}">
              <a16:creationId xmlns:a16="http://schemas.microsoft.com/office/drawing/2014/main" id="{C0C71596-B67D-4D6B-BEAD-66ADE482C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40300" y="1143000"/>
          <a:ext cx="504000" cy="504000"/>
        </a:xfrm>
        <a:prstGeom prst="rect">
          <a:avLst/>
        </a:prstGeom>
      </xdr:spPr>
    </xdr:pic>
    <xdr:clientData/>
  </xdr:oneCellAnchor>
  <xdr:twoCellAnchor>
    <xdr:from>
      <xdr:col>8</xdr:col>
      <xdr:colOff>678180</xdr:colOff>
      <xdr:row>28</xdr:row>
      <xdr:rowOff>60960</xdr:rowOff>
    </xdr:from>
    <xdr:to>
      <xdr:col>13</xdr:col>
      <xdr:colOff>640080</xdr:colOff>
      <xdr:row>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C4238-E5EA-42AB-9CE2-58B1435AF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952500</xdr:colOff>
      <xdr:row>12</xdr:row>
      <xdr:rowOff>0</xdr:rowOff>
    </xdr:from>
    <xdr:to>
      <xdr:col>18</xdr:col>
      <xdr:colOff>906780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5FCA9B5-A83F-48D0-AADA-87C3325EFD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35740" y="2148840"/>
              <a:ext cx="5052060" cy="2651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952500</xdr:colOff>
      <xdr:row>28</xdr:row>
      <xdr:rowOff>60960</xdr:rowOff>
    </xdr:from>
    <xdr:to>
      <xdr:col>18</xdr:col>
      <xdr:colOff>914400</xdr:colOff>
      <xdr:row>43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A8FDE8-0148-4A12-8DCA-705B8EAE7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1203960</xdr:colOff>
      <xdr:row>12</xdr:row>
      <xdr:rowOff>0</xdr:rowOff>
    </xdr:from>
    <xdr:to>
      <xdr:col>22</xdr:col>
      <xdr:colOff>1478280</xdr:colOff>
      <xdr:row>26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1DF135-16CC-445C-BC9F-BAF414A8D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144780</xdr:colOff>
      <xdr:row>46</xdr:row>
      <xdr:rowOff>152400</xdr:rowOff>
    </xdr:from>
    <xdr:to>
      <xdr:col>12</xdr:col>
      <xdr:colOff>632460</xdr:colOff>
      <xdr:row>56</xdr:row>
      <xdr:rowOff>160020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E48C8F1-6413-F41F-0539-27D5C5CC8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" y="8282940"/>
          <a:ext cx="9761220" cy="1760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 Fernandes" refreshedDate="45524.717943518517" createdVersion="8" refreshedVersion="8" minRefreshableVersion="3" recordCount="315" xr:uid="{74814A64-BBB3-4660-B302-E453B0361FFA}">
  <cacheSource type="worksheet">
    <worksheetSource name="PhonesView"/>
  </cacheSource>
  <cacheFields count="19">
    <cacheField name="id" numFmtId="0">
      <sharedItems containsSemiMixedTypes="0" containsString="0" containsNumber="1" containsInteger="1" minValue="0" maxValue="314"/>
    </cacheField>
    <cacheField name="title" numFmtId="0">
      <sharedItems/>
    </cacheField>
    <cacheField name="price" numFmtId="164">
      <sharedItems containsSemiMixedTypes="0" containsString="0" containsNumber="1" containsInteger="1" minValue="990" maxValue="129999"/>
    </cacheField>
    <cacheField name="discount" numFmtId="0">
      <sharedItems containsSemiMixedTypes="0" containsString="0" containsNumber="1" containsInteger="1" minValue="2" maxValue="57"/>
    </cacheField>
    <cacheField name="star" numFmtId="0">
      <sharedItems containsSemiMixedTypes="0" containsString="0" containsNumber="1" minValue="3.7" maxValue="4.7"/>
    </cacheField>
    <cacheField name="brand" numFmtId="0">
      <sharedItems count="16">
        <s v="Motorola"/>
        <s v="Samsung"/>
        <s v="Redmi"/>
        <s v="Vivo"/>
        <s v="Realme"/>
        <s v="Nothing"/>
        <s v="Poco"/>
        <s v="Cmf"/>
        <s v="Infinix"/>
        <s v="Oppo"/>
        <s v="Google"/>
        <s v="Itel"/>
        <s v="Tecno"/>
        <s v="Xiaomi"/>
        <s v="Iqoo"/>
        <s v="Nokia"/>
      </sharedItems>
    </cacheField>
    <cacheField name="model" numFmtId="0">
      <sharedItems count="129">
        <s v="Motorola Edge 50 "/>
        <s v="Samsung Galaxy S23 5G "/>
        <s v="Motorola G64 5G "/>
        <s v="Motorola G85 5G "/>
        <s v="Redmi 13C "/>
        <s v="Motorola G04S "/>
        <s v="Motorola Edge 50 Fusion "/>
        <s v="Motorola G34 5G "/>
        <s v="Vivo T3X 5G "/>
        <s v="Redmi 13C 5G "/>
        <s v="Motorola Edge 50 Pro 5G With 68W Charger "/>
        <s v="Realme 12X 5G "/>
        <s v="Nothing Phone "/>
        <s v="Realme P1 Pro 5G "/>
        <s v="Poco C65 "/>
        <s v="Vivo T3 5G "/>
        <s v="Samsung Galaxy F34 5G "/>
        <s v="Poco M6 5G - Locked With Airtel Prepaid "/>
        <s v="Cmf By Nothing Phone 1 "/>
        <s v="Realme 12 Pro 5G "/>
        <s v="Infinix Smart 8 "/>
        <s v="Samsung Galaxy S23 Fe "/>
        <s v="Realme C63 "/>
        <s v="Poco M6 5G "/>
        <s v="Infinix Smart 8 Plus "/>
        <s v="Redmi 12 5G "/>
        <s v="Redmi Note 13 5G "/>
        <s v="Realme 12+ 5G "/>
        <s v="Redmi 12 "/>
        <s v="Realme P1 5G "/>
        <s v="Realme C61 "/>
        <s v="Poco C61 "/>
        <s v="Infinix Gt 20 Pro "/>
        <s v="Motorola Edge 50 Pro 5G With 125W Charger "/>
        <s v="Oppo K12X 5G With 45W Supervooc Charger In-The-Box "/>
        <s v="Redmi Note 13 Pro+ 5G "/>
        <s v="Redmi Note 13 Pro 5G "/>
        <s v="Realme 13 Pro+ 5G "/>
        <s v="Realme 12 Pro+ 5G "/>
        <s v="Poco X6 Neo 5G "/>
        <s v="Samsung Galaxy F15 5G "/>
        <s v="Motorola Edge 40 Neo "/>
        <s v="Infinix Note 40 Pro+ 5G "/>
        <s v="Samsung Galaxy A14 5G "/>
        <s v="Google Pixel 7A "/>
        <s v="Google Pixel 9 "/>
        <s v="Poco F6 5G "/>
        <s v="Realme Gt 6 "/>
        <s v="Samsung Galaxy S24 5G "/>
        <s v="Vivo Y27 "/>
        <s v="Realme C53 "/>
        <s v="Itel Aura 05I|Leather Finish|4000 Mah Battery|Type C Charging Support "/>
        <s v="Vivo V30 5G "/>
        <s v="Samsung Galaxy A35 5G "/>
        <s v="Poco X6 Pro 5G "/>
        <s v="Google Pixel 8A "/>
        <s v="Motorola Edge 40 "/>
        <s v="Realme Narzo 70X 5G "/>
        <s v="Oppo Reno 12 Pro 5G "/>
        <s v="Realme C51 "/>
        <s v="Realme 13 Pro 5G "/>
        <s v="Infinix Note 40 5G "/>
        <s v="Tecno Spark Go 2024 "/>
        <s v="Itel S23 With Dual Sim| 50Mp Rear Camera| 5000Mah Battery|Expandable Upto 1 Tb "/>
        <s v="Google Pixel 8 "/>
        <s v="Poco M6 Plus 5G "/>
        <s v="Redmi A3 "/>
        <s v="Poco X6 5G "/>
        <s v="Vivo V40 Pro 5G "/>
        <s v="Itel P55 "/>
        <s v="Infinix Hot 30 5G "/>
        <s v="Vivo T2X 5G "/>
        <s v="Vivo Y18E "/>
        <s v="Tecno Pova 6 Pro "/>
        <s v="Poco M6 Pro 5G "/>
        <s v="Oppo A77 "/>
        <s v="Samsung Galaxy A55 5G "/>
        <s v="Vivo Y58 5G "/>
        <s v="Tecno Pova 5 Pro 5G "/>
        <s v="Oppo F25 Pro 5G "/>
        <s v="Samsung Galaxy A23 5G "/>
        <s v="Oppo A18 "/>
        <s v="Xiaomi 14 "/>
        <s v="Poco X5 5G "/>
        <s v="Samsung Galaxy S24 Ultra 5G "/>
        <s v="Oppo A78 "/>
        <s v="Motorola Edge 50 Ultra 5G "/>
        <s v="Samsung Galaxy S24+ 5G "/>
        <s v="Oppo A3X 5G "/>
        <s v="Samsung Galaxy F13 "/>
        <s v="Motorola G24 Power "/>
        <s v="Vivo Y200E 5G "/>
        <s v="Realme 12 5G "/>
        <s v="Itel P 55 5G "/>
        <s v="Google Pixel 9 Pro Xl "/>
        <s v="Motorola G60 "/>
        <s v="Samsung Galaxy A15 5G "/>
        <s v="Infinix Note 30 5G "/>
        <s v="Vivo V40 5G "/>
        <s v="Iqoo Z7 Pro 5G "/>
        <s v="Samsung A05 "/>
        <s v="Vivo Y200 5G "/>
        <s v="Poco M4 Pro "/>
        <s v="Vivo V25 Pro 5G "/>
        <s v="Samsung Galaxy A34 5G "/>
        <s v="Oppo Reno10 5G "/>
        <s v="Tecno Phantom V Fold 5G "/>
        <s v="Tecno Camon 20 "/>
        <s v="Motorola G31 "/>
        <s v="Vivo V29 Pro 5G "/>
        <s v="Samsung Galaxy Z Flip5 "/>
        <s v="Infinix Zero 30 5G "/>
        <s v="Vivo Y17S "/>
        <s v="Infinix Hot 30I "/>
        <s v="Nokia C32 "/>
        <s v="Motorola G54 5G "/>
        <s v="Vivo Y28 5G "/>
        <s v="Realme 11X 5G "/>
        <s v="Vivo V29 5G "/>
        <s v="Redmi 12C "/>
        <s v="Realme 11 5G "/>
        <s v="Motorola G84 5G "/>
        <s v="Poco M4 Pro 5G "/>
        <s v="Redmi Note 12 "/>
        <s v="Redmi Note 10 "/>
        <s v="Samsung Galaxy F14 5G "/>
        <s v="Vivo Y18 "/>
        <s v="Oppo A78 5G "/>
        <s v="Realme C65 5G "/>
      </sharedItems>
    </cacheField>
    <cacheField name="screen_size" numFmtId="0">
      <sharedItems containsSemiMixedTypes="0" containsString="0" containsNumber="1" minValue="6.1" maxValue="6.8" count="23">
        <n v="6.67"/>
        <n v="6.1"/>
        <n v="6.5"/>
        <n v="6.74"/>
        <n v="6.6"/>
        <n v="6.7"/>
        <n v="6.72"/>
        <n v="6.4"/>
        <n v="6.7450000000000001"/>
        <n v="6.79"/>
        <n v="6.71"/>
        <n v="6.78"/>
        <n v="6.55"/>
        <n v="6.3"/>
        <n v="6.2"/>
        <n v="6.64"/>
        <n v="6.56"/>
        <n v="6.58"/>
        <n v="6.36"/>
        <n v="6.8"/>
        <n v="6.43"/>
        <n v="6.42"/>
        <n v="6.5170000000000003"/>
      </sharedItems>
    </cacheField>
    <cacheField name="display" numFmtId="0">
      <sharedItems/>
    </cacheField>
    <cacheField name="ram" numFmtId="0">
      <sharedItems containsSemiMixedTypes="0" containsString="0" containsNumber="1" containsInteger="1" minValue="2" maxValue="16" count="7">
        <n v="8"/>
        <n v="12"/>
        <n v="4"/>
        <n v="6"/>
        <n v="2"/>
        <n v="3"/>
        <n v="16"/>
      </sharedItems>
    </cacheField>
    <cacheField name="storage" numFmtId="0">
      <sharedItems containsSemiMixedTypes="0" containsString="0" containsNumber="1" containsInteger="1" minValue="32" maxValue="512" count="5">
        <n v="256"/>
        <n v="128"/>
        <n v="64"/>
        <n v="512"/>
        <n v="32"/>
      </sharedItems>
    </cacheField>
    <cacheField name="color" numFmtId="0">
      <sharedItems/>
    </cacheField>
    <cacheField name="processor" numFmtId="0">
      <sharedItems/>
    </cacheField>
    <cacheField name="battery" numFmtId="1">
      <sharedItems containsSemiMixedTypes="0" containsString="0" containsNumber="1" containsInteger="1" minValue="3700" maxValue="6000" count="21">
        <n v="5000"/>
        <n v="3900"/>
        <n v="6000"/>
        <n v="4500"/>
        <n v="5100"/>
        <n v="5200"/>
        <n v="4600"/>
        <n v="4300"/>
        <n v="4700"/>
        <n v="5500"/>
        <n v="4000"/>
        <n v="4404"/>
        <n v="4400"/>
        <n v="4575"/>
        <n v="5030"/>
        <n v="4610"/>
        <n v="4900"/>
        <n v="5060"/>
        <n v="4800"/>
        <n v="4830"/>
        <n v="3700"/>
      </sharedItems>
    </cacheField>
    <cacheField name="rear_camera" numFmtId="1">
      <sharedItems containsSemiMixedTypes="0" containsString="0" containsNumber="1" containsInteger="1" minValue="3" maxValue="200"/>
    </cacheField>
    <cacheField name="front_camera" numFmtId="1">
      <sharedItems containsSemiMixedTypes="0" containsString="0" containsNumber="1" containsInteger="1" minValue="2" maxValue="50"/>
    </cacheField>
    <cacheField name="rating" numFmtId="1">
      <sharedItems containsSemiMixedTypes="0" containsString="0" containsNumber="1" containsInteger="1" minValue="10" maxValue="431755"/>
    </cacheField>
    <cacheField name="review" numFmtId="1">
      <sharedItems containsSemiMixedTypes="0" containsString="0" containsNumber="1" containsInteger="1" minValue="0" maxValue="23316"/>
    </cacheField>
    <cacheField name="price_range" numFmtId="0">
      <sharedItems count="3">
        <s v="High"/>
        <s v="Mid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ren Fernandes" refreshedDate="45525.491562152776" backgroundQuery="1" createdVersion="8" refreshedVersion="8" minRefreshableVersion="3" recordCount="0" supportSubquery="1" supportAdvancedDrill="1" xr:uid="{7BA0E991-A24B-4BAA-82CB-02C4FC0CBA02}">
  <cacheSource type="external" connectionId="2"/>
  <cacheFields count="3">
    <cacheField name="[PhonesView].[processor_type].[processor_type]" caption="processor_type" numFmtId="0" hierarchy="19" level="1">
      <sharedItems count="6">
        <s v="Exynos"/>
        <s v="MediaTek"/>
        <s v="Other"/>
        <s v="Snapdragon"/>
        <s v="Tensor"/>
        <s v="Unisoc"/>
      </sharedItems>
    </cacheField>
    <cacheField name="[PhonesView].[price_range].[price_range]" caption="price_range" numFmtId="0" hierarchy="18" level="1">
      <sharedItems count="3">
        <s v="High"/>
        <s v="Low"/>
        <s v="Mid"/>
      </sharedItems>
    </cacheField>
    <cacheField name="[Measures].[Sum of price]" caption="Sum of price" numFmtId="0" hierarchy="22" level="32767"/>
  </cacheFields>
  <cacheHierarchies count="23">
    <cacheHierarchy uniqueName="[PhonesView].[id]" caption="id" attribute="1" defaultMemberUniqueName="[PhonesView].[id].[All]" allUniqueName="[PhonesView].[id].[All]" dimensionUniqueName="[PhonesView]" displayFolder="" count="0" memberValueDatatype="20" unbalanced="0"/>
    <cacheHierarchy uniqueName="[PhonesView].[title]" caption="title" attribute="1" defaultMemberUniqueName="[PhonesView].[title].[All]" allUniqueName="[PhonesView].[title].[All]" dimensionUniqueName="[PhonesView]" displayFolder="" count="0" memberValueDatatype="130" unbalanced="0"/>
    <cacheHierarchy uniqueName="[PhonesView].[price]" caption="price" attribute="1" defaultMemberUniqueName="[PhonesView].[price].[All]" allUniqueName="[PhonesView].[price].[All]" dimensionUniqueName="[PhonesView]" displayFolder="" count="0" memberValueDatatype="20" unbalanced="0"/>
    <cacheHierarchy uniqueName="[PhonesView].[discount]" caption="discount" attribute="1" defaultMemberUniqueName="[PhonesView].[discount].[All]" allUniqueName="[PhonesView].[discount].[All]" dimensionUniqueName="[PhonesView]" displayFolder="" count="0" memberValueDatatype="20" unbalanced="0"/>
    <cacheHierarchy uniqueName="[PhonesView].[star]" caption="star" attribute="1" defaultMemberUniqueName="[PhonesView].[star].[All]" allUniqueName="[PhonesView].[star].[All]" dimensionUniqueName="[PhonesView]" displayFolder="" count="0" memberValueDatatype="5" unbalanced="0"/>
    <cacheHierarchy uniqueName="[PhonesView].[brand]" caption="brand" attribute="1" defaultMemberUniqueName="[PhonesView].[brand].[All]" allUniqueName="[PhonesView].[brand].[All]" dimensionUniqueName="[PhonesView]" displayFolder="" count="0" memberValueDatatype="130" unbalanced="0"/>
    <cacheHierarchy uniqueName="[PhonesView].[model]" caption="model" attribute="1" defaultMemberUniqueName="[PhonesView].[model].[All]" allUniqueName="[PhonesView].[model].[All]" dimensionUniqueName="[PhonesView]" displayFolder="" count="0" memberValueDatatype="130" unbalanced="0"/>
    <cacheHierarchy uniqueName="[PhonesView].[screen_size]" caption="screen_size" attribute="1" defaultMemberUniqueName="[PhonesView].[screen_size].[All]" allUniqueName="[PhonesView].[screen_size].[All]" dimensionUniqueName="[PhonesView]" displayFolder="" count="0" memberValueDatatype="5" unbalanced="0"/>
    <cacheHierarchy uniqueName="[PhonesView].[display]" caption="display" attribute="1" defaultMemberUniqueName="[PhonesView].[display].[All]" allUniqueName="[PhonesView].[display].[All]" dimensionUniqueName="[PhonesView]" displayFolder="" count="0" memberValueDatatype="130" unbalanced="0"/>
    <cacheHierarchy uniqueName="[PhonesView].[ram]" caption="ram" attribute="1" defaultMemberUniqueName="[PhonesView].[ram].[All]" allUniqueName="[PhonesView].[ram].[All]" dimensionUniqueName="[PhonesView]" displayFolder="" count="0" memberValueDatatype="20" unbalanced="0"/>
    <cacheHierarchy uniqueName="[PhonesView].[storage]" caption="storage" attribute="1" defaultMemberUniqueName="[PhonesView].[storage].[All]" allUniqueName="[PhonesView].[storage].[All]" dimensionUniqueName="[PhonesView]" displayFolder="" count="0" memberValueDatatype="20" unbalanced="0"/>
    <cacheHierarchy uniqueName="[PhonesView].[color]" caption="color" attribute="1" defaultMemberUniqueName="[PhonesView].[color].[All]" allUniqueName="[PhonesView].[color].[All]" dimensionUniqueName="[PhonesView]" displayFolder="" count="0" memberValueDatatype="130" unbalanced="0"/>
    <cacheHierarchy uniqueName="[PhonesView].[processor]" caption="processor" attribute="1" defaultMemberUniqueName="[PhonesView].[processor].[All]" allUniqueName="[PhonesView].[processor].[All]" dimensionUniqueName="[PhonesView]" displayFolder="" count="0" memberValueDatatype="130" unbalanced="0"/>
    <cacheHierarchy uniqueName="[PhonesView].[battery]" caption="battery" attribute="1" defaultMemberUniqueName="[PhonesView].[battery].[All]" allUniqueName="[PhonesView].[battery].[All]" dimensionUniqueName="[PhonesView]" displayFolder="" count="0" memberValueDatatype="20" unbalanced="0"/>
    <cacheHierarchy uniqueName="[PhonesView].[rear_camera]" caption="rear_camera" attribute="1" defaultMemberUniqueName="[PhonesView].[rear_camera].[All]" allUniqueName="[PhonesView].[rear_camera].[All]" dimensionUniqueName="[PhonesView]" displayFolder="" count="0" memberValueDatatype="20" unbalanced="0"/>
    <cacheHierarchy uniqueName="[PhonesView].[front_camera]" caption="front_camera" attribute="1" defaultMemberUniqueName="[PhonesView].[front_camera].[All]" allUniqueName="[PhonesView].[front_camera].[All]" dimensionUniqueName="[PhonesView]" displayFolder="" count="0" memberValueDatatype="20" unbalanced="0"/>
    <cacheHierarchy uniqueName="[PhonesView].[rating]" caption="rating" attribute="1" defaultMemberUniqueName="[PhonesView].[rating].[All]" allUniqueName="[PhonesView].[rating].[All]" dimensionUniqueName="[PhonesView]" displayFolder="" count="0" memberValueDatatype="20" unbalanced="0"/>
    <cacheHierarchy uniqueName="[PhonesView].[review]" caption="review" attribute="1" defaultMemberUniqueName="[PhonesView].[review].[All]" allUniqueName="[PhonesView].[review].[All]" dimensionUniqueName="[PhonesView]" displayFolder="" count="0" memberValueDatatype="20" unbalanced="0"/>
    <cacheHierarchy uniqueName="[PhonesView].[price_range]" caption="price_range" attribute="1" defaultMemberUniqueName="[PhonesView].[price_range].[All]" allUniqueName="[PhonesView].[price_range].[All]" dimensionUniqueName="[PhonesView]" displayFolder="" count="2" memberValueDatatype="130" unbalanced="0">
      <fieldsUsage count="2">
        <fieldUsage x="-1"/>
        <fieldUsage x="1"/>
      </fieldsUsage>
    </cacheHierarchy>
    <cacheHierarchy uniqueName="[PhonesView].[processor_type]" caption="processor_type" attribute="1" defaultMemberUniqueName="[PhonesView].[processor_type].[All]" allUniqueName="[PhonesView].[processor_type].[All]" dimensionUniqueName="[PhonesView]" displayFolder="" count="2" memberValueDatatype="130" unbalanced="0">
      <fieldsUsage count="2">
        <fieldUsage x="-1"/>
        <fieldUsage x="0"/>
      </fieldsUsage>
    </cacheHierarchy>
    <cacheHierarchy uniqueName="[Measures].[__XL_Count PhonesView]" caption="__XL_Count PhonesView" measure="1" displayFolder="" measureGroup="PhonesView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PhonesView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honesView" uniqueName="[PhonesView]" caption="PhonesView"/>
  </dimensions>
  <measureGroups count="1">
    <measureGroup name="PhonesView" caption="PhonesView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n v="0"/>
    <s v="Motorola Edge 50 (Koala Grey, 256 Gb)"/>
    <n v="27999"/>
    <n v="15"/>
    <n v="4.3"/>
    <x v="0"/>
    <x v="0"/>
    <x v="0"/>
    <s v="Full HD+"/>
    <x v="0"/>
    <x v="0"/>
    <s v="Koala Grey"/>
    <s v="Snapdragon 7 Gen 1 Accelerated Edition Processor"/>
    <x v="0"/>
    <n v="50"/>
    <n v="32"/>
    <n v="1465"/>
    <n v="101"/>
    <x v="0"/>
  </r>
  <r>
    <n v="1"/>
    <s v="Samsung Galaxy S23 5G (Cream, 128 Gb)"/>
    <n v="55999"/>
    <n v="37"/>
    <n v="4.5"/>
    <x v="1"/>
    <x v="1"/>
    <x v="1"/>
    <s v="Full HD+"/>
    <x v="0"/>
    <x v="1"/>
    <s v="Cream"/>
    <s v="Qualcomm Snapdragon 8 Gen 2 Processor"/>
    <x v="1"/>
    <n v="50"/>
    <n v="12"/>
    <n v="13525"/>
    <n v="1242"/>
    <x v="0"/>
  </r>
  <r>
    <n v="2"/>
    <s v="Motorola G64 5G (Mint Green, 256 Gb)"/>
    <n v="16999"/>
    <n v="15"/>
    <n v="4.2"/>
    <x v="0"/>
    <x v="2"/>
    <x v="2"/>
    <s v="Full HD+"/>
    <x v="1"/>
    <x v="0"/>
    <s v="Mint Green"/>
    <s v="Dimensity 7025 Processor"/>
    <x v="2"/>
    <n v="50"/>
    <n v="16"/>
    <n v="15867"/>
    <n v="946"/>
    <x v="1"/>
  </r>
  <r>
    <n v="3"/>
    <s v="Motorola G85 5G (Olive Green, 128 Gb)"/>
    <n v="17999"/>
    <n v="14"/>
    <n v="4.5"/>
    <x v="0"/>
    <x v="3"/>
    <x v="0"/>
    <s v="Full HD+"/>
    <x v="0"/>
    <x v="1"/>
    <s v="Olive Green"/>
    <s v="6s Gen 3 Processor"/>
    <x v="0"/>
    <n v="50"/>
    <n v="32"/>
    <n v="18113"/>
    <n v="894"/>
    <x v="1"/>
  </r>
  <r>
    <n v="4"/>
    <s v="Motorola G64 5G (Ice Lilac, 256 Gb)"/>
    <n v="16999"/>
    <n v="15"/>
    <n v="4.2"/>
    <x v="0"/>
    <x v="2"/>
    <x v="2"/>
    <s v="Full HD+"/>
    <x v="1"/>
    <x v="0"/>
    <s v="Ice Lilac"/>
    <s v="Dimensity 7025 Processor"/>
    <x v="2"/>
    <n v="50"/>
    <n v="16"/>
    <n v="15867"/>
    <n v="946"/>
    <x v="1"/>
  </r>
  <r>
    <n v="5"/>
    <s v="Redmi 13C (Starfrost White, 128 Gb)"/>
    <n v="7699"/>
    <n v="35"/>
    <n v="4.3"/>
    <x v="2"/>
    <x v="4"/>
    <x v="3"/>
    <s v="HD+"/>
    <x v="2"/>
    <x v="1"/>
    <s v="Starfrost White"/>
    <s v="Helio G85 Processor"/>
    <x v="0"/>
    <n v="50"/>
    <n v="8"/>
    <n v="37146"/>
    <n v="1534"/>
    <x v="2"/>
  </r>
  <r>
    <n v="6"/>
    <s v="Motorola G04S (Satin Blue, 64 Gb)"/>
    <n v="6999"/>
    <n v="30"/>
    <n v="4.2"/>
    <x v="0"/>
    <x v="5"/>
    <x v="4"/>
    <s v="HD+"/>
    <x v="2"/>
    <x v="2"/>
    <s v="Satin Blue"/>
    <s v="T606 Processor"/>
    <x v="0"/>
    <n v="50"/>
    <n v="5"/>
    <n v="12890"/>
    <n v="660"/>
    <x v="2"/>
  </r>
  <r>
    <n v="7"/>
    <s v="Motorola Edge 50 Fusion (Forest Blue, 256 Gb)"/>
    <n v="24999"/>
    <n v="10"/>
    <n v="4.4000000000000004"/>
    <x v="0"/>
    <x v="6"/>
    <x v="5"/>
    <s v="Full HD+"/>
    <x v="1"/>
    <x v="0"/>
    <s v="Forest Blue"/>
    <s v="7s Gen 2 Processor"/>
    <x v="0"/>
    <n v="50"/>
    <n v="32"/>
    <n v="30583"/>
    <n v="2090"/>
    <x v="0"/>
  </r>
  <r>
    <n v="8"/>
    <s v="Motorola G64 5G (Mint Green, 128 Gb)"/>
    <n v="14999"/>
    <n v="16"/>
    <n v="4.2"/>
    <x v="0"/>
    <x v="2"/>
    <x v="2"/>
    <s v="Full HD+"/>
    <x v="0"/>
    <x v="1"/>
    <s v="Mint Green"/>
    <s v="Dimensity 7025 Processor"/>
    <x v="2"/>
    <n v="50"/>
    <n v="16"/>
    <n v="24721"/>
    <n v="1310"/>
    <x v="1"/>
  </r>
  <r>
    <n v="9"/>
    <s v="Redmi 13C (Stardust Black, 128 Gb)"/>
    <n v="7699"/>
    <n v="35"/>
    <n v="4.3"/>
    <x v="2"/>
    <x v="4"/>
    <x v="3"/>
    <s v="HD+"/>
    <x v="2"/>
    <x v="1"/>
    <s v="Stardust Black"/>
    <s v="Helio G85 Processor"/>
    <x v="0"/>
    <n v="50"/>
    <n v="8"/>
    <n v="37146"/>
    <n v="1534"/>
    <x v="2"/>
  </r>
  <r>
    <n v="10"/>
    <s v="Motorola Edge 50 Fusion (Marshmallow Blue, 256 Gb)"/>
    <n v="24999"/>
    <n v="10"/>
    <n v="4.4000000000000004"/>
    <x v="0"/>
    <x v="6"/>
    <x v="5"/>
    <s v="Full HD+"/>
    <x v="1"/>
    <x v="0"/>
    <s v="Marshmallow Blue"/>
    <s v="7s Gen 2 Processor"/>
    <x v="0"/>
    <n v="50"/>
    <n v="32"/>
    <n v="30583"/>
    <n v="2090"/>
    <x v="0"/>
  </r>
  <r>
    <n v="11"/>
    <s v="Motorola G04S (Sunrise Orange, 64 Gb)"/>
    <n v="6999"/>
    <n v="30"/>
    <n v="4.2"/>
    <x v="0"/>
    <x v="5"/>
    <x v="4"/>
    <s v="HD+"/>
    <x v="2"/>
    <x v="2"/>
    <s v="Sunrise Orange"/>
    <s v="T606 Processor"/>
    <x v="0"/>
    <n v="50"/>
    <n v="5"/>
    <n v="12890"/>
    <n v="660"/>
    <x v="2"/>
  </r>
  <r>
    <n v="12"/>
    <s v="Motorola G34 5G (Ocean Green, 128 Gb)"/>
    <n v="11999"/>
    <n v="20"/>
    <n v="4.2"/>
    <x v="0"/>
    <x v="7"/>
    <x v="2"/>
    <s v="HD+"/>
    <x v="0"/>
    <x v="1"/>
    <s v="Ocean Green"/>
    <s v="Snapdragon 695 5G Processor"/>
    <x v="0"/>
    <n v="50"/>
    <n v="16"/>
    <n v="117460"/>
    <n v="8051"/>
    <x v="1"/>
  </r>
  <r>
    <n v="13"/>
    <s v="Motorola Edge 50 Fusion (Hot Pink, 128 Gb)"/>
    <n v="22999"/>
    <n v="11"/>
    <n v="4.5"/>
    <x v="0"/>
    <x v="6"/>
    <x v="5"/>
    <s v="Full HD+"/>
    <x v="0"/>
    <x v="1"/>
    <s v="Hot Pink"/>
    <s v="7s Gen 2 Processor"/>
    <x v="0"/>
    <n v="50"/>
    <n v="32"/>
    <n v="33548"/>
    <n v="2169"/>
    <x v="0"/>
  </r>
  <r>
    <n v="14"/>
    <s v="Vivo T3X 5G (Crimson Bliss, 128 Gb)"/>
    <n v="14999"/>
    <n v="21"/>
    <n v="4.5"/>
    <x v="3"/>
    <x v="8"/>
    <x v="6"/>
    <s v="Full HD+"/>
    <x v="3"/>
    <x v="1"/>
    <s v="Crimson Bliss"/>
    <s v="6 Gen 1 Processor"/>
    <x v="2"/>
    <n v="50"/>
    <n v="8"/>
    <n v="44265"/>
    <n v="1392"/>
    <x v="1"/>
  </r>
  <r>
    <n v="15"/>
    <s v="Vivo T3X 5G (Celestial Green, 128 Gb)"/>
    <n v="14999"/>
    <n v="21"/>
    <n v="4.5"/>
    <x v="3"/>
    <x v="8"/>
    <x v="6"/>
    <s v="Full HD+"/>
    <x v="3"/>
    <x v="1"/>
    <s v="Celestial Green"/>
    <s v="6 Gen 1 Processor"/>
    <x v="2"/>
    <n v="50"/>
    <n v="8"/>
    <n v="44265"/>
    <n v="1392"/>
    <x v="1"/>
  </r>
  <r>
    <n v="16"/>
    <s v="Redmi 13C 5G (Starlight Black, 128 Gb)"/>
    <n v="10499"/>
    <n v="25"/>
    <n v="4.3"/>
    <x v="2"/>
    <x v="9"/>
    <x v="3"/>
    <s v="HD+"/>
    <x v="2"/>
    <x v="1"/>
    <s v="Starlight Black"/>
    <s v="Mediatek Dimensity 6100+ Processor"/>
    <x v="0"/>
    <n v="50"/>
    <n v="5"/>
    <n v="15816"/>
    <n v="517"/>
    <x v="1"/>
  </r>
  <r>
    <n v="17"/>
    <s v="Motorola Edge 50 Pro 5G With 68W Charger (Luxe Lavender, 256 Gb)"/>
    <n v="31999"/>
    <n v="13"/>
    <n v="4.4000000000000004"/>
    <x v="0"/>
    <x v="10"/>
    <x v="5"/>
    <s v="Full HD+"/>
    <x v="0"/>
    <x v="0"/>
    <s v="Luxe Lavender"/>
    <s v="7 Gen 3 Mobile Platform Processor"/>
    <x v="3"/>
    <n v="50"/>
    <n v="50"/>
    <n v="25369"/>
    <n v="2127"/>
    <x v="0"/>
  </r>
  <r>
    <n v="18"/>
    <s v="Vivo T3X 5G (Celestial Green, 128 Gb)"/>
    <n v="13499"/>
    <n v="22"/>
    <n v="4.5"/>
    <x v="3"/>
    <x v="8"/>
    <x v="6"/>
    <s v="Full HD+"/>
    <x v="2"/>
    <x v="1"/>
    <s v="Celestial Green"/>
    <s v="6 Gen 1 Processor"/>
    <x v="2"/>
    <n v="50"/>
    <n v="8"/>
    <n v="14785"/>
    <n v="454"/>
    <x v="1"/>
  </r>
  <r>
    <n v="19"/>
    <s v="Realme 12X 5G (Twilight Purple, 128 Gb)"/>
    <n v="13499"/>
    <n v="25"/>
    <n v="4.4000000000000004"/>
    <x v="4"/>
    <x v="11"/>
    <x v="6"/>
    <s v="Full HD+"/>
    <x v="3"/>
    <x v="1"/>
    <s v="Twilight Purple"/>
    <s v="Dimensity 6100+ Processor"/>
    <x v="0"/>
    <n v="50"/>
    <n v="8"/>
    <n v="44147"/>
    <n v="1993"/>
    <x v="1"/>
  </r>
  <r>
    <n v="20"/>
    <s v="Nothing Phone (2A) 5G (White, 128 Gb)"/>
    <n v="23999"/>
    <n v="7"/>
    <n v="4.4000000000000004"/>
    <x v="5"/>
    <x v="12"/>
    <x v="5"/>
    <s v="Full HD+"/>
    <x v="0"/>
    <x v="1"/>
    <s v="White"/>
    <s v="Dimensity 7200 Pro Processor"/>
    <x v="0"/>
    <n v="50"/>
    <n v="32"/>
    <n v="42793"/>
    <n v="4201"/>
    <x v="0"/>
  </r>
  <r>
    <n v="21"/>
    <s v="Realme P1 Pro 5G (Parrot Blue, 256 Gb)"/>
    <n v="20999"/>
    <n v="22"/>
    <n v="4.4000000000000004"/>
    <x v="4"/>
    <x v="13"/>
    <x v="5"/>
    <s v="Full HD+"/>
    <x v="1"/>
    <x v="0"/>
    <s v="Parrot Blue"/>
    <s v="6 Gen 1 Processor"/>
    <x v="0"/>
    <n v="50"/>
    <n v="16"/>
    <n v="832"/>
    <n v="42"/>
    <x v="0"/>
  </r>
  <r>
    <n v="22"/>
    <s v="Poco C65 (Pastel Blue, 128 Gb)"/>
    <n v="7499"/>
    <n v="37"/>
    <n v="4.2"/>
    <x v="6"/>
    <x v="14"/>
    <x v="3"/>
    <s v="HD+"/>
    <x v="3"/>
    <x v="1"/>
    <s v="Pastel Blue"/>
    <s v="Helio G85 Processor"/>
    <x v="0"/>
    <n v="50"/>
    <n v="8"/>
    <n v="15943"/>
    <n v="744"/>
    <x v="2"/>
  </r>
  <r>
    <n v="23"/>
    <s v="Vivo T3 5G (Cosmic Blue, 128 Gb)"/>
    <n v="19999"/>
    <n v="13"/>
    <n v="4.4000000000000004"/>
    <x v="3"/>
    <x v="15"/>
    <x v="0"/>
    <s v="Full HD+"/>
    <x v="0"/>
    <x v="1"/>
    <s v="Cosmic Blue"/>
    <s v="Dimensity 7200 Processor"/>
    <x v="0"/>
    <n v="50"/>
    <n v="16"/>
    <n v="41011"/>
    <n v="2846"/>
    <x v="1"/>
  </r>
  <r>
    <n v="24"/>
    <s v="Samsung Galaxy F34 5G (Mystic Green, 128 Gb)"/>
    <n v="14999"/>
    <n v="42"/>
    <n v="4.2"/>
    <x v="1"/>
    <x v="16"/>
    <x v="2"/>
    <s v="Full HD+"/>
    <x v="0"/>
    <x v="1"/>
    <s v="Mystic Green"/>
    <s v="Exynos 1280 Processor"/>
    <x v="2"/>
    <n v="50"/>
    <n v="13"/>
    <n v="11264"/>
    <n v="835"/>
    <x v="1"/>
  </r>
  <r>
    <n v="25"/>
    <s v="Samsung Galaxy S23 5G (Lavender, 256 Gb)"/>
    <n v="60999"/>
    <n v="36"/>
    <n v="4.5"/>
    <x v="1"/>
    <x v="1"/>
    <x v="1"/>
    <s v="Full HD+"/>
    <x v="0"/>
    <x v="0"/>
    <s v="Lavender"/>
    <s v="Qualcomm Snapdragon 8 Gen 2 Processor"/>
    <x v="1"/>
    <n v="50"/>
    <n v="12"/>
    <n v="13525"/>
    <n v="1242"/>
    <x v="0"/>
  </r>
  <r>
    <n v="26"/>
    <s v="Redmi 13C (Starshine Green, 128 Gb)"/>
    <n v="8499"/>
    <n v="39"/>
    <n v="4.2"/>
    <x v="2"/>
    <x v="4"/>
    <x v="3"/>
    <s v="HD+"/>
    <x v="3"/>
    <x v="1"/>
    <s v="Starshine Green"/>
    <s v="Helio G85 Processor"/>
    <x v="0"/>
    <n v="50"/>
    <n v="8"/>
    <n v="12081"/>
    <n v="478"/>
    <x v="2"/>
  </r>
  <r>
    <n v="27"/>
    <s v="Poco M6 5G - Locked With Airtel Prepaid (Orion Blue, 128 Gb)"/>
    <n v="8249"/>
    <n v="36"/>
    <n v="4.0999999999999996"/>
    <x v="6"/>
    <x v="17"/>
    <x v="3"/>
    <s v="HD+"/>
    <x v="2"/>
    <x v="1"/>
    <s v="Orion Blue"/>
    <s v="Mediatek Dimensity 6100+ Processor"/>
    <x v="0"/>
    <n v="50"/>
    <n v="5"/>
    <n v="40078"/>
    <n v="2129"/>
    <x v="2"/>
  </r>
  <r>
    <n v="28"/>
    <s v="Realme 12X 5G (Twilight Purple, 128 Gb)"/>
    <n v="14999"/>
    <n v="21"/>
    <n v="4.4000000000000004"/>
    <x v="4"/>
    <x v="11"/>
    <x v="6"/>
    <s v="Full HD+"/>
    <x v="0"/>
    <x v="1"/>
    <s v="Twilight Purple"/>
    <s v="Dimensity 6100+ Processor"/>
    <x v="0"/>
    <n v="50"/>
    <n v="8"/>
    <n v="5552"/>
    <n v="245"/>
    <x v="1"/>
  </r>
  <r>
    <n v="29"/>
    <s v="Realme 12X 5G (Woodland Green, 128 Gb)"/>
    <n v="14999"/>
    <n v="21"/>
    <n v="4.4000000000000004"/>
    <x v="4"/>
    <x v="11"/>
    <x v="6"/>
    <s v="Full HD+"/>
    <x v="0"/>
    <x v="1"/>
    <s v="Woodland Green"/>
    <s v="Dimensity 6100+ Processor"/>
    <x v="0"/>
    <n v="50"/>
    <n v="8"/>
    <n v="5552"/>
    <n v="245"/>
    <x v="1"/>
  </r>
  <r>
    <n v="30"/>
    <s v="Cmf By Nothing Phone 1 (Orange, 128 Gb)"/>
    <n v="15999"/>
    <n v="20"/>
    <n v="4.4000000000000004"/>
    <x v="7"/>
    <x v="18"/>
    <x v="0"/>
    <s v="Full HD+"/>
    <x v="3"/>
    <x v="1"/>
    <s v="Orange"/>
    <s v="Dimensity 7300 5G Processor"/>
    <x v="0"/>
    <n v="50"/>
    <n v="16"/>
    <n v="12353"/>
    <n v="1161"/>
    <x v="1"/>
  </r>
  <r>
    <n v="31"/>
    <s v="Realme 12 Pro 5G (Submarine Blue, 256 Gb)"/>
    <n v="26999"/>
    <n v="15"/>
    <n v="4.4000000000000004"/>
    <x v="4"/>
    <x v="19"/>
    <x v="5"/>
    <s v="Full HD+"/>
    <x v="0"/>
    <x v="0"/>
    <s v="Submarine Blue"/>
    <s v="Snapdragon 6 Gen 1 Processor"/>
    <x v="0"/>
    <n v="50"/>
    <n v="16"/>
    <n v="22555"/>
    <n v="2159"/>
    <x v="0"/>
  </r>
  <r>
    <n v="32"/>
    <s v="Samsung Galaxy S23 5G (Phantom Black, 256 Gb)"/>
    <n v="60999"/>
    <n v="36"/>
    <n v="4.5"/>
    <x v="1"/>
    <x v="1"/>
    <x v="1"/>
    <s v="Full HD+"/>
    <x v="0"/>
    <x v="0"/>
    <s v="Phantom Black"/>
    <s v="Qualcomm Snapdragon 8 Gen 2 Processor"/>
    <x v="1"/>
    <n v="50"/>
    <n v="12"/>
    <n v="13525"/>
    <n v="1242"/>
    <x v="0"/>
  </r>
  <r>
    <n v="33"/>
    <s v="Infinix Smart 8 (Rainbow Blue, 128 Gb)"/>
    <n v="7999"/>
    <n v="27"/>
    <n v="4.3"/>
    <x v="8"/>
    <x v="20"/>
    <x v="4"/>
    <s v="HD+"/>
    <x v="0"/>
    <x v="1"/>
    <s v="Rainbow Blue"/>
    <s v="Helio G36 Processor"/>
    <x v="0"/>
    <n v="50"/>
    <n v="8"/>
    <n v="8421"/>
    <n v="484"/>
    <x v="2"/>
  </r>
  <r>
    <n v="34"/>
    <s v="Infinix Smart 8 (Timber Black, 128 Gb)"/>
    <n v="7999"/>
    <n v="27"/>
    <n v="4.3"/>
    <x v="8"/>
    <x v="20"/>
    <x v="4"/>
    <s v="HD+"/>
    <x v="0"/>
    <x v="1"/>
    <s v="Timber Black"/>
    <s v="Helio G36 Processor"/>
    <x v="0"/>
    <n v="50"/>
    <n v="8"/>
    <n v="8421"/>
    <n v="484"/>
    <x v="2"/>
  </r>
  <r>
    <n v="35"/>
    <s v="Vivo T3 5G (Crystal Flake, 128 Gb)"/>
    <n v="19999"/>
    <n v="13"/>
    <n v="4.4000000000000004"/>
    <x v="3"/>
    <x v="15"/>
    <x v="0"/>
    <s v="Full HD+"/>
    <x v="0"/>
    <x v="1"/>
    <s v="Crystal Flake"/>
    <s v="Dimensity 7200 Processor"/>
    <x v="0"/>
    <n v="50"/>
    <n v="16"/>
    <n v="41011"/>
    <n v="2846"/>
    <x v="1"/>
  </r>
  <r>
    <n v="36"/>
    <s v="Samsung Galaxy S23 Fe (Graphite, 128 Gb)"/>
    <n v="44999"/>
    <n v="43"/>
    <n v="4.3"/>
    <x v="1"/>
    <x v="21"/>
    <x v="7"/>
    <s v="Full HD+"/>
    <x v="0"/>
    <x v="1"/>
    <s v="Graphite"/>
    <s v="Samsung Exynos 2200 Processor"/>
    <x v="3"/>
    <n v="50"/>
    <n v="10"/>
    <n v="12778"/>
    <n v="850"/>
    <x v="0"/>
  </r>
  <r>
    <n v="37"/>
    <s v="Realme 12X 5G (Woodland Green, 128 Gb)"/>
    <n v="13499"/>
    <n v="25"/>
    <n v="4.4000000000000004"/>
    <x v="4"/>
    <x v="11"/>
    <x v="6"/>
    <s v="Full HD+"/>
    <x v="3"/>
    <x v="1"/>
    <s v="Woodland Green"/>
    <s v="Dimensity 6100+ Processor"/>
    <x v="0"/>
    <n v="50"/>
    <n v="8"/>
    <n v="44147"/>
    <n v="1993"/>
    <x v="1"/>
  </r>
  <r>
    <n v="38"/>
    <s v="Motorola G34 5G (Ice Blue, 128 Gb)"/>
    <n v="10999"/>
    <n v="21"/>
    <n v="4.2"/>
    <x v="0"/>
    <x v="7"/>
    <x v="2"/>
    <s v="HD+"/>
    <x v="2"/>
    <x v="1"/>
    <s v="Ice Blue"/>
    <s v="Snapdragon 695 5G Processor"/>
    <x v="0"/>
    <n v="50"/>
    <n v="16"/>
    <n v="42407"/>
    <n v="3158"/>
    <x v="1"/>
  </r>
  <r>
    <n v="39"/>
    <s v="Poco M6 5G - Locked With Airtel Prepaid (Orion Blue, 128 Gb)"/>
    <n v="8249"/>
    <n v="36"/>
    <n v="4.0999999999999996"/>
    <x v="6"/>
    <x v="17"/>
    <x v="3"/>
    <s v="HD+"/>
    <x v="2"/>
    <x v="1"/>
    <s v="Orion Blue"/>
    <s v="Mediatek Dimensity 6100+ Processor"/>
    <x v="0"/>
    <n v="50"/>
    <n v="5"/>
    <n v="40078"/>
    <n v="2129"/>
    <x v="2"/>
  </r>
  <r>
    <n v="40"/>
    <s v="Realme C63 (Jade Green, 128 Gb)"/>
    <n v="8999"/>
    <n v="18"/>
    <n v="4.3"/>
    <x v="4"/>
    <x v="22"/>
    <x v="8"/>
    <s v="HD+"/>
    <x v="2"/>
    <x v="1"/>
    <s v="Jade Green"/>
    <s v="T612 Processor"/>
    <x v="0"/>
    <n v="50"/>
    <n v="8"/>
    <n v="1479"/>
    <n v="63"/>
    <x v="2"/>
  </r>
  <r>
    <n v="41"/>
    <s v="Poco M6 5G (Polaris Green, 128 Gb)"/>
    <n v="9999"/>
    <n v="28"/>
    <n v="4.3"/>
    <x v="6"/>
    <x v="23"/>
    <x v="3"/>
    <s v="HD+"/>
    <x v="3"/>
    <x v="1"/>
    <s v="Polaris Green"/>
    <s v="Mediatek Dimensity 6100+ Processor"/>
    <x v="0"/>
    <n v="50"/>
    <n v="5"/>
    <n v="25635"/>
    <n v="1327"/>
    <x v="2"/>
  </r>
  <r>
    <n v="42"/>
    <s v="Realme C63 (Leather Blue, 128 Gb)"/>
    <n v="8999"/>
    <n v="18"/>
    <n v="4.3"/>
    <x v="4"/>
    <x v="22"/>
    <x v="8"/>
    <s v="HD+"/>
    <x v="2"/>
    <x v="1"/>
    <s v="Leather Blue"/>
    <s v="T612 Processor"/>
    <x v="0"/>
    <n v="50"/>
    <n v="8"/>
    <n v="1479"/>
    <n v="63"/>
    <x v="2"/>
  </r>
  <r>
    <n v="43"/>
    <s v="Vivo T3 5G (Crystal Flake, 128 Gb)"/>
    <n v="19999"/>
    <n v="13"/>
    <n v="4.4000000000000004"/>
    <x v="3"/>
    <x v="15"/>
    <x v="0"/>
    <s v="Full HD+"/>
    <x v="0"/>
    <x v="1"/>
    <s v="Crystal Flake"/>
    <s v="Dimensity 7200 Processor"/>
    <x v="0"/>
    <n v="50"/>
    <n v="16"/>
    <n v="41011"/>
    <n v="2846"/>
    <x v="1"/>
  </r>
  <r>
    <n v="44"/>
    <s v="Motorola G34 5G (Ice Blue, 128 Gb)"/>
    <n v="10999"/>
    <n v="21"/>
    <n v="4.2"/>
    <x v="0"/>
    <x v="7"/>
    <x v="2"/>
    <s v="HD+"/>
    <x v="2"/>
    <x v="1"/>
    <s v="Ice Blue"/>
    <s v="Snapdragon 695 5G Processor"/>
    <x v="0"/>
    <n v="50"/>
    <n v="16"/>
    <n v="42407"/>
    <n v="3158"/>
    <x v="1"/>
  </r>
  <r>
    <n v="45"/>
    <s v="Realme 12X 5G (Woodland Green, 128 Gb)"/>
    <n v="13499"/>
    <n v="25"/>
    <n v="4.4000000000000004"/>
    <x v="4"/>
    <x v="11"/>
    <x v="6"/>
    <s v="Full HD+"/>
    <x v="3"/>
    <x v="1"/>
    <s v="Woodland Green"/>
    <s v="Dimensity 6100+ Processor"/>
    <x v="0"/>
    <n v="50"/>
    <n v="8"/>
    <n v="44147"/>
    <n v="1993"/>
    <x v="1"/>
  </r>
  <r>
    <n v="46"/>
    <s v="Infinix Smart 8 (Rainbow Blue, 128 Gb)"/>
    <n v="7999"/>
    <n v="27"/>
    <n v="4.3"/>
    <x v="8"/>
    <x v="20"/>
    <x v="4"/>
    <s v="HD+"/>
    <x v="0"/>
    <x v="1"/>
    <s v="Rainbow Blue"/>
    <s v="Helio G36 Processor"/>
    <x v="0"/>
    <n v="50"/>
    <n v="8"/>
    <n v="8421"/>
    <n v="484"/>
    <x v="2"/>
  </r>
  <r>
    <n v="47"/>
    <s v="Samsung Galaxy S23 5G (Cream, 256 Gb)"/>
    <n v="60999"/>
    <n v="36"/>
    <n v="4.5"/>
    <x v="1"/>
    <x v="1"/>
    <x v="1"/>
    <s v="Full HD+"/>
    <x v="0"/>
    <x v="0"/>
    <s v="Cream"/>
    <s v="Qualcomm Snapdragon 8 Gen 2 Processor"/>
    <x v="1"/>
    <n v="50"/>
    <n v="12"/>
    <n v="13525"/>
    <n v="1242"/>
    <x v="0"/>
  </r>
  <r>
    <n v="48"/>
    <s v="Infinix Smart 8 (Shiny Gold, 128 Gb)"/>
    <n v="7999"/>
    <n v="27"/>
    <n v="4.3"/>
    <x v="8"/>
    <x v="20"/>
    <x v="4"/>
    <s v="HD+"/>
    <x v="0"/>
    <x v="1"/>
    <s v="Shiny Gold"/>
    <s v="Helio G36 Processor"/>
    <x v="0"/>
    <n v="50"/>
    <n v="8"/>
    <n v="8421"/>
    <n v="484"/>
    <x v="2"/>
  </r>
  <r>
    <n v="49"/>
    <s v="Infinix Smart 8 (Rainbow Blue, 64 Gb)"/>
    <n v="7299"/>
    <n v="18"/>
    <n v="4.3"/>
    <x v="8"/>
    <x v="20"/>
    <x v="4"/>
    <s v="HD+"/>
    <x v="2"/>
    <x v="2"/>
    <s v="Rainbow Blue"/>
    <s v="Helio G36 Processor"/>
    <x v="0"/>
    <n v="50"/>
    <n v="8"/>
    <n v="23838"/>
    <n v="1439"/>
    <x v="2"/>
  </r>
  <r>
    <n v="50"/>
    <s v="Infinix Smart 8 Plus (Galaxy White, 128 Gb)"/>
    <n v="7799"/>
    <n v="22"/>
    <n v="4.3"/>
    <x v="8"/>
    <x v="24"/>
    <x v="4"/>
    <s v="HD+"/>
    <x v="2"/>
    <x v="1"/>
    <s v="Galaxy White"/>
    <s v="Mediatek Helio G36 Processor"/>
    <x v="2"/>
    <n v="50"/>
    <n v="8"/>
    <n v="5697"/>
    <n v="335"/>
    <x v="2"/>
  </r>
  <r>
    <n v="51"/>
    <s v="Realme 12 Pro 5G (Submarine Blue, 256 Gb)"/>
    <n v="24999"/>
    <n v="26"/>
    <n v="4.4000000000000004"/>
    <x v="4"/>
    <x v="19"/>
    <x v="5"/>
    <s v="Full HD+"/>
    <x v="1"/>
    <x v="0"/>
    <s v="Submarine Blue"/>
    <s v="Snapdragon 6 Gen 1 Processor"/>
    <x v="0"/>
    <n v="50"/>
    <n v="16"/>
    <n v="6577"/>
    <n v="368"/>
    <x v="0"/>
  </r>
  <r>
    <n v="52"/>
    <s v="Realme 12 Pro 5G (Navigator Beige, 256 Gb)"/>
    <n v="24999"/>
    <n v="26"/>
    <n v="4.4000000000000004"/>
    <x v="4"/>
    <x v="19"/>
    <x v="5"/>
    <s v="Full HD+"/>
    <x v="1"/>
    <x v="0"/>
    <s v="Navigator Beige"/>
    <s v="Snapdragon 6 Gen 1 Processor"/>
    <x v="0"/>
    <n v="50"/>
    <n v="16"/>
    <n v="6577"/>
    <n v="368"/>
    <x v="0"/>
  </r>
  <r>
    <n v="53"/>
    <s v="Redmi 12 5G (Jade Black, 128 Gb)"/>
    <n v="12499"/>
    <n v="30"/>
    <n v="4.2"/>
    <x v="2"/>
    <x v="25"/>
    <x v="9"/>
    <s v="Full HD+"/>
    <x v="3"/>
    <x v="1"/>
    <s v="Jade Black"/>
    <s v="Snapdragon 4 Gen 2 Processor"/>
    <x v="0"/>
    <n v="50"/>
    <n v="8"/>
    <n v="48290"/>
    <n v="2169"/>
    <x v="1"/>
  </r>
  <r>
    <n v="54"/>
    <s v="Motorola G34 5G (Ice Blue, 128 Gb)"/>
    <n v="11999"/>
    <n v="20"/>
    <n v="4.2"/>
    <x v="0"/>
    <x v="7"/>
    <x v="2"/>
    <s v="HD+"/>
    <x v="0"/>
    <x v="1"/>
    <s v="Ice Blue"/>
    <s v="Snapdragon 695 5G Processor"/>
    <x v="0"/>
    <n v="50"/>
    <n v="16"/>
    <n v="117460"/>
    <n v="8051"/>
    <x v="1"/>
  </r>
  <r>
    <n v="55"/>
    <s v="Vivo T3 5G (Crystal Flake, 256 Gb)"/>
    <n v="21999"/>
    <n v="12"/>
    <n v="4.4000000000000004"/>
    <x v="3"/>
    <x v="15"/>
    <x v="0"/>
    <s v="Full HD+"/>
    <x v="0"/>
    <x v="0"/>
    <s v="Crystal Flake"/>
    <s v="Dimensity 7200 Processor"/>
    <x v="0"/>
    <n v="50"/>
    <n v="16"/>
    <n v="41011"/>
    <n v="2846"/>
    <x v="0"/>
  </r>
  <r>
    <n v="56"/>
    <s v="Infinix Smart 8 (Shiny Gold, 64 Gb)"/>
    <n v="7299"/>
    <n v="18"/>
    <n v="4.3"/>
    <x v="8"/>
    <x v="20"/>
    <x v="4"/>
    <s v="HD+"/>
    <x v="2"/>
    <x v="2"/>
    <s v="Shiny Gold"/>
    <s v="Helio G36 Processor"/>
    <x v="0"/>
    <n v="50"/>
    <n v="8"/>
    <n v="23838"/>
    <n v="1439"/>
    <x v="2"/>
  </r>
  <r>
    <n v="57"/>
    <s v="Infinix Smart 8 (Galaxy White, 64 Gb)"/>
    <n v="7299"/>
    <n v="18"/>
    <n v="4.3"/>
    <x v="8"/>
    <x v="20"/>
    <x v="4"/>
    <s v="HD+"/>
    <x v="2"/>
    <x v="2"/>
    <s v="Galaxy White"/>
    <s v="Helio G36 Processor"/>
    <x v="0"/>
    <n v="50"/>
    <n v="8"/>
    <n v="23838"/>
    <n v="1439"/>
    <x v="2"/>
  </r>
  <r>
    <n v="58"/>
    <s v="Motorola G85 5G (Cobalt Blue, 128 Gb)"/>
    <n v="17999"/>
    <n v="14"/>
    <n v="4.5"/>
    <x v="0"/>
    <x v="3"/>
    <x v="0"/>
    <s v="Full HD+"/>
    <x v="0"/>
    <x v="1"/>
    <s v="Cobalt Blue"/>
    <s v="6s Gen 3 Processor"/>
    <x v="0"/>
    <n v="50"/>
    <n v="32"/>
    <n v="18113"/>
    <n v="894"/>
    <x v="1"/>
  </r>
  <r>
    <n v="59"/>
    <s v="Nothing Phone (2A) 5G (White, 256 Gb)"/>
    <n v="25999"/>
    <n v="7"/>
    <n v="4.4000000000000004"/>
    <x v="5"/>
    <x v="12"/>
    <x v="5"/>
    <s v="Full HD+"/>
    <x v="0"/>
    <x v="0"/>
    <s v="White"/>
    <s v="Dimensity 7200 Pro Processor"/>
    <x v="0"/>
    <n v="50"/>
    <n v="32"/>
    <n v="42793"/>
    <n v="4201"/>
    <x v="0"/>
  </r>
  <r>
    <n v="60"/>
    <s v="Poco C65 (Matte Black, 128 Gb)"/>
    <n v="6799"/>
    <n v="38"/>
    <n v="4.3"/>
    <x v="6"/>
    <x v="14"/>
    <x v="3"/>
    <s v="HD+"/>
    <x v="2"/>
    <x v="1"/>
    <s v="Matte Black"/>
    <s v="Helio G85 Processor"/>
    <x v="0"/>
    <n v="50"/>
    <n v="8"/>
    <n v="45594"/>
    <n v="2314"/>
    <x v="2"/>
  </r>
  <r>
    <n v="61"/>
    <s v="Motorola G85 5G (Cobalt Blue, 128 Gb)"/>
    <n v="17999"/>
    <n v="14"/>
    <n v="4.5"/>
    <x v="0"/>
    <x v="3"/>
    <x v="0"/>
    <s v="Full HD+"/>
    <x v="0"/>
    <x v="1"/>
    <s v="Cobalt Blue"/>
    <s v="6s Gen 3 Processor"/>
    <x v="0"/>
    <n v="50"/>
    <n v="32"/>
    <n v="18113"/>
    <n v="894"/>
    <x v="1"/>
  </r>
  <r>
    <n v="62"/>
    <s v="Poco M6 5G (Galactic Black, 128 Gb)"/>
    <n v="9999"/>
    <n v="28"/>
    <n v="4.3"/>
    <x v="6"/>
    <x v="23"/>
    <x v="3"/>
    <s v="HD+"/>
    <x v="3"/>
    <x v="1"/>
    <s v="Galactic Black"/>
    <s v="Mediatek Dimensity 6100+ Processor"/>
    <x v="0"/>
    <n v="50"/>
    <n v="5"/>
    <n v="25635"/>
    <n v="1327"/>
    <x v="2"/>
  </r>
  <r>
    <n v="63"/>
    <s v="Redmi Note 13 5G (Chromatic Purple, 128 Gb)"/>
    <n v="15407"/>
    <n v="26"/>
    <n v="4.2"/>
    <x v="2"/>
    <x v="26"/>
    <x v="0"/>
    <s v="Full HD+"/>
    <x v="3"/>
    <x v="1"/>
    <s v="Chromatic Purple"/>
    <s v="Dimensity 6080 Processor"/>
    <x v="0"/>
    <n v="108"/>
    <n v="16"/>
    <n v="11993"/>
    <n v="707"/>
    <x v="1"/>
  </r>
  <r>
    <n v="64"/>
    <s v="Redmi 13C (Stardust Black, 128 Gb)"/>
    <n v="8499"/>
    <n v="39"/>
    <n v="4.2"/>
    <x v="2"/>
    <x v="4"/>
    <x v="3"/>
    <s v="HD+"/>
    <x v="3"/>
    <x v="1"/>
    <s v="Stardust Black"/>
    <s v="Helio G85 Processor"/>
    <x v="0"/>
    <n v="50"/>
    <n v="8"/>
    <n v="12081"/>
    <n v="478"/>
    <x v="2"/>
  </r>
  <r>
    <n v="65"/>
    <s v="Infinix Smart 8 (Timber Black, 64 Gb)"/>
    <n v="7299"/>
    <n v="18"/>
    <n v="4.3"/>
    <x v="8"/>
    <x v="20"/>
    <x v="4"/>
    <s v="HD+"/>
    <x v="2"/>
    <x v="2"/>
    <s v="Timber Black"/>
    <s v="Helio G36 Processor"/>
    <x v="0"/>
    <n v="50"/>
    <n v="8"/>
    <n v="23838"/>
    <n v="1439"/>
    <x v="2"/>
  </r>
  <r>
    <n v="66"/>
    <s v="Realme 12+ 5G (Pioneer Green, 128 Gb)"/>
    <n v="20999"/>
    <n v="12"/>
    <n v="4.3"/>
    <x v="4"/>
    <x v="27"/>
    <x v="0"/>
    <s v="Full HD+"/>
    <x v="0"/>
    <x v="1"/>
    <s v="Pioneer Green"/>
    <s v="Dimensity 7050 Processor"/>
    <x v="0"/>
    <n v="50"/>
    <n v="16"/>
    <n v="13375"/>
    <n v="1133"/>
    <x v="0"/>
  </r>
  <r>
    <n v="67"/>
    <s v="Poco M6 5G - Locked With Airtel Prepaid (Galactic Black, 128 Gb)"/>
    <n v="8249"/>
    <n v="36"/>
    <n v="4.0999999999999996"/>
    <x v="6"/>
    <x v="17"/>
    <x v="3"/>
    <s v="HD+"/>
    <x v="2"/>
    <x v="1"/>
    <s v="Galactic Black"/>
    <s v="Mediatek Dimensity 6100+ Processor"/>
    <x v="0"/>
    <n v="50"/>
    <n v="5"/>
    <n v="40078"/>
    <n v="2129"/>
    <x v="2"/>
  </r>
  <r>
    <n v="68"/>
    <s v="Redmi 12 (Jade Black, 128 Gb)"/>
    <n v="9095"/>
    <n v="43"/>
    <n v="4.2"/>
    <x v="2"/>
    <x v="28"/>
    <x v="9"/>
    <s v="Full HD+"/>
    <x v="3"/>
    <x v="1"/>
    <s v="Jade Black"/>
    <s v="Helio G88 Processor"/>
    <x v="0"/>
    <n v="50"/>
    <n v="8"/>
    <n v="51397"/>
    <n v="3367"/>
    <x v="2"/>
  </r>
  <r>
    <n v="69"/>
    <s v="Realme P1 5G (Peacock Green, 128 Gb)"/>
    <n v="17499"/>
    <n v="20"/>
    <n v="4.3"/>
    <x v="4"/>
    <x v="29"/>
    <x v="0"/>
    <s v="Full HD+"/>
    <x v="0"/>
    <x v="1"/>
    <s v="Peacock Green"/>
    <s v="Dimensity 7050 Processor"/>
    <x v="0"/>
    <n v="50"/>
    <n v="16"/>
    <n v="13416"/>
    <n v="735"/>
    <x v="1"/>
  </r>
  <r>
    <n v="70"/>
    <s v="Realme C61 (Safari Green, 128 Gb)"/>
    <n v="8999"/>
    <n v="18"/>
    <n v="4.4000000000000004"/>
    <x v="4"/>
    <x v="30"/>
    <x v="8"/>
    <s v="HD+"/>
    <x v="3"/>
    <x v="1"/>
    <s v="Safari Green"/>
    <s v="T612 Processor"/>
    <x v="0"/>
    <n v="32"/>
    <n v="5"/>
    <n v="1405"/>
    <n v="36"/>
    <x v="2"/>
  </r>
  <r>
    <n v="71"/>
    <s v="Realme C61 (Marble Black, 128 Gb)"/>
    <n v="8999"/>
    <n v="18"/>
    <n v="4.4000000000000004"/>
    <x v="4"/>
    <x v="30"/>
    <x v="8"/>
    <s v="HD+"/>
    <x v="3"/>
    <x v="1"/>
    <s v="Marble Black"/>
    <s v="T612 Processor"/>
    <x v="0"/>
    <n v="32"/>
    <n v="5"/>
    <n v="1405"/>
    <n v="36"/>
    <x v="2"/>
  </r>
  <r>
    <n v="72"/>
    <s v="Infinix Smart 8 Plus (Timber Black, 128 Gb)"/>
    <n v="7799"/>
    <n v="22"/>
    <n v="4.3"/>
    <x v="8"/>
    <x v="24"/>
    <x v="4"/>
    <s v="HD+"/>
    <x v="2"/>
    <x v="1"/>
    <s v="Timber Black"/>
    <s v="Mediatek Helio G36 Processor"/>
    <x v="2"/>
    <n v="50"/>
    <n v="8"/>
    <n v="5697"/>
    <n v="335"/>
    <x v="2"/>
  </r>
  <r>
    <n v="73"/>
    <s v="Realme P1 5G (Phoenix Red, 256 Gb)"/>
    <n v="18999"/>
    <n v="17"/>
    <n v="4.3"/>
    <x v="4"/>
    <x v="29"/>
    <x v="0"/>
    <s v="Full HD+"/>
    <x v="0"/>
    <x v="0"/>
    <s v="Phoenix Red"/>
    <s v="Dimensity 7050 Processor"/>
    <x v="0"/>
    <n v="50"/>
    <n v="16"/>
    <n v="13416"/>
    <n v="735"/>
    <x v="1"/>
  </r>
  <r>
    <n v="74"/>
    <s v="Realme P1 5G (Peacock Green, 128 Gb)"/>
    <n v="15999"/>
    <n v="23"/>
    <n v="4.3"/>
    <x v="4"/>
    <x v="29"/>
    <x v="0"/>
    <s v="Full HD+"/>
    <x v="3"/>
    <x v="1"/>
    <s v="Peacock Green"/>
    <s v="Dimensity 7050 Processor"/>
    <x v="0"/>
    <n v="50"/>
    <n v="16"/>
    <n v="24974"/>
    <n v="1552"/>
    <x v="1"/>
  </r>
  <r>
    <n v="75"/>
    <s v="Nothing Phone (2A) 5G (Blue, 256 Gb)"/>
    <n v="27999"/>
    <n v="6"/>
    <n v="4.4000000000000004"/>
    <x v="5"/>
    <x v="12"/>
    <x v="5"/>
    <s v="Full HD+"/>
    <x v="1"/>
    <x v="0"/>
    <s v="Blue"/>
    <s v="Dimensity 7200 Pro Processor"/>
    <x v="0"/>
    <n v="50"/>
    <n v="32"/>
    <n v="6625"/>
    <n v="643"/>
    <x v="0"/>
  </r>
  <r>
    <n v="76"/>
    <s v="Cmf By Nothing Phone 1 (Orange, 128 Gb)"/>
    <n v="17999"/>
    <n v="18"/>
    <n v="4.3"/>
    <x v="7"/>
    <x v="18"/>
    <x v="0"/>
    <s v="Full HD+"/>
    <x v="0"/>
    <x v="1"/>
    <s v="Orange"/>
    <s v="Dimensity 7300 5G Processor"/>
    <x v="0"/>
    <n v="50"/>
    <n v="16"/>
    <n v="3493"/>
    <n v="311"/>
    <x v="1"/>
  </r>
  <r>
    <n v="77"/>
    <s v="Poco C61 (Mystical Green, 64 Gb)"/>
    <n v="6499"/>
    <n v="27"/>
    <n v="4.2"/>
    <x v="6"/>
    <x v="31"/>
    <x v="10"/>
    <s v="HD+"/>
    <x v="2"/>
    <x v="2"/>
    <s v="Mystical Green"/>
    <s v="Helio G36 Processor"/>
    <x v="0"/>
    <n v="8"/>
    <n v="5"/>
    <n v="16515"/>
    <n v="493"/>
    <x v="2"/>
  </r>
  <r>
    <n v="78"/>
    <s v="Cmf By Nothing Phone 1 (Light Green, 128 Gb)"/>
    <n v="17999"/>
    <n v="18"/>
    <n v="4.3"/>
    <x v="7"/>
    <x v="18"/>
    <x v="0"/>
    <s v="Full HD+"/>
    <x v="0"/>
    <x v="1"/>
    <s v="Light Green"/>
    <s v="Dimensity 7300 5G Processor"/>
    <x v="0"/>
    <n v="50"/>
    <n v="16"/>
    <n v="3493"/>
    <n v="311"/>
    <x v="1"/>
  </r>
  <r>
    <n v="79"/>
    <s v="Poco M6 5G - Locked With Airtel Prepaid (Polaris Green, 128 Gb)"/>
    <n v="8249"/>
    <n v="36"/>
    <n v="4.0999999999999996"/>
    <x v="6"/>
    <x v="17"/>
    <x v="3"/>
    <s v="HD+"/>
    <x v="2"/>
    <x v="1"/>
    <s v="Polaris Green"/>
    <s v="Mediatek Dimensity 6100+ Processor"/>
    <x v="0"/>
    <n v="50"/>
    <n v="5"/>
    <n v="40078"/>
    <n v="2129"/>
    <x v="2"/>
  </r>
  <r>
    <n v="80"/>
    <s v="Infinix Gt 20 Pro (Mecha Blue, 256 Gb)"/>
    <n v="23999"/>
    <n v="25"/>
    <n v="4.3"/>
    <x v="8"/>
    <x v="32"/>
    <x v="11"/>
    <s v="Full HD+"/>
    <x v="0"/>
    <x v="0"/>
    <s v="Mecha Blue"/>
    <s v="Dimensity 8200 Ultimate Processor"/>
    <x v="0"/>
    <n v="108"/>
    <n v="32"/>
    <n v="3589"/>
    <n v="277"/>
    <x v="0"/>
  </r>
  <r>
    <n v="81"/>
    <s v="Infinix Gt 20 Pro (Mecha Orange, 256 Gb)"/>
    <n v="23999"/>
    <n v="25"/>
    <n v="4.3"/>
    <x v="8"/>
    <x v="32"/>
    <x v="11"/>
    <s v="Full HD+"/>
    <x v="0"/>
    <x v="0"/>
    <s v="Mecha Orange"/>
    <s v="Dimensity 8200 Ultimate Processor"/>
    <x v="0"/>
    <n v="108"/>
    <n v="32"/>
    <n v="3589"/>
    <n v="277"/>
    <x v="0"/>
  </r>
  <r>
    <n v="82"/>
    <s v="Redmi 12 (Jade Black, 128 Gb)"/>
    <n v="9999"/>
    <n v="37"/>
    <n v="4.2"/>
    <x v="2"/>
    <x v="28"/>
    <x v="9"/>
    <s v="Full HD+"/>
    <x v="3"/>
    <x v="1"/>
    <s v="Jade Black"/>
    <s v="Helio G88 Processor"/>
    <x v="0"/>
    <n v="50"/>
    <n v="8"/>
    <n v="51397"/>
    <n v="3367"/>
    <x v="2"/>
  </r>
  <r>
    <n v="83"/>
    <s v="Infinix Gt 20 Pro (Mecha Blue, 256 Gb)"/>
    <n v="23999"/>
    <n v="25"/>
    <n v="4.3"/>
    <x v="8"/>
    <x v="32"/>
    <x v="11"/>
    <s v="Full HD+"/>
    <x v="0"/>
    <x v="0"/>
    <s v="Mecha Blue"/>
    <s v="Dimensity 8200 Ultimate Processor"/>
    <x v="0"/>
    <n v="108"/>
    <n v="32"/>
    <n v="3589"/>
    <n v="277"/>
    <x v="0"/>
  </r>
  <r>
    <n v="84"/>
    <s v="Infinix Gt 20 Pro (Mecha Orange, 256 Gb)"/>
    <n v="23999"/>
    <n v="25"/>
    <n v="4.3"/>
    <x v="8"/>
    <x v="32"/>
    <x v="11"/>
    <s v="Full HD+"/>
    <x v="0"/>
    <x v="0"/>
    <s v="Mecha Orange"/>
    <s v="Dimensity 8200 Ultimate Processor"/>
    <x v="0"/>
    <n v="108"/>
    <n v="32"/>
    <n v="3589"/>
    <n v="277"/>
    <x v="0"/>
  </r>
  <r>
    <n v="85"/>
    <s v="Infinix Gt 20 Pro (Mecha Silver, 256 Gb)"/>
    <n v="23999"/>
    <n v="25"/>
    <n v="4.3"/>
    <x v="8"/>
    <x v="32"/>
    <x v="11"/>
    <s v="Full HD+"/>
    <x v="0"/>
    <x v="0"/>
    <s v="Mecha Silver"/>
    <s v="Dimensity 8200 Ultimate Processor"/>
    <x v="0"/>
    <n v="108"/>
    <n v="32"/>
    <n v="3589"/>
    <n v="277"/>
    <x v="0"/>
  </r>
  <r>
    <n v="86"/>
    <s v="Motorola G64 5G (Pearl Blue, 128 Gb)"/>
    <n v="14999"/>
    <n v="16"/>
    <n v="4.2"/>
    <x v="0"/>
    <x v="2"/>
    <x v="2"/>
    <s v="Full HD+"/>
    <x v="0"/>
    <x v="1"/>
    <s v="Pearl Blue"/>
    <s v="Dimensity 7025 Processor"/>
    <x v="2"/>
    <n v="50"/>
    <n v="16"/>
    <n v="24721"/>
    <n v="1310"/>
    <x v="1"/>
  </r>
  <r>
    <n v="87"/>
    <s v="Motorola Edge 50 Pro 5G With 125W Charger (Black Beauty, 256 Gb)"/>
    <n v="35999"/>
    <n v="14"/>
    <n v="4.3"/>
    <x v="0"/>
    <x v="33"/>
    <x v="5"/>
    <s v="Full HD+"/>
    <x v="1"/>
    <x v="0"/>
    <s v="Black Beauty"/>
    <s v="7 Gen 3 Mobile Platform Processor"/>
    <x v="3"/>
    <n v="50"/>
    <n v="50"/>
    <n v="9115"/>
    <n v="759"/>
    <x v="0"/>
  </r>
  <r>
    <n v="88"/>
    <s v="Oppo K12X 5G With 45W Supervooc Charger In-The-Box (Midnight Voilet, 128 Gb)"/>
    <n v="12999"/>
    <n v="23"/>
    <n v="4.5"/>
    <x v="9"/>
    <x v="34"/>
    <x v="0"/>
    <s v="HD"/>
    <x v="3"/>
    <x v="1"/>
    <s v="Midnight Voilet"/>
    <s v="Dimensity 6300 Processor"/>
    <x v="4"/>
    <n v="32"/>
    <n v="8"/>
    <n v="11253"/>
    <n v="281"/>
    <x v="1"/>
  </r>
  <r>
    <n v="89"/>
    <s v="Realme C61 (Safari Green, 64 Gb)"/>
    <n v="7699"/>
    <n v="14"/>
    <n v="4.4000000000000004"/>
    <x v="4"/>
    <x v="30"/>
    <x v="8"/>
    <s v="HD+"/>
    <x v="2"/>
    <x v="2"/>
    <s v="Safari Green"/>
    <s v="T612 Processor"/>
    <x v="0"/>
    <n v="32"/>
    <n v="5"/>
    <n v="647"/>
    <n v="20"/>
    <x v="2"/>
  </r>
  <r>
    <n v="90"/>
    <s v="Cmf By Nothing Phone 1 (Blue, 128 Gb)"/>
    <n v="17999"/>
    <n v="18"/>
    <n v="4.3"/>
    <x v="7"/>
    <x v="18"/>
    <x v="0"/>
    <s v="Full HD+"/>
    <x v="0"/>
    <x v="1"/>
    <s v="Blue"/>
    <s v="Dimensity 7300 5G Processor"/>
    <x v="0"/>
    <n v="50"/>
    <n v="16"/>
    <n v="3493"/>
    <n v="311"/>
    <x v="1"/>
  </r>
  <r>
    <n v="91"/>
    <s v="Redmi Note 13 Pro+ 5G (Fusion Black, 256 Gb)"/>
    <n v="26998"/>
    <n v="20"/>
    <n v="4.2"/>
    <x v="2"/>
    <x v="35"/>
    <x v="0"/>
    <s v="Full HD+"/>
    <x v="0"/>
    <x v="0"/>
    <s v="Fusion Black"/>
    <s v="Dimensity 7200 Ultra 5G Processor"/>
    <x v="0"/>
    <n v="200"/>
    <n v="16"/>
    <n v="7804"/>
    <n v="852"/>
    <x v="0"/>
  </r>
  <r>
    <n v="92"/>
    <s v="Samsung Galaxy F34 5G (Mystic Green, 128 Gb)"/>
    <n v="12999"/>
    <n v="46"/>
    <n v="4.2"/>
    <x v="1"/>
    <x v="16"/>
    <x v="2"/>
    <s v="Full HD+"/>
    <x v="3"/>
    <x v="1"/>
    <s v="Mystic Green"/>
    <s v="Exynos 1280 Processor"/>
    <x v="2"/>
    <n v="50"/>
    <n v="13"/>
    <n v="42636"/>
    <n v="3193"/>
    <x v="1"/>
  </r>
  <r>
    <n v="93"/>
    <s v="Redmi 12 5G (Jade Black, 256 Gb)"/>
    <n v="13999"/>
    <n v="30"/>
    <n v="4.2"/>
    <x v="2"/>
    <x v="25"/>
    <x v="9"/>
    <s v="Full HD+"/>
    <x v="0"/>
    <x v="0"/>
    <s v="Jade Black"/>
    <s v="Snapdragon 4 Gen 2 Processor"/>
    <x v="0"/>
    <n v="50"/>
    <n v="8"/>
    <n v="25626"/>
    <n v="1474"/>
    <x v="1"/>
  </r>
  <r>
    <n v="94"/>
    <s v="Redmi 12 5G (Moonstone Silver, 128 Gb)"/>
    <n v="12499"/>
    <n v="30"/>
    <n v="4.2"/>
    <x v="2"/>
    <x v="25"/>
    <x v="9"/>
    <s v="Full HD+"/>
    <x v="3"/>
    <x v="1"/>
    <s v="Moonstone Silver"/>
    <s v="Snapdragon 4 Gen 2 Processor"/>
    <x v="0"/>
    <n v="50"/>
    <n v="8"/>
    <n v="48290"/>
    <n v="2169"/>
    <x v="1"/>
  </r>
  <r>
    <n v="95"/>
    <s v="Redmi Note 13 Pro 5G (Coral Purple, 128 Gb)"/>
    <n v="21809"/>
    <n v="24"/>
    <n v="4.3"/>
    <x v="2"/>
    <x v="36"/>
    <x v="0"/>
    <s v="Full HD+"/>
    <x v="0"/>
    <x v="1"/>
    <s v="Coral Purple"/>
    <s v="7s Gen 2 Mobile Platform 5G Processor"/>
    <x v="4"/>
    <n v="200"/>
    <n v="16"/>
    <n v="18021"/>
    <n v="1566"/>
    <x v="0"/>
  </r>
  <r>
    <n v="96"/>
    <s v="Poco C65 (Pastel Green, 256 Gb)"/>
    <n v="9499"/>
    <n v="29"/>
    <n v="4.2"/>
    <x v="6"/>
    <x v="14"/>
    <x v="3"/>
    <s v="HD+"/>
    <x v="0"/>
    <x v="0"/>
    <s v="Pastel Green"/>
    <s v="Helio G85 Processor"/>
    <x v="0"/>
    <n v="50"/>
    <n v="8"/>
    <n v="10161"/>
    <n v="549"/>
    <x v="2"/>
  </r>
  <r>
    <n v="97"/>
    <s v="Cmf By Nothing Phone 1 (Black, 128 Gb)"/>
    <n v="15999"/>
    <n v="20"/>
    <n v="4.4000000000000004"/>
    <x v="7"/>
    <x v="18"/>
    <x v="0"/>
    <s v="Full HD+"/>
    <x v="3"/>
    <x v="1"/>
    <s v="Black"/>
    <s v="Dimensity 7300 5G Processor"/>
    <x v="0"/>
    <n v="50"/>
    <n v="16"/>
    <n v="12353"/>
    <n v="1161"/>
    <x v="1"/>
  </r>
  <r>
    <n v="98"/>
    <s v="Realme 12X 5G (Woodland Green, 128 Gb)"/>
    <n v="11999"/>
    <n v="29"/>
    <n v="4.0999999999999996"/>
    <x v="4"/>
    <x v="11"/>
    <x v="6"/>
    <s v="Full HD+"/>
    <x v="2"/>
    <x v="1"/>
    <s v="Woodland Green"/>
    <s v="Dimensity 6100+ Processor"/>
    <x v="0"/>
    <n v="50"/>
    <n v="8"/>
    <n v="8678"/>
    <n v="510"/>
    <x v="1"/>
  </r>
  <r>
    <n v="99"/>
    <s v="Realme 12+ 5G (Navigator Beige, 256 Gb)"/>
    <n v="21999"/>
    <n v="15"/>
    <n v="4.3"/>
    <x v="4"/>
    <x v="27"/>
    <x v="0"/>
    <s v="Full HD+"/>
    <x v="0"/>
    <x v="0"/>
    <s v="Navigator Beige"/>
    <s v="Dimensity 7050 Processor"/>
    <x v="0"/>
    <n v="50"/>
    <n v="16"/>
    <n v="13375"/>
    <n v="1133"/>
    <x v="0"/>
  </r>
  <r>
    <n v="100"/>
    <s v="Realme 13 Pro+ 5G (Monet Gold, 256 Gb)"/>
    <n v="32999"/>
    <n v="10"/>
    <n v="4.5"/>
    <x v="4"/>
    <x v="37"/>
    <x v="5"/>
    <s v="Full HD+"/>
    <x v="0"/>
    <x v="0"/>
    <s v="Monet Gold"/>
    <s v="Snapdragon 7s Gen2 Processor"/>
    <x v="5"/>
    <n v="50"/>
    <n v="32"/>
    <n v="1195"/>
    <n v="129"/>
    <x v="0"/>
  </r>
  <r>
    <n v="101"/>
    <s v="Realme 12 Pro+ 5G (Submarine Blue, 256 Gb)"/>
    <n v="33999"/>
    <n v="10"/>
    <n v="4.4000000000000004"/>
    <x v="4"/>
    <x v="38"/>
    <x v="5"/>
    <s v="Full HD+"/>
    <x v="1"/>
    <x v="0"/>
    <s v="Submarine Blue"/>
    <s v="Snapdragon 7s Gen 2 Processor"/>
    <x v="0"/>
    <n v="50"/>
    <n v="32"/>
    <n v="6058"/>
    <n v="663"/>
    <x v="0"/>
  </r>
  <r>
    <n v="102"/>
    <s v="Poco X6 Neo 5G (Martian Orange, 128 Gb)"/>
    <n v="13999"/>
    <n v="30"/>
    <n v="4.2"/>
    <x v="6"/>
    <x v="39"/>
    <x v="0"/>
    <s v="Full HD+"/>
    <x v="0"/>
    <x v="1"/>
    <s v="Martian Orange"/>
    <s v="Dimensity 6080 Processor"/>
    <x v="0"/>
    <n v="108"/>
    <n v="16"/>
    <n v="9907"/>
    <n v="822"/>
    <x v="1"/>
  </r>
  <r>
    <n v="103"/>
    <s v="Samsung Galaxy F15 5G (Jazzy Green, 128 Gb)"/>
    <n v="14499"/>
    <n v="14"/>
    <n v="4.2"/>
    <x v="1"/>
    <x v="40"/>
    <x v="2"/>
    <s v="Full HD+"/>
    <x v="3"/>
    <x v="1"/>
    <s v="Jazzy Green"/>
    <s v="MediaTek Dimensity 6100+ Processor"/>
    <x v="2"/>
    <n v="50"/>
    <n v="13"/>
    <n v="21801"/>
    <n v="1798"/>
    <x v="1"/>
  </r>
  <r>
    <n v="104"/>
    <s v="Realme 12 Pro+ 5G (Submarine Blue, 256 Gb)"/>
    <n v="31999"/>
    <n v="11"/>
    <n v="4.4000000000000004"/>
    <x v="4"/>
    <x v="38"/>
    <x v="5"/>
    <s v="Full HD+"/>
    <x v="0"/>
    <x v="0"/>
    <s v="Submarine Blue"/>
    <s v="Snapdragon 7s Gen 2 Processor"/>
    <x v="0"/>
    <n v="50"/>
    <n v="32"/>
    <n v="18196"/>
    <n v="2299"/>
    <x v="0"/>
  </r>
  <r>
    <n v="105"/>
    <s v="Samsung Galaxy S23 Fe (Mint, 256 Gb)"/>
    <n v="49999"/>
    <n v="41"/>
    <n v="4.3"/>
    <x v="1"/>
    <x v="21"/>
    <x v="7"/>
    <s v="Full HD+"/>
    <x v="0"/>
    <x v="0"/>
    <s v="Mint"/>
    <s v="Samsung Exynos 2200 Processor"/>
    <x v="3"/>
    <n v="50"/>
    <n v="10"/>
    <n v="12778"/>
    <n v="850"/>
    <x v="0"/>
  </r>
  <r>
    <n v="106"/>
    <s v="Motorola Edge 40 Neo (Peach Fuzz, 128 Gb)"/>
    <n v="22999"/>
    <n v="17"/>
    <n v="4.3"/>
    <x v="0"/>
    <x v="41"/>
    <x v="12"/>
    <s v="Full HD+"/>
    <x v="0"/>
    <x v="1"/>
    <s v="Peach Fuzz"/>
    <s v="Dimensity 7030 Processor"/>
    <x v="0"/>
    <n v="50"/>
    <n v="32"/>
    <n v="54955"/>
    <n v="5761"/>
    <x v="0"/>
  </r>
  <r>
    <n v="107"/>
    <s v="Poco M6 5G (Galactic Black, 128 Gb)"/>
    <n v="8999"/>
    <n v="30"/>
    <n v="4.0999999999999996"/>
    <x v="6"/>
    <x v="23"/>
    <x v="3"/>
    <s v="HD+"/>
    <x v="2"/>
    <x v="1"/>
    <s v="Galactic Black"/>
    <s v="Mediatek Dimensity 6100+ Processor"/>
    <x v="0"/>
    <n v="50"/>
    <n v="5"/>
    <n v="40078"/>
    <n v="2129"/>
    <x v="2"/>
  </r>
  <r>
    <n v="108"/>
    <s v="Infinix Note 40 Pro+ 5G (Obsidian Black, 256 Gb)"/>
    <n v="24999"/>
    <n v="24"/>
    <n v="4.2"/>
    <x v="8"/>
    <x v="42"/>
    <x v="11"/>
    <s v="Full HD+"/>
    <x v="1"/>
    <x v="0"/>
    <s v="Obsidian Black"/>
    <s v="Mediatek Dimensity 7020 Processor"/>
    <x v="6"/>
    <n v="108"/>
    <n v="32"/>
    <n v="1246"/>
    <n v="91"/>
    <x v="0"/>
  </r>
  <r>
    <n v="109"/>
    <s v="Samsung Galaxy A14 5G (Black, 64 Gb)"/>
    <n v="11999"/>
    <n v="35"/>
    <n v="4.0999999999999996"/>
    <x v="1"/>
    <x v="43"/>
    <x v="4"/>
    <s v="HD+"/>
    <x v="2"/>
    <x v="2"/>
    <s v="Black"/>
    <s v="SEC S5E8535 (Exynos 1330) Processor"/>
    <x v="0"/>
    <n v="50"/>
    <n v="13"/>
    <n v="4199"/>
    <n v="267"/>
    <x v="1"/>
  </r>
  <r>
    <n v="110"/>
    <s v="Google Pixel 7A (Charcoal, 128 Gb)"/>
    <n v="37999"/>
    <n v="13"/>
    <n v="4.0999999999999996"/>
    <x v="10"/>
    <x v="44"/>
    <x v="1"/>
    <s v="Full HD+"/>
    <x v="0"/>
    <x v="1"/>
    <s v="Charcoal"/>
    <s v="Tensor G2 Processor"/>
    <x v="7"/>
    <n v="64"/>
    <n v="13"/>
    <n v="20087"/>
    <n v="2105"/>
    <x v="0"/>
  </r>
  <r>
    <n v="111"/>
    <s v="Realme 13 Pro+ 5G (Emerald Green, 256 Gb)"/>
    <n v="32999"/>
    <n v="10"/>
    <n v="4.5"/>
    <x v="4"/>
    <x v="37"/>
    <x v="5"/>
    <s v="Full HD+"/>
    <x v="0"/>
    <x v="0"/>
    <s v="Emerald Green"/>
    <s v="Snapdragon 7s Gen2 Processor"/>
    <x v="5"/>
    <n v="50"/>
    <n v="32"/>
    <n v="1195"/>
    <n v="129"/>
    <x v="0"/>
  </r>
  <r>
    <n v="112"/>
    <s v="Realme 13 Pro+ 5G (Emerald Green, 512 Gb)"/>
    <n v="36999"/>
    <n v="9"/>
    <n v="4.5"/>
    <x v="4"/>
    <x v="37"/>
    <x v="5"/>
    <s v="Full HD+"/>
    <x v="1"/>
    <x v="3"/>
    <s v="Emerald Green"/>
    <s v="Snapdragon 7s Gen2 Processor"/>
    <x v="5"/>
    <n v="50"/>
    <n v="32"/>
    <n v="707"/>
    <n v="62"/>
    <x v="0"/>
  </r>
  <r>
    <n v="113"/>
    <s v="Motorola G85 5G (Cobalt Blue, 256 Gb)"/>
    <n v="19999"/>
    <n v="13"/>
    <n v="4.4000000000000004"/>
    <x v="0"/>
    <x v="3"/>
    <x v="0"/>
    <s v="Full HD+"/>
    <x v="1"/>
    <x v="0"/>
    <s v="Cobalt Blue"/>
    <s v="6s Gen 3 Processor"/>
    <x v="0"/>
    <n v="50"/>
    <n v="32"/>
    <n v="6403"/>
    <n v="334"/>
    <x v="1"/>
  </r>
  <r>
    <n v="114"/>
    <s v="Nothing Phone (2) (Dark Grey, 256 Gb)"/>
    <n v="38999"/>
    <n v="29"/>
    <n v="4.4000000000000004"/>
    <x v="5"/>
    <x v="12"/>
    <x v="5"/>
    <s v="Full HD+"/>
    <x v="1"/>
    <x v="0"/>
    <s v="Dark Grey"/>
    <s v="Qualcomm Snapdragon 8+ Gen 1 Processor"/>
    <x v="8"/>
    <n v="50"/>
    <n v="32"/>
    <n v="18515"/>
    <n v="2131"/>
    <x v="0"/>
  </r>
  <r>
    <n v="115"/>
    <s v="Google Pixel 9 (Obsidian, 256 Gb)"/>
    <n v="79999"/>
    <n v="11"/>
    <n v="4.5"/>
    <x v="10"/>
    <x v="45"/>
    <x v="13"/>
    <s v="Full HD+"/>
    <x v="1"/>
    <x v="0"/>
    <s v="Obsidian"/>
    <s v="Google Tensor G4 Processor"/>
    <x v="8"/>
    <n v="50"/>
    <n v="5"/>
    <n v="33548"/>
    <n v="2169"/>
    <x v="0"/>
  </r>
  <r>
    <n v="116"/>
    <s v="Motorola Edge 50 Fusion (Marshmallow Blue, 128 Gb)"/>
    <n v="22999"/>
    <n v="11"/>
    <n v="4.2"/>
    <x v="0"/>
    <x v="6"/>
    <x v="5"/>
    <s v="Full HD+"/>
    <x v="0"/>
    <x v="1"/>
    <s v="Marshmallow Blue"/>
    <s v="7s Gen 2 Processor"/>
    <x v="0"/>
    <n v="50"/>
    <n v="32"/>
    <n v="2901"/>
    <n v="128"/>
    <x v="0"/>
  </r>
  <r>
    <n v="117"/>
    <s v="Samsung Galaxy F15 5G (Jazzy Green, 128 Gb)"/>
    <n v="15999"/>
    <n v="8"/>
    <n v="4.5"/>
    <x v="1"/>
    <x v="40"/>
    <x v="2"/>
    <s v="Full HD+"/>
    <x v="0"/>
    <x v="1"/>
    <s v="Jazzy Green"/>
    <s v="MediaTek Dimensity 6100+ Processor"/>
    <x v="2"/>
    <n v="50"/>
    <n v="13"/>
    <n v="224"/>
    <n v="20"/>
    <x v="1"/>
  </r>
  <r>
    <n v="118"/>
    <s v="Poco F6 5G (Titanium, 256 Gb)"/>
    <n v="27999"/>
    <n v="14"/>
    <n v="4.5"/>
    <x v="6"/>
    <x v="46"/>
    <x v="0"/>
    <s v="Full HD+"/>
    <x v="0"/>
    <x v="0"/>
    <s v="Titanium"/>
    <s v="8s Gen3 Processor"/>
    <x v="0"/>
    <n v="50"/>
    <n v="20"/>
    <n v="18113"/>
    <n v="894"/>
    <x v="0"/>
  </r>
  <r>
    <n v="119"/>
    <s v="Motorola G85 5G (Urban Grey, 128 Gb)"/>
    <n v="17999"/>
    <n v="14"/>
    <n v="4.2"/>
    <x v="0"/>
    <x v="3"/>
    <x v="0"/>
    <s v="Full HD+"/>
    <x v="0"/>
    <x v="1"/>
    <s v="Urban Grey"/>
    <s v="6s Gen 3 Processor"/>
    <x v="0"/>
    <n v="50"/>
    <n v="32"/>
    <n v="21801"/>
    <n v="1798"/>
    <x v="1"/>
  </r>
  <r>
    <n v="120"/>
    <s v="Samsung Galaxy F15 5G (Ash Black, 128 Gb)"/>
    <n v="14499"/>
    <n v="30"/>
    <n v="4.0999999999999996"/>
    <x v="1"/>
    <x v="40"/>
    <x v="2"/>
    <s v="Full HD+"/>
    <x v="3"/>
    <x v="1"/>
    <s v="Ash Black"/>
    <s v="MediaTek Dimensity 6100+ Processor"/>
    <x v="2"/>
    <n v="50"/>
    <n v="13"/>
    <n v="204"/>
    <n v="5"/>
    <x v="1"/>
  </r>
  <r>
    <n v="121"/>
    <s v="Redmi Note 13 Pro 5G (Arctic White, 128 Gb)"/>
    <n v="21395"/>
    <n v="25"/>
    <n v="4.0999999999999996"/>
    <x v="2"/>
    <x v="36"/>
    <x v="0"/>
    <s v="Full HD+"/>
    <x v="0"/>
    <x v="1"/>
    <s v="Arctic White"/>
    <s v="7s Gen 2 Mobile Platform 5G Processor"/>
    <x v="4"/>
    <n v="200"/>
    <n v="16"/>
    <n v="2419"/>
    <n v="148"/>
    <x v="0"/>
  </r>
  <r>
    <n v="122"/>
    <s v="Realme Gt 6 (Fluid Silver, 256 Gb)"/>
    <n v="40999"/>
    <n v="15"/>
    <n v="4.4000000000000004"/>
    <x v="4"/>
    <x v="47"/>
    <x v="11"/>
    <s v="Full HD+"/>
    <x v="0"/>
    <x v="0"/>
    <s v="Fluid Silver"/>
    <s v="8s Gen 3 Mobile Platform Processor"/>
    <x v="9"/>
    <n v="50"/>
    <n v="32"/>
    <n v="1089"/>
    <n v="136"/>
    <x v="0"/>
  </r>
  <r>
    <n v="123"/>
    <s v="Samsung Galaxy S24 5G (Cobalt Violet, 256 Gb)"/>
    <n v="67999"/>
    <n v="11"/>
    <n v="4"/>
    <x v="1"/>
    <x v="48"/>
    <x v="14"/>
    <s v="Full HD+"/>
    <x v="0"/>
    <x v="0"/>
    <s v="Cobalt Violet"/>
    <s v="Exynos 2400 Processor"/>
    <x v="10"/>
    <n v="50"/>
    <n v="12"/>
    <n v="10"/>
    <n v="0"/>
    <x v="0"/>
  </r>
  <r>
    <n v="124"/>
    <s v="Vivo Y27 (Burgundy Black, 128 Gb)"/>
    <n v="10999"/>
    <n v="15"/>
    <n v="4.4000000000000004"/>
    <x v="3"/>
    <x v="49"/>
    <x v="15"/>
    <s v="Full HD+"/>
    <x v="3"/>
    <x v="1"/>
    <s v="Burgundy Black"/>
    <s v="Helio G85 Processor"/>
    <x v="0"/>
    <n v="50"/>
    <n v="8"/>
    <n v="129451"/>
    <n v="5830"/>
    <x v="1"/>
  </r>
  <r>
    <n v="125"/>
    <s v="Realme C53 (Champion Gold, 64 Gb)"/>
    <n v="10999"/>
    <n v="42"/>
    <n v="4.2"/>
    <x v="4"/>
    <x v="50"/>
    <x v="3"/>
    <s v="HD"/>
    <x v="3"/>
    <x v="2"/>
    <s v="Champion Gold"/>
    <s v="T612 Processor"/>
    <x v="0"/>
    <n v="108"/>
    <n v="8"/>
    <n v="2351"/>
    <n v="105"/>
    <x v="1"/>
  </r>
  <r>
    <n v="126"/>
    <s v="Vivo Y27 (Burgundy Black, 128 Gb)"/>
    <n v="10999"/>
    <n v="15"/>
    <n v="4"/>
    <x v="3"/>
    <x v="49"/>
    <x v="15"/>
    <s v="Full HD+"/>
    <x v="3"/>
    <x v="1"/>
    <s v="Burgundy Black"/>
    <s v="Helio G85 Processor"/>
    <x v="0"/>
    <n v="50"/>
    <n v="8"/>
    <n v="806"/>
    <n v="19"/>
    <x v="1"/>
  </r>
  <r>
    <n v="127"/>
    <s v="Itel Aura 05I|Leather Finish|4000 Mah Battery|Type C Charging Support (Crystal Blue, 32 Gb)"/>
    <n v="5729"/>
    <n v="15"/>
    <n v="4"/>
    <x v="11"/>
    <x v="51"/>
    <x v="0"/>
    <s v="HD+"/>
    <x v="4"/>
    <x v="4"/>
    <s v="Crystal Blue"/>
    <s v="Unisoc SC9863A1 Processor"/>
    <x v="10"/>
    <n v="3"/>
    <n v="2"/>
    <n v="806"/>
    <n v="19"/>
    <x v="2"/>
  </r>
  <r>
    <n v="128"/>
    <s v="Poco M6 5G (Orion Blue, 256 Gb)"/>
    <n v="11499"/>
    <n v="39"/>
    <n v="4"/>
    <x v="6"/>
    <x v="23"/>
    <x v="3"/>
    <s v="HD+"/>
    <x v="0"/>
    <x v="0"/>
    <s v="Orion Blue"/>
    <s v="Mediatek Dimensity 6100+ Processor"/>
    <x v="0"/>
    <n v="50"/>
    <n v="5"/>
    <n v="1123"/>
    <n v="40"/>
    <x v="1"/>
  </r>
  <r>
    <n v="129"/>
    <s v="Redmi Note 13 Pro 5G (Arctic White, 128 Gb)"/>
    <n v="67999"/>
    <n v="22"/>
    <n v="4.4000000000000004"/>
    <x v="2"/>
    <x v="36"/>
    <x v="0"/>
    <s v="Full HD+"/>
    <x v="0"/>
    <x v="1"/>
    <s v="Arctic White"/>
    <s v="7s Gen 2 Mobile Platform 5G Processor"/>
    <x v="4"/>
    <n v="200"/>
    <n v="16"/>
    <n v="1089"/>
    <n v="136"/>
    <x v="0"/>
  </r>
  <r>
    <n v="130"/>
    <s v="Samsung Galaxy S24 5G (Cobalt Violet, 256 Gb)"/>
    <n v="8485"/>
    <n v="16"/>
    <n v="4"/>
    <x v="1"/>
    <x v="48"/>
    <x v="14"/>
    <s v="Full HD+"/>
    <x v="0"/>
    <x v="0"/>
    <s v="Cobalt Violet"/>
    <s v="Exynos 2400 Processor"/>
    <x v="10"/>
    <n v="50"/>
    <n v="12"/>
    <n v="10"/>
    <n v="0"/>
    <x v="2"/>
  </r>
  <r>
    <n v="131"/>
    <s v="Vivo V30 5G (Classic Black, 256 Gb)"/>
    <n v="38999"/>
    <n v="29"/>
    <n v="4.4000000000000004"/>
    <x v="3"/>
    <x v="52"/>
    <x v="11"/>
    <s v="Full HD+"/>
    <x v="1"/>
    <x v="0"/>
    <s v="Classic Black"/>
    <s v="7 Gen 3 Processor"/>
    <x v="0"/>
    <n v="50"/>
    <n v="50"/>
    <n v="18515"/>
    <n v="2131"/>
    <x v="0"/>
  </r>
  <r>
    <n v="132"/>
    <s v="Nothing Phone (2) (Dark Grey, 256 Gb)"/>
    <n v="38999"/>
    <n v="27"/>
    <n v="4.4000000000000004"/>
    <x v="5"/>
    <x v="12"/>
    <x v="5"/>
    <s v="Full HD+"/>
    <x v="1"/>
    <x v="0"/>
    <s v="Dark Grey"/>
    <s v="Qualcomm Snapdragon 8+ Gen 1 Processor"/>
    <x v="8"/>
    <n v="50"/>
    <n v="32"/>
    <n v="18515"/>
    <n v="2131"/>
    <x v="0"/>
  </r>
  <r>
    <n v="133"/>
    <s v="Nothing Phone (2) (White, 256 Gb)"/>
    <n v="15174"/>
    <n v="8"/>
    <n v="4.3"/>
    <x v="5"/>
    <x v="12"/>
    <x v="5"/>
    <s v="Full HD+"/>
    <x v="1"/>
    <x v="0"/>
    <s v="White"/>
    <s v="Qualcomm Snapdragon 8+ Gen 1 Processor"/>
    <x v="8"/>
    <n v="50"/>
    <n v="32"/>
    <n v="497"/>
    <n v="22"/>
    <x v="1"/>
  </r>
  <r>
    <n v="134"/>
    <s v="Samsung Galaxy A35 5G (Awesome Iceblue, 128 Gb)"/>
    <n v="11990"/>
    <n v="30"/>
    <n v="4.0999999999999996"/>
    <x v="1"/>
    <x v="53"/>
    <x v="4"/>
    <s v="Full HD+"/>
    <x v="0"/>
    <x v="1"/>
    <s v="Awesome Iceblue"/>
    <s v="Samsung Exynos 1380 Processor"/>
    <x v="0"/>
    <n v="50"/>
    <n v="13"/>
    <n v="4199"/>
    <n v="267"/>
    <x v="1"/>
  </r>
  <r>
    <n v="135"/>
    <s v="Samsung Galaxy A14 5G (Light Green, 64 Gb)"/>
    <n v="6999"/>
    <n v="22"/>
    <n v="4.0999999999999996"/>
    <x v="1"/>
    <x v="43"/>
    <x v="4"/>
    <s v="HD+"/>
    <x v="2"/>
    <x v="2"/>
    <s v="Light Green"/>
    <s v="SEC S5E8535 (Exynos 1330) Processor"/>
    <x v="0"/>
    <n v="50"/>
    <n v="13"/>
    <n v="204"/>
    <n v="5"/>
    <x v="2"/>
  </r>
  <r>
    <n v="136"/>
    <s v="Poco X6 Pro 5G (Racing Grey, 256 Gb)"/>
    <n v="38680"/>
    <n v="8"/>
    <n v="4.5"/>
    <x v="6"/>
    <x v="54"/>
    <x v="0"/>
    <s v="Full HD+"/>
    <x v="0"/>
    <x v="0"/>
    <s v="Racing Grey"/>
    <s v="Dimensity D8300 Ultra Processor"/>
    <x v="0"/>
    <n v="64"/>
    <n v="16"/>
    <n v="224"/>
    <n v="20"/>
    <x v="0"/>
  </r>
  <r>
    <n v="137"/>
    <s v="Samsung Galaxy A35 5G (Awesome Iceblue, 256 Gb)"/>
    <n v="59999"/>
    <n v="22"/>
    <n v="4.0999999999999996"/>
    <x v="1"/>
    <x v="53"/>
    <x v="4"/>
    <s v="Full HD+"/>
    <x v="0"/>
    <x v="0"/>
    <s v="Awesome Iceblue"/>
    <s v="Samsung Exynos 1380 Processor"/>
    <x v="0"/>
    <n v="50"/>
    <n v="13"/>
    <n v="937"/>
    <n v="106"/>
    <x v="0"/>
  </r>
  <r>
    <n v="138"/>
    <s v="Google Pixel 8A (Obsidian, 256 Gb)"/>
    <n v="57699"/>
    <n v="14"/>
    <n v="4.5999999999999996"/>
    <x v="10"/>
    <x v="55"/>
    <x v="1"/>
    <s v="Full HD+"/>
    <x v="0"/>
    <x v="0"/>
    <s v="Obsidian"/>
    <s v="Tensor G3 Processor"/>
    <x v="11"/>
    <n v="64"/>
    <n v="13"/>
    <n v="837"/>
    <n v="56"/>
    <x v="0"/>
  </r>
  <r>
    <n v="139"/>
    <s v="Motorola Edge 40 (Eclipse Black, 256 Gb)"/>
    <n v="14499"/>
    <n v="26"/>
    <n v="4.2"/>
    <x v="0"/>
    <x v="56"/>
    <x v="2"/>
    <s v="Full HD+"/>
    <x v="0"/>
    <x v="0"/>
    <s v="Eclipse Black"/>
    <s v="Dimensity 8020 Processor"/>
    <x v="12"/>
    <n v="50"/>
    <n v="32"/>
    <n v="21801"/>
    <n v="1798"/>
    <x v="1"/>
  </r>
  <r>
    <n v="140"/>
    <s v="Samsung Galaxy F15 5G (Ash Black, 128 Gb)"/>
    <n v="26999"/>
    <n v="26"/>
    <n v="4.3"/>
    <x v="1"/>
    <x v="40"/>
    <x v="2"/>
    <s v="Full HD+"/>
    <x v="3"/>
    <x v="1"/>
    <s v="Ash Black"/>
    <s v="MediaTek Dimensity 6100+ Processor"/>
    <x v="2"/>
    <n v="50"/>
    <n v="13"/>
    <n v="81807"/>
    <n v="8788"/>
    <x v="0"/>
  </r>
  <r>
    <n v="141"/>
    <s v="Motorola Edge 40 (Eclipse Black, 256 Gb)"/>
    <n v="12450"/>
    <n v="18"/>
    <n v="4.0999999999999996"/>
    <x v="0"/>
    <x v="56"/>
    <x v="2"/>
    <s v="Full HD+"/>
    <x v="0"/>
    <x v="0"/>
    <s v="Eclipse Black"/>
    <s v="Dimensity 8020 Processor"/>
    <x v="12"/>
    <n v="50"/>
    <n v="32"/>
    <n v="176"/>
    <n v="6"/>
    <x v="1"/>
  </r>
  <r>
    <n v="142"/>
    <s v="Realme Narzo 70X 5G (Forest Green, 128 Gb)"/>
    <n v="40999"/>
    <n v="14"/>
    <n v="4.4000000000000004"/>
    <x v="4"/>
    <x v="57"/>
    <x v="6"/>
    <s v="Full HD+"/>
    <x v="2"/>
    <x v="1"/>
    <s v="FOREST GREEN"/>
    <s v="Dimensity 6100+ 5G Chipset Processor"/>
    <x v="0"/>
    <n v="50"/>
    <n v="8"/>
    <n v="944"/>
    <n v="61"/>
    <x v="0"/>
  </r>
  <r>
    <n v="143"/>
    <s v="Oppo Reno 12 Pro 5G (Sunset Gold, 512 Gb)"/>
    <n v="8999"/>
    <n v="41"/>
    <n v="4.3"/>
    <x v="9"/>
    <x v="58"/>
    <x v="5"/>
    <s v="Full HD+"/>
    <x v="1"/>
    <x v="3"/>
    <s v="Sunset Gold"/>
    <s v="Dimensity 7300 Energy Processor"/>
    <x v="0"/>
    <n v="50"/>
    <n v="50"/>
    <n v="88088"/>
    <n v="3671"/>
    <x v="2"/>
  </r>
  <r>
    <n v="144"/>
    <s v="Realme C51 (Carbon Black, 64 Gb)"/>
    <n v="11999"/>
    <n v="6"/>
    <n v="4.4000000000000004"/>
    <x v="4"/>
    <x v="59"/>
    <x v="3"/>
    <s v="HD"/>
    <x v="2"/>
    <x v="2"/>
    <s v="Carbon Black"/>
    <s v="T612 Processor"/>
    <x v="0"/>
    <n v="8"/>
    <n v="5"/>
    <n v="129451"/>
    <n v="5830"/>
    <x v="1"/>
  </r>
  <r>
    <n v="145"/>
    <s v="Realme C53 (Champion Black, 128 Gb)"/>
    <n v="49999"/>
    <n v="30"/>
    <n v="4.3"/>
    <x v="4"/>
    <x v="50"/>
    <x v="3"/>
    <s v="HD"/>
    <x v="3"/>
    <x v="1"/>
    <s v="Champion Black"/>
    <s v="T612 Processor"/>
    <x v="0"/>
    <n v="108"/>
    <n v="8"/>
    <n v="12778"/>
    <n v="850"/>
    <x v="0"/>
  </r>
  <r>
    <n v="146"/>
    <s v="Samsung Galaxy S23 Fe (Purple, 256 Gb)"/>
    <n v="28999"/>
    <n v="31"/>
    <n v="4.3"/>
    <x v="1"/>
    <x v="21"/>
    <x v="7"/>
    <s v="Full HD+"/>
    <x v="0"/>
    <x v="0"/>
    <s v="Purple"/>
    <s v="Samsung Exynos 2200 Processor"/>
    <x v="3"/>
    <n v="50"/>
    <n v="10"/>
    <n v="1026"/>
    <n v="65"/>
    <x v="0"/>
  </r>
  <r>
    <n v="147"/>
    <s v="Realme 13 Pro 5G (Emerald Green, 256 Gb)"/>
    <n v="17327"/>
    <n v="7"/>
    <n v="4.3"/>
    <x v="4"/>
    <x v="60"/>
    <x v="5"/>
    <s v="Full HD+"/>
    <x v="0"/>
    <x v="0"/>
    <s v="Emerald Green"/>
    <s v="Snapdragon 7s Gen2 Processor"/>
    <x v="5"/>
    <n v="50"/>
    <n v="32"/>
    <n v="2903"/>
    <n v="191"/>
    <x v="1"/>
  </r>
  <r>
    <n v="148"/>
    <s v="Vivo V30 5G (Andaman Blue, 256 Gb)"/>
    <n v="33999"/>
    <n v="16"/>
    <n v="4.5"/>
    <x v="3"/>
    <x v="52"/>
    <x v="11"/>
    <s v="Full HD+"/>
    <x v="0"/>
    <x v="0"/>
    <s v="Andaman Blue"/>
    <s v="7 Gen 3 Processor"/>
    <x v="0"/>
    <n v="50"/>
    <n v="50"/>
    <n v="5899"/>
    <n v="504"/>
    <x v="0"/>
  </r>
  <r>
    <n v="149"/>
    <s v="Vivo V30 5G (Peacock Green, 256 Gb)"/>
    <n v="31999"/>
    <n v="28"/>
    <n v="4.2"/>
    <x v="3"/>
    <x v="52"/>
    <x v="11"/>
    <s v="Full HD+"/>
    <x v="0"/>
    <x v="0"/>
    <s v="Peacock Green"/>
    <s v="7 Gen 3 Processor"/>
    <x v="0"/>
    <n v="50"/>
    <n v="50"/>
    <n v="1724"/>
    <n v="185"/>
    <x v="0"/>
  </r>
  <r>
    <n v="150"/>
    <s v="Poco F6 5G (Black, 512 Gb)"/>
    <n v="12895"/>
    <n v="28"/>
    <n v="4.3"/>
    <x v="6"/>
    <x v="46"/>
    <x v="0"/>
    <s v="Full HD+"/>
    <x v="1"/>
    <x v="3"/>
    <s v="Black"/>
    <s v="8s Gen3 Processor"/>
    <x v="0"/>
    <n v="50"/>
    <n v="20"/>
    <n v="169"/>
    <n v="5"/>
    <x v="1"/>
  </r>
  <r>
    <n v="151"/>
    <s v="Infinix Note 40 5G (Obsidian Black, 256 Gb)"/>
    <n v="12867"/>
    <n v="22"/>
    <n v="4.3"/>
    <x v="8"/>
    <x v="61"/>
    <x v="11"/>
    <s v="Full HD+"/>
    <x v="0"/>
    <x v="0"/>
    <s v="Obsidian Black"/>
    <s v="Dimensity 7020 Processor"/>
    <x v="0"/>
    <n v="108"/>
    <n v="32"/>
    <n v="1637"/>
    <n v="62"/>
    <x v="1"/>
  </r>
  <r>
    <n v="152"/>
    <s v="Realme Narzo 70X 5G (Ice Blue, 128 Gb)"/>
    <n v="10496"/>
    <n v="15"/>
    <n v="4.3"/>
    <x v="4"/>
    <x v="57"/>
    <x v="6"/>
    <s v="Full HD+"/>
    <x v="3"/>
    <x v="1"/>
    <s v="ICE BLUE"/>
    <s v="Dimensity 6100+ 5G Chipset Processor"/>
    <x v="0"/>
    <n v="50"/>
    <n v="8"/>
    <n v="15816"/>
    <n v="517"/>
    <x v="1"/>
  </r>
  <r>
    <n v="153"/>
    <s v="Poco X6 Pro 5G (Spectre Black, 256 Gb)"/>
    <n v="67999"/>
    <n v="18"/>
    <n v="4.4000000000000004"/>
    <x v="6"/>
    <x v="54"/>
    <x v="0"/>
    <s v="Full HD+"/>
    <x v="0"/>
    <x v="0"/>
    <s v="Spectre Black"/>
    <s v="Dimensity D8300 Ultra Processor"/>
    <x v="0"/>
    <n v="64"/>
    <n v="16"/>
    <n v="1089"/>
    <n v="136"/>
    <x v="0"/>
  </r>
  <r>
    <n v="154"/>
    <s v="Samsung Galaxy S24 5G (Onyx Black, 256 Gb)"/>
    <n v="57700"/>
    <n v="15"/>
    <n v="4.5999999999999996"/>
    <x v="1"/>
    <x v="48"/>
    <x v="14"/>
    <s v="Full HD+"/>
    <x v="0"/>
    <x v="0"/>
    <s v="Onyx Black"/>
    <s v="Exynos 2400 Processor"/>
    <x v="10"/>
    <n v="50"/>
    <n v="12"/>
    <n v="837"/>
    <n v="56"/>
    <x v="0"/>
  </r>
  <r>
    <n v="155"/>
    <s v="Samsung Galaxy F15 5G (Ash Black, 128 Gb)"/>
    <n v="36390"/>
    <n v="5"/>
    <n v="4.5"/>
    <x v="1"/>
    <x v="40"/>
    <x v="2"/>
    <s v="Full HD+"/>
    <x v="2"/>
    <x v="1"/>
    <s v="Ash Black"/>
    <s v="MediaTek Dimensity 6100+ Processor"/>
    <x v="2"/>
    <n v="50"/>
    <n v="13"/>
    <n v="929"/>
    <n v="86"/>
    <x v="0"/>
  </r>
  <r>
    <n v="156"/>
    <s v="Vivo V30 5G (Andaman Blue, 256 Gb)"/>
    <n v="11090"/>
    <n v="7"/>
    <n v="4.3"/>
    <x v="3"/>
    <x v="52"/>
    <x v="11"/>
    <s v="Full HD+"/>
    <x v="1"/>
    <x v="0"/>
    <s v="Andaman Blue"/>
    <s v="7 Gen 3 Processor"/>
    <x v="0"/>
    <n v="50"/>
    <n v="50"/>
    <n v="111"/>
    <n v="3"/>
    <x v="1"/>
  </r>
  <r>
    <n v="157"/>
    <s v="Realme C53 (Champion Gold, 128 Gb)"/>
    <n v="6899"/>
    <n v="13"/>
    <n v="4.3"/>
    <x v="4"/>
    <x v="50"/>
    <x v="3"/>
    <s v="HD"/>
    <x v="2"/>
    <x v="1"/>
    <s v="Champion Gold"/>
    <s v="T612 Processor"/>
    <x v="0"/>
    <n v="108"/>
    <n v="8"/>
    <n v="394"/>
    <n v="12"/>
    <x v="2"/>
  </r>
  <r>
    <n v="158"/>
    <s v="Tecno Spark Go 2024 (Gravity Black, 64 Gb)"/>
    <n v="37999"/>
    <n v="16"/>
    <n v="4.0999999999999996"/>
    <x v="12"/>
    <x v="62"/>
    <x v="16"/>
    <s v="HD+"/>
    <x v="5"/>
    <x v="2"/>
    <s v="Gravity Black"/>
    <s v="Unisoc T606 Processor"/>
    <x v="0"/>
    <n v="8"/>
    <n v="8"/>
    <n v="20087"/>
    <n v="2105"/>
    <x v="0"/>
  </r>
  <r>
    <n v="159"/>
    <s v="Google Pixel 7A (Snow, 128 Gb)"/>
    <n v="9999"/>
    <n v="18"/>
    <n v="4.2"/>
    <x v="10"/>
    <x v="44"/>
    <x v="1"/>
    <s v="Full HD+"/>
    <x v="0"/>
    <x v="1"/>
    <s v="Snow"/>
    <s v="Tensor G2 Processor"/>
    <x v="7"/>
    <n v="64"/>
    <n v="13"/>
    <n v="110759"/>
    <n v="6188"/>
    <x v="2"/>
  </r>
  <r>
    <n v="160"/>
    <s v="Itel S23 With Dual Sim| 50Mp Rear Camera| 5000Mah Battery|Expandable Upto 1 Tb (Sky Blue, 128 Gb)"/>
    <n v="7199"/>
    <n v="22"/>
    <n v="4.3"/>
    <x v="11"/>
    <x v="63"/>
    <x v="4"/>
    <s v="HD+"/>
    <x v="2"/>
    <x v="1"/>
    <s v="Sky Blue"/>
    <s v="Unisoc Tiger T606 Processor"/>
    <x v="0"/>
    <n v="50"/>
    <n v="8"/>
    <n v="859"/>
    <n v="38"/>
    <x v="2"/>
  </r>
  <r>
    <n v="161"/>
    <s v="Tecno Spark Go 2024 (Mystery White, 64 Gb)"/>
    <n v="17999"/>
    <n v="25"/>
    <n v="4.3"/>
    <x v="12"/>
    <x v="62"/>
    <x v="16"/>
    <s v="HD+"/>
    <x v="2"/>
    <x v="2"/>
    <s v="Mystery White"/>
    <s v="Unisoc T606 Processor"/>
    <x v="0"/>
    <n v="8"/>
    <n v="8"/>
    <n v="859"/>
    <n v="38"/>
    <x v="1"/>
  </r>
  <r>
    <n v="162"/>
    <s v="Tecno Spark Go 2024 (Magic Skin Green, 64 Gb)"/>
    <n v="37999"/>
    <n v="25"/>
    <n v="4.0999999999999996"/>
    <x v="12"/>
    <x v="62"/>
    <x v="16"/>
    <s v="HD+"/>
    <x v="2"/>
    <x v="2"/>
    <s v="Magic Skin Green"/>
    <s v="Unisoc T606 Processor"/>
    <x v="0"/>
    <n v="8"/>
    <n v="8"/>
    <n v="1211"/>
    <n v="117"/>
    <x v="0"/>
  </r>
  <r>
    <n v="163"/>
    <s v="Infinix Note 40 5G (Titan Gold, 256 Gb)"/>
    <n v="39999"/>
    <n v="13"/>
    <n v="4.4000000000000004"/>
    <x v="8"/>
    <x v="61"/>
    <x v="11"/>
    <s v="Full HD+"/>
    <x v="0"/>
    <x v="0"/>
    <s v="Titan Gold"/>
    <s v="Dimensity 7020 Processor"/>
    <x v="0"/>
    <n v="108"/>
    <n v="32"/>
    <n v="1545"/>
    <n v="136"/>
    <x v="0"/>
  </r>
  <r>
    <n v="164"/>
    <s v="Google Pixel 8 (Hazel, 128 Gb)"/>
    <n v="11999"/>
    <n v="15"/>
    <n v="4.0999999999999996"/>
    <x v="10"/>
    <x v="64"/>
    <x v="14"/>
    <s v="Full HD+"/>
    <x v="0"/>
    <x v="1"/>
    <s v="Hazel"/>
    <s v="Tensor G3 Processor"/>
    <x v="13"/>
    <n v="50"/>
    <n v="5"/>
    <n v="246"/>
    <n v="17"/>
    <x v="1"/>
  </r>
  <r>
    <n v="165"/>
    <s v="Poco M6 Plus 5G (Ice Silver, 128 Gb)"/>
    <n v="94999"/>
    <n v="21"/>
    <n v="4.2"/>
    <x v="6"/>
    <x v="65"/>
    <x v="9"/>
    <s v="Full HD+"/>
    <x v="0"/>
    <x v="1"/>
    <s v="Ice Silver"/>
    <s v="Snapdragon 4 Gen2 AE Processor"/>
    <x v="14"/>
    <n v="108"/>
    <n v="13"/>
    <n v="10254"/>
    <n v="440"/>
    <x v="0"/>
  </r>
  <r>
    <n v="166"/>
    <s v="Redmi 13C 5G (Starlight Black, 128 Gb)"/>
    <n v="7150"/>
    <n v="8"/>
    <n v="4.5999999999999996"/>
    <x v="2"/>
    <x v="9"/>
    <x v="3"/>
    <s v="HD+"/>
    <x v="3"/>
    <x v="1"/>
    <s v="Starlight Black"/>
    <s v="Mediatek Dimensity 6100+ Processor"/>
    <x v="0"/>
    <n v="50"/>
    <n v="5"/>
    <n v="47150"/>
    <n v="2494"/>
    <x v="2"/>
  </r>
  <r>
    <n v="167"/>
    <s v="Redmi A3 (Olive Green, 64 Gb)"/>
    <n v="16802"/>
    <n v="8"/>
    <n v="4.2"/>
    <x v="2"/>
    <x v="66"/>
    <x v="10"/>
    <s v="HD+"/>
    <x v="5"/>
    <x v="2"/>
    <s v="Olive Green"/>
    <s v="Mediatek Helio G36 Processor"/>
    <x v="0"/>
    <n v="8"/>
    <n v="5"/>
    <n v="4454"/>
    <n v="217"/>
    <x v="1"/>
  </r>
  <r>
    <n v="168"/>
    <s v="Redmi 13C 5G (Starlight Black, 256 Gb)"/>
    <n v="7490"/>
    <n v="6"/>
    <n v="4.4000000000000004"/>
    <x v="2"/>
    <x v="9"/>
    <x v="3"/>
    <s v="HD+"/>
    <x v="0"/>
    <x v="0"/>
    <s v="Starlight Black"/>
    <s v="Mediatek Dimensity 6100+ Processor"/>
    <x v="0"/>
    <n v="50"/>
    <n v="5"/>
    <n v="161591"/>
    <n v="10809"/>
    <x v="2"/>
  </r>
  <r>
    <n v="169"/>
    <s v="Itel S23 With Dual Sim| 50Mp Rear Camera| 5000Mah Battery|Expandable Upto 1 Tb (Starry Black, 128 Gb)"/>
    <n v="19900"/>
    <n v="8"/>
    <n v="4.3"/>
    <x v="11"/>
    <x v="63"/>
    <x v="4"/>
    <s v="HD+"/>
    <x v="2"/>
    <x v="1"/>
    <s v="Starry Black"/>
    <s v="Unisoc Tiger T606 Processor"/>
    <x v="0"/>
    <n v="50"/>
    <n v="8"/>
    <n v="616"/>
    <n v="44"/>
    <x v="1"/>
  </r>
  <r>
    <n v="170"/>
    <s v="Samsung Galaxy A35 5G (Awesome Navy, 128 Gb)"/>
    <n v="63999"/>
    <n v="6"/>
    <n v="4.4000000000000004"/>
    <x v="1"/>
    <x v="53"/>
    <x v="4"/>
    <s v="Full HD+"/>
    <x v="0"/>
    <x v="1"/>
    <s v="Awesome Navy"/>
    <s v="Samsung Exynos 1380 Processor"/>
    <x v="0"/>
    <n v="50"/>
    <n v="13"/>
    <n v="957"/>
    <n v="60"/>
    <x v="0"/>
  </r>
  <r>
    <n v="171"/>
    <s v="Realme C53 (Champion Gold, 128 Gb)"/>
    <n v="27999"/>
    <n v="16"/>
    <n v="4.3"/>
    <x v="4"/>
    <x v="50"/>
    <x v="3"/>
    <s v="HD"/>
    <x v="2"/>
    <x v="1"/>
    <s v="Champion Gold"/>
    <s v="T612 Processor"/>
    <x v="0"/>
    <n v="108"/>
    <n v="8"/>
    <n v="394"/>
    <n v="12"/>
    <x v="0"/>
  </r>
  <r>
    <n v="172"/>
    <s v="Tecno Spark Go 2024 (Gravity Black, 64 Gb)"/>
    <n v="11999"/>
    <n v="23"/>
    <n v="4.4000000000000004"/>
    <x v="12"/>
    <x v="62"/>
    <x v="16"/>
    <s v="HD+"/>
    <x v="5"/>
    <x v="2"/>
    <s v="Gravity Black"/>
    <s v="Unisoc T606 Processor"/>
    <x v="0"/>
    <n v="8"/>
    <n v="8"/>
    <n v="306"/>
    <n v="15"/>
    <x v="1"/>
  </r>
  <r>
    <n v="173"/>
    <s v="Nothing Phone (2A) Plus (Grey, 256 Gb)"/>
    <n v="11383"/>
    <n v="15"/>
    <n v="4.3"/>
    <x v="5"/>
    <x v="12"/>
    <x v="5"/>
    <s v="Full HD+"/>
    <x v="0"/>
    <x v="0"/>
    <s v="Grey"/>
    <s v="Dimensity 7350 Pro 5G Processor"/>
    <x v="0"/>
    <n v="50"/>
    <n v="50"/>
    <n v="10872"/>
    <n v="476"/>
    <x v="1"/>
  </r>
  <r>
    <n v="174"/>
    <s v="Redmi 12 5G (Moonstone Silver, 128 Gb)"/>
    <n v="11499"/>
    <n v="10"/>
    <n v="4.3"/>
    <x v="2"/>
    <x v="25"/>
    <x v="9"/>
    <s v="Full HD+"/>
    <x v="2"/>
    <x v="1"/>
    <s v="Moonstone Silver"/>
    <s v="Snapdragon 4 Gen 2 Processor"/>
    <x v="0"/>
    <n v="50"/>
    <n v="8"/>
    <n v="209"/>
    <n v="8"/>
    <x v="1"/>
  </r>
  <r>
    <n v="175"/>
    <s v="Tecno Spark Go 2024 (Magic Skin Green, 64 Gb)"/>
    <n v="29999"/>
    <n v="25"/>
    <n v="4.3"/>
    <x v="12"/>
    <x v="62"/>
    <x v="16"/>
    <s v="HD+"/>
    <x v="2"/>
    <x v="2"/>
    <s v="Magic Skin Green"/>
    <s v="Unisoc T606 Processor"/>
    <x v="0"/>
    <n v="8"/>
    <n v="8"/>
    <n v="394"/>
    <n v="12"/>
    <x v="0"/>
  </r>
  <r>
    <n v="176"/>
    <s v="Tecno Spark Go 2024 (Magic Skin Green, 64 Gb)"/>
    <n v="58999"/>
    <n v="21"/>
    <n v="4.2"/>
    <x v="12"/>
    <x v="62"/>
    <x v="16"/>
    <s v="HD+"/>
    <x v="5"/>
    <x v="2"/>
    <s v="Magic Skin Green"/>
    <s v="Unisoc T606 Processor"/>
    <x v="0"/>
    <n v="13"/>
    <n v="8"/>
    <n v="1724"/>
    <n v="185"/>
    <x v="0"/>
  </r>
  <r>
    <n v="177"/>
    <s v="Poco F6 5G (Titanium, 256 Gb)"/>
    <n v="16986"/>
    <n v="21"/>
    <n v="4.2"/>
    <x v="6"/>
    <x v="46"/>
    <x v="0"/>
    <s v="Full HD+"/>
    <x v="1"/>
    <x v="0"/>
    <s v="Titanium"/>
    <s v="8s Gen3 Processor"/>
    <x v="0"/>
    <n v="50"/>
    <n v="20"/>
    <n v="2589"/>
    <n v="350"/>
    <x v="1"/>
  </r>
  <r>
    <n v="178"/>
    <s v="Google Pixel 8 (Hazel, 128 Gb)"/>
    <n v="17999"/>
    <n v="13"/>
    <n v="4.4000000000000004"/>
    <x v="10"/>
    <x v="64"/>
    <x v="14"/>
    <s v="Full HD+"/>
    <x v="0"/>
    <x v="1"/>
    <s v="Hazel"/>
    <s v="Tensor G3 Processor"/>
    <x v="13"/>
    <n v="50"/>
    <n v="5"/>
    <n v="161591"/>
    <n v="10809"/>
    <x v="1"/>
  </r>
  <r>
    <n v="179"/>
    <s v="Infinix Note 40 5G (Titan Gold, 256 Gb)"/>
    <n v="25999"/>
    <n v="8"/>
    <n v="4.2"/>
    <x v="8"/>
    <x v="61"/>
    <x v="11"/>
    <s v="Full HD+"/>
    <x v="0"/>
    <x v="0"/>
    <s v="Titan Gold"/>
    <s v="Dimensity 7020 Processor"/>
    <x v="0"/>
    <n v="108"/>
    <n v="32"/>
    <n v="10254"/>
    <n v="440"/>
    <x v="0"/>
  </r>
  <r>
    <n v="180"/>
    <s v="Redmi 13C 5G (Starlight Black, 128 Gb)"/>
    <n v="21999"/>
    <n v="27"/>
    <n v="4.3"/>
    <x v="2"/>
    <x v="9"/>
    <x v="3"/>
    <s v="HD+"/>
    <x v="3"/>
    <x v="1"/>
    <s v="Starlight Black"/>
    <s v="Mediatek Dimensity 6100+ Processor"/>
    <x v="0"/>
    <n v="50"/>
    <n v="5"/>
    <n v="9367"/>
    <n v="1172"/>
    <x v="0"/>
  </r>
  <r>
    <n v="181"/>
    <s v="Poco X6 Pro 5G (Yellow, 512 Gb)"/>
    <n v="94999"/>
    <n v="16"/>
    <n v="4.2"/>
    <x v="6"/>
    <x v="54"/>
    <x v="0"/>
    <s v="Full HD+"/>
    <x v="1"/>
    <x v="3"/>
    <s v="Yellow"/>
    <s v="Dimensity D8300 Ultra Processor"/>
    <x v="0"/>
    <n v="64"/>
    <n v="16"/>
    <n v="3884"/>
    <n v="397"/>
    <x v="0"/>
  </r>
  <r>
    <n v="182"/>
    <s v="Poco X6 5G (Mirror Black, 512 Gb)"/>
    <n v="11499"/>
    <n v="13"/>
    <n v="4.5999999999999996"/>
    <x v="6"/>
    <x v="67"/>
    <x v="0"/>
    <s v="Full HD+"/>
    <x v="1"/>
    <x v="3"/>
    <s v="Mirror Black"/>
    <s v="7s Gen 2 Mobile Platform 5G Processor"/>
    <x v="4"/>
    <n v="64"/>
    <n v="16"/>
    <n v="47150"/>
    <n v="2494"/>
    <x v="1"/>
  </r>
  <r>
    <n v="183"/>
    <s v="Poco M6 5G (Polaris Green, 256 Gb)"/>
    <n v="7247"/>
    <n v="28"/>
    <n v="4.7"/>
    <x v="6"/>
    <x v="23"/>
    <x v="3"/>
    <s v="HD+"/>
    <x v="0"/>
    <x v="0"/>
    <s v="Polaris Green"/>
    <s v="Mediatek Dimensity 6100+ Processor"/>
    <x v="0"/>
    <n v="50"/>
    <n v="5"/>
    <n v="41"/>
    <n v="7"/>
    <x v="2"/>
  </r>
  <r>
    <n v="184"/>
    <s v="Vivo V40 Pro 5G (Ganges Blue, 512 Gb)"/>
    <n v="12499"/>
    <n v="18"/>
    <n v="4.2"/>
    <x v="3"/>
    <x v="68"/>
    <x v="11"/>
    <s v="Full HD+"/>
    <x v="1"/>
    <x v="3"/>
    <s v="Ganges Blue"/>
    <s v="Dimensity 9200+ Processor"/>
    <x v="9"/>
    <n v="50"/>
    <n v="50"/>
    <n v="116"/>
    <n v="6"/>
    <x v="1"/>
  </r>
  <r>
    <n v="185"/>
    <s v="Itel P55 (Aurora Blue, 128 Gb)"/>
    <n v="24999"/>
    <n v="25"/>
    <n v="4.2"/>
    <x v="11"/>
    <x v="69"/>
    <x v="16"/>
    <s v="HD"/>
    <x v="0"/>
    <x v="1"/>
    <s v="Aurora Blue"/>
    <s v="Unisoc T606 Processor"/>
    <x v="0"/>
    <n v="50"/>
    <n v="8"/>
    <n v="5416"/>
    <n v="481"/>
    <x v="0"/>
  </r>
  <r>
    <n v="186"/>
    <s v="Infinix Hot 30 5G (Miami Orange, 128 Gb)"/>
    <n v="14999"/>
    <n v="57"/>
    <n v="4.3"/>
    <x v="8"/>
    <x v="70"/>
    <x v="11"/>
    <s v="Full HD+"/>
    <x v="2"/>
    <x v="1"/>
    <s v="Miami Orange"/>
    <s v="Dimensity 6020 5G Processor"/>
    <x v="2"/>
    <n v="8"/>
    <n v="8"/>
    <n v="18021"/>
    <n v="1566"/>
    <x v="1"/>
  </r>
  <r>
    <n v="187"/>
    <s v="Redmi Note 13 Pro 5G (Midnight Black, 128 Gb)"/>
    <n v="11999"/>
    <n v="13"/>
    <n v="4.3"/>
    <x v="2"/>
    <x v="36"/>
    <x v="0"/>
    <s v="Full HD+"/>
    <x v="0"/>
    <x v="1"/>
    <s v="Midnight Black"/>
    <s v="7s Gen 2 Mobile Platform 5G Processor"/>
    <x v="4"/>
    <n v="200"/>
    <n v="16"/>
    <n v="74174"/>
    <n v="4292"/>
    <x v="1"/>
  </r>
  <r>
    <n v="188"/>
    <s v="Vivo T2X 5G (Aurora Gold, 128 Gb)"/>
    <n v="7188"/>
    <n v="23"/>
    <n v="4.0999999999999996"/>
    <x v="3"/>
    <x v="71"/>
    <x v="17"/>
    <s v="Full HD+"/>
    <x v="0"/>
    <x v="1"/>
    <s v="Aurora Gold"/>
    <s v="Mediatek Dimensity 6020 Processor"/>
    <x v="0"/>
    <n v="50"/>
    <n v="8"/>
    <n v="505"/>
    <n v="13"/>
    <x v="2"/>
  </r>
  <r>
    <n v="189"/>
    <s v="Vivo Y18E (Gem Green, 64 Gb)"/>
    <n v="8199"/>
    <n v="2"/>
    <n v="4.0999999999999996"/>
    <x v="3"/>
    <x v="72"/>
    <x v="16"/>
    <s v="Full HD+"/>
    <x v="2"/>
    <x v="2"/>
    <s v="Gem Green"/>
    <s v="Helios G85 Processor"/>
    <x v="0"/>
    <n v="8"/>
    <n v="5"/>
    <n v="2363"/>
    <n v="98"/>
    <x v="2"/>
  </r>
  <r>
    <n v="190"/>
    <s v="Redmi A3 (Lake Blue, 64 Gb)"/>
    <n v="8888"/>
    <n v="22"/>
    <n v="4"/>
    <x v="2"/>
    <x v="66"/>
    <x v="10"/>
    <s v="HD+"/>
    <x v="5"/>
    <x v="2"/>
    <s v="Lake Blue"/>
    <s v="Mediatek Helio G36 Processor"/>
    <x v="0"/>
    <n v="8"/>
    <n v="5"/>
    <n v="121"/>
    <n v="5"/>
    <x v="2"/>
  </r>
  <r>
    <n v="191"/>
    <s v="Vivo Y18E (Space Black, 64 Gb)"/>
    <n v="24999"/>
    <n v="12"/>
    <n v="4.3"/>
    <x v="3"/>
    <x v="72"/>
    <x v="16"/>
    <s v="Full HD+"/>
    <x v="2"/>
    <x v="2"/>
    <s v="Space Black"/>
    <s v="Helios G85 Processor"/>
    <x v="0"/>
    <n v="8"/>
    <n v="5"/>
    <n v="145231"/>
    <n v="13840"/>
    <x v="0"/>
  </r>
  <r>
    <n v="192"/>
    <s v="Redmi Note 13 Pro 5G (Coral Purple, 128 Gb)"/>
    <n v="20499"/>
    <n v="29"/>
    <n v="4.3"/>
    <x v="2"/>
    <x v="36"/>
    <x v="0"/>
    <s v="Full HD+"/>
    <x v="0"/>
    <x v="1"/>
    <s v="Coral Purple"/>
    <s v="7s Gen 2 Mobile Platform 5G Processor"/>
    <x v="4"/>
    <n v="200"/>
    <n v="16"/>
    <n v="169"/>
    <n v="5"/>
    <x v="0"/>
  </r>
  <r>
    <n v="193"/>
    <s v="Poco X6 5G (Skyline Blue, 256 Gb)"/>
    <n v="21999"/>
    <n v="22"/>
    <n v="4.3"/>
    <x v="6"/>
    <x v="67"/>
    <x v="0"/>
    <s v="Full HD+"/>
    <x v="1"/>
    <x v="0"/>
    <s v="Skyline Blue"/>
    <s v="7s Gen 2 Mobile Platform 5G Processor"/>
    <x v="4"/>
    <n v="64"/>
    <n v="16"/>
    <n v="88088"/>
    <n v="3671"/>
    <x v="0"/>
  </r>
  <r>
    <n v="194"/>
    <s v="Realme C51 (Mint Green, 64 Gb)"/>
    <n v="14989"/>
    <n v="23"/>
    <n v="4.2"/>
    <x v="4"/>
    <x v="59"/>
    <x v="3"/>
    <s v="HD"/>
    <x v="2"/>
    <x v="2"/>
    <s v="Mint Green"/>
    <s v="T612 Processor"/>
    <x v="0"/>
    <n v="8"/>
    <n v="5"/>
    <n v="160"/>
    <n v="5"/>
    <x v="1"/>
  </r>
  <r>
    <n v="195"/>
    <s v="Tecno Pova 6 Pro (Comet Green, 256 Gb)"/>
    <n v="11999"/>
    <n v="43"/>
    <n v="4.2"/>
    <x v="12"/>
    <x v="73"/>
    <x v="11"/>
    <s v="HD"/>
    <x v="1"/>
    <x v="0"/>
    <s v="Comet Green"/>
    <s v="Mediatek Dimensity 6080 Processor"/>
    <x v="2"/>
    <n v="108"/>
    <n v="32"/>
    <n v="25626"/>
    <n v="1474"/>
    <x v="1"/>
  </r>
  <r>
    <n v="196"/>
    <s v="Redmi 12 5G (Pastel Blue, 256 Gb)"/>
    <n v="11999"/>
    <n v="17"/>
    <n v="4.2"/>
    <x v="2"/>
    <x v="25"/>
    <x v="9"/>
    <s v="Full HD+"/>
    <x v="0"/>
    <x v="0"/>
    <s v="Pastel Blue"/>
    <s v="Snapdragon 4 Gen 2 Processor"/>
    <x v="0"/>
    <n v="50"/>
    <n v="8"/>
    <n v="122854"/>
    <n v="7497"/>
    <x v="1"/>
  </r>
  <r>
    <n v="197"/>
    <s v="Poco M6 Pro 5G (Forest Green, 128 Gb)"/>
    <n v="48999"/>
    <n v="30"/>
    <n v="4.2"/>
    <x v="6"/>
    <x v="74"/>
    <x v="9"/>
    <s v="Full HD+"/>
    <x v="3"/>
    <x v="1"/>
    <s v="Forest Green"/>
    <s v="Snapdragon 4 Gen 2 Processor"/>
    <x v="0"/>
    <n v="50"/>
    <n v="8"/>
    <n v="1250"/>
    <n v="74"/>
    <x v="0"/>
  </r>
  <r>
    <n v="198"/>
    <s v="Oppo A77 (Sunset Orange, 128 Gb)"/>
    <n v="62999"/>
    <n v="42"/>
    <n v="4.3"/>
    <x v="9"/>
    <x v="75"/>
    <x v="16"/>
    <s v="HD+"/>
    <x v="2"/>
    <x v="1"/>
    <s v="Sunset Orange"/>
    <s v="Mediatek Helio G35 Processor"/>
    <x v="0"/>
    <n v="50"/>
    <n v="8"/>
    <n v="128"/>
    <n v="10"/>
    <x v="0"/>
  </r>
  <r>
    <n v="199"/>
    <s v="Samsung Galaxy A55 5G (Awesome Navy, 256 Gb)"/>
    <n v="18499"/>
    <n v="40"/>
    <n v="4.4000000000000004"/>
    <x v="1"/>
    <x v="76"/>
    <x v="4"/>
    <s v="Full HD+"/>
    <x v="1"/>
    <x v="0"/>
    <s v="Awesome Navy"/>
    <s v="Samsung Exynos 1480 Processor"/>
    <x v="0"/>
    <n v="50"/>
    <n v="32"/>
    <n v="1089"/>
    <n v="136"/>
    <x v="1"/>
  </r>
  <r>
    <n v="200"/>
    <s v="Samsung Galaxy S24 5G (Cobalt Violet, 128 Gb)"/>
    <n v="18999"/>
    <n v="12"/>
    <n v="4.5"/>
    <x v="1"/>
    <x v="48"/>
    <x v="14"/>
    <s v="Full HD+"/>
    <x v="0"/>
    <x v="1"/>
    <s v="Cobalt Violet"/>
    <s v="Exynos 2400 Processor"/>
    <x v="10"/>
    <n v="50"/>
    <n v="12"/>
    <n v="111"/>
    <n v="3"/>
    <x v="1"/>
  </r>
  <r>
    <n v="201"/>
    <s v="Vivo Y58 5G (Sundarbans Green, 128 Gb)"/>
    <n v="15999"/>
    <n v="22"/>
    <n v="4.4000000000000004"/>
    <x v="3"/>
    <x v="77"/>
    <x v="6"/>
    <s v="Full HD+"/>
    <x v="0"/>
    <x v="1"/>
    <s v="Sundarbans Green"/>
    <s v="4 Gen 2 Processor"/>
    <x v="2"/>
    <n v="50"/>
    <n v="8"/>
    <n v="431755"/>
    <n v="23316"/>
    <x v="1"/>
  </r>
  <r>
    <n v="202"/>
    <s v="Vivo T2X 5G (Black Gladiator, 128 Gb)"/>
    <n v="8986"/>
    <n v="35"/>
    <n v="4.2"/>
    <x v="3"/>
    <x v="71"/>
    <x v="17"/>
    <s v="Full HD+"/>
    <x v="3"/>
    <x v="1"/>
    <s v="Black Gladiator"/>
    <s v="Mediatek Dimensity 6020 Processor"/>
    <x v="0"/>
    <n v="50"/>
    <n v="8"/>
    <n v="2245"/>
    <n v="117"/>
    <x v="2"/>
  </r>
  <r>
    <n v="203"/>
    <s v="Tecno Pova 5 Pro 5G (Silver Fantasy, 256 Gb)"/>
    <n v="23999"/>
    <n v="19"/>
    <n v="4.2"/>
    <x v="12"/>
    <x v="78"/>
    <x v="11"/>
    <s v="Full HD+"/>
    <x v="0"/>
    <x v="0"/>
    <s v="Silver Fantasy"/>
    <s v="MediaTek Dimensity 6080 Processor"/>
    <x v="0"/>
    <n v="8"/>
    <n v="16"/>
    <n v="51397"/>
    <n v="3367"/>
    <x v="0"/>
  </r>
  <r>
    <n v="204"/>
    <s v="Redmi 12 (Pastel Blue, 128 Gb)"/>
    <n v="21499"/>
    <n v="3"/>
    <n v="4.3"/>
    <x v="2"/>
    <x v="28"/>
    <x v="9"/>
    <s v="Full HD+"/>
    <x v="3"/>
    <x v="1"/>
    <s v="Pastel Blue"/>
    <s v="Helio G88 Processor"/>
    <x v="0"/>
    <n v="50"/>
    <n v="8"/>
    <n v="3817"/>
    <n v="307"/>
    <x v="0"/>
  </r>
  <r>
    <n v="205"/>
    <s v="Oppo F25 Pro 5G (Coral Purple, 128 Gb)"/>
    <n v="11489"/>
    <n v="11"/>
    <n v="4"/>
    <x v="9"/>
    <x v="79"/>
    <x v="5"/>
    <s v="Full HD+"/>
    <x v="0"/>
    <x v="1"/>
    <s v="Coral Purple"/>
    <s v="Dimensity 7050 Processor"/>
    <x v="0"/>
    <n v="64"/>
    <n v="32"/>
    <n v="1213"/>
    <n v="63"/>
    <x v="1"/>
  </r>
  <r>
    <n v="206"/>
    <s v="Samsung Galaxy A23 5G (Silver, 128 Gb)"/>
    <n v="9499"/>
    <n v="31"/>
    <n v="4"/>
    <x v="1"/>
    <x v="80"/>
    <x v="4"/>
    <s v="Full HD+"/>
    <x v="0"/>
    <x v="1"/>
    <s v="Silver"/>
    <s v="Qualcomm Snapdragon 695 (SM6375) Processor"/>
    <x v="0"/>
    <n v="50"/>
    <n v="8"/>
    <n v="1123"/>
    <n v="40"/>
    <x v="2"/>
  </r>
  <r>
    <n v="207"/>
    <s v="Oppo A18 (Glowing Blue, 128 Gb)"/>
    <n v="20999"/>
    <n v="28"/>
    <n v="4.5"/>
    <x v="9"/>
    <x v="81"/>
    <x v="16"/>
    <s v="HD+"/>
    <x v="2"/>
    <x v="1"/>
    <s v="Glowing Blue"/>
    <s v="Helio G85 Processor"/>
    <x v="0"/>
    <n v="8"/>
    <n v="5"/>
    <n v="553"/>
    <n v="89"/>
    <x v="0"/>
  </r>
  <r>
    <n v="208"/>
    <s v="Xiaomi 14 (White, 512 Gb)"/>
    <n v="13499"/>
    <n v="30"/>
    <n v="4.2"/>
    <x v="13"/>
    <x v="82"/>
    <x v="18"/>
    <s v="Full HD+"/>
    <x v="1"/>
    <x v="3"/>
    <s v="White"/>
    <s v="Snapdragon 8 Gen 3 Mobile Platform Processor"/>
    <x v="15"/>
    <n v="50"/>
    <n v="32"/>
    <n v="3884"/>
    <n v="397"/>
    <x v="1"/>
  </r>
  <r>
    <n v="209"/>
    <s v="Poco X6 5G (Skyline Blue, 256 Gb)"/>
    <n v="24990"/>
    <n v="40"/>
    <n v="4.2"/>
    <x v="6"/>
    <x v="67"/>
    <x v="0"/>
    <s v="Full HD+"/>
    <x v="1"/>
    <x v="0"/>
    <s v="Skyline Blue"/>
    <s v="7s Gen 2 Mobile Platform 5G Processor"/>
    <x v="4"/>
    <n v="64"/>
    <n v="16"/>
    <n v="39540"/>
    <n v="3058"/>
    <x v="0"/>
  </r>
  <r>
    <n v="210"/>
    <s v="Poco X5 5G (Supernova Green, 128 Gb)"/>
    <n v="129999"/>
    <n v="18"/>
    <n v="4.3"/>
    <x v="6"/>
    <x v="83"/>
    <x v="0"/>
    <s v="Full HD+"/>
    <x v="3"/>
    <x v="1"/>
    <s v="Supernova Green"/>
    <s v="Qualcomm Snapdragon 695 Processor"/>
    <x v="0"/>
    <n v="48"/>
    <n v="13"/>
    <n v="18021"/>
    <n v="1566"/>
    <x v="0"/>
  </r>
  <r>
    <n v="211"/>
    <s v="Redmi Note 13 Pro 5G (Coral Purple, 256 Gb)"/>
    <n v="39900"/>
    <n v="31"/>
    <n v="4.5999999999999996"/>
    <x v="2"/>
    <x v="36"/>
    <x v="0"/>
    <s v="Full HD+"/>
    <x v="0"/>
    <x v="0"/>
    <s v="Coral Purple"/>
    <s v="7s Gen 2 Mobile Platform 5G Processor"/>
    <x v="4"/>
    <n v="200"/>
    <n v="16"/>
    <n v="1938"/>
    <n v="246"/>
    <x v="0"/>
  </r>
  <r>
    <n v="212"/>
    <s v="Samsung Galaxy S24 Ultra 5G (Titanium Black, 256 Gb)"/>
    <n v="8199"/>
    <n v="21"/>
    <n v="4.5"/>
    <x v="1"/>
    <x v="84"/>
    <x v="19"/>
    <s v="HD+"/>
    <x v="1"/>
    <x v="0"/>
    <s v="Titanium Black"/>
    <s v="Snapdragon 8 Gen 3 Processor"/>
    <x v="0"/>
    <n v="200"/>
    <n v="12"/>
    <n v="312"/>
    <n v="22"/>
    <x v="2"/>
  </r>
  <r>
    <n v="213"/>
    <s v="Oppo A78 (Aqua Green, 128 Gb)"/>
    <n v="7634"/>
    <n v="17"/>
    <n v="4.4000000000000004"/>
    <x v="9"/>
    <x v="85"/>
    <x v="20"/>
    <s v="Full HD+"/>
    <x v="0"/>
    <x v="1"/>
    <s v="Aqua Green"/>
    <s v="Snapdragon 680 Processor"/>
    <x v="0"/>
    <n v="50"/>
    <n v="8"/>
    <n v="9742"/>
    <n v="798"/>
    <x v="2"/>
  </r>
  <r>
    <n v="214"/>
    <s v="Redmi A3 (Midnight Black, 128 Gb)"/>
    <n v="9837"/>
    <n v="31"/>
    <n v="4.3"/>
    <x v="2"/>
    <x v="66"/>
    <x v="10"/>
    <s v="HD+"/>
    <x v="2"/>
    <x v="1"/>
    <s v="Midnight Black"/>
    <s v="Mediatek Helio G36 Processor"/>
    <x v="0"/>
    <n v="8"/>
    <n v="5"/>
    <n v="1505"/>
    <n v="70"/>
    <x v="2"/>
  </r>
  <r>
    <n v="215"/>
    <s v="Oppo A18 (Glowing Black, 64 Gb)"/>
    <n v="36999"/>
    <n v="11"/>
    <n v="4.0999999999999996"/>
    <x v="9"/>
    <x v="81"/>
    <x v="16"/>
    <s v="HD+"/>
    <x v="2"/>
    <x v="2"/>
    <s v="Glowing Black"/>
    <s v="Helio G85 Processor"/>
    <x v="0"/>
    <n v="8"/>
    <n v="5"/>
    <n v="216"/>
    <n v="18"/>
    <x v="0"/>
  </r>
  <r>
    <n v="216"/>
    <s v="Oppo Reno 12 Pro 5G (Space Brown, 256 Gb)"/>
    <n v="32962"/>
    <n v="15"/>
    <n v="4.2"/>
    <x v="9"/>
    <x v="58"/>
    <x v="5"/>
    <s v="Full HD+"/>
    <x v="1"/>
    <x v="0"/>
    <s v="Space Brown"/>
    <s v="Dimensity 7300 Energy Processor"/>
    <x v="0"/>
    <n v="50"/>
    <n v="50"/>
    <n v="624"/>
    <n v="95"/>
    <x v="0"/>
  </r>
  <r>
    <n v="217"/>
    <s v="Google Pixel 8A (Aloe, 128 Gb)"/>
    <n v="22999"/>
    <n v="17"/>
    <n v="4.2"/>
    <x v="10"/>
    <x v="55"/>
    <x v="1"/>
    <s v="Full HD+"/>
    <x v="0"/>
    <x v="1"/>
    <s v="Aloe"/>
    <s v="Tensor G3 Processor"/>
    <x v="11"/>
    <n v="64"/>
    <n v="13"/>
    <n v="10254"/>
    <n v="440"/>
    <x v="0"/>
  </r>
  <r>
    <n v="218"/>
    <s v="Redmi 13C 5G (Startrail Silver, 128 Gb)"/>
    <n v="10399"/>
    <n v="12"/>
    <n v="4.3"/>
    <x v="2"/>
    <x v="9"/>
    <x v="3"/>
    <s v="HD+"/>
    <x v="3"/>
    <x v="1"/>
    <s v="Startrail Silver"/>
    <s v="Mediatek Dimensity 6100+ Processor"/>
    <x v="0"/>
    <n v="50"/>
    <n v="5"/>
    <n v="54955"/>
    <n v="5761"/>
    <x v="1"/>
  </r>
  <r>
    <n v="219"/>
    <s v="Motorola Edge 40 Neo (Caneel Bay, 128 Gb)"/>
    <n v="8199"/>
    <n v="24"/>
    <n v="4.2"/>
    <x v="0"/>
    <x v="41"/>
    <x v="12"/>
    <s v="Full HD+"/>
    <x v="0"/>
    <x v="1"/>
    <s v="Caneel Bay"/>
    <s v="Dimensity 7030 Processor"/>
    <x v="0"/>
    <n v="50"/>
    <n v="32"/>
    <n v="12081"/>
    <n v="478"/>
    <x v="2"/>
  </r>
  <r>
    <n v="220"/>
    <s v="Redmi 13C (Starshine Green, 128 Gb)"/>
    <n v="39900"/>
    <n v="27"/>
    <n v="4.0999999999999996"/>
    <x v="2"/>
    <x v="4"/>
    <x v="3"/>
    <s v="HD+"/>
    <x v="3"/>
    <x v="1"/>
    <s v="Starshine Green"/>
    <s v="Helio G85 Processor"/>
    <x v="0"/>
    <n v="50"/>
    <n v="8"/>
    <n v="3286"/>
    <n v="164"/>
    <x v="0"/>
  </r>
  <r>
    <n v="221"/>
    <s v="Redmi 12 5G (Jade Black, 128 Gb)"/>
    <n v="32996"/>
    <n v="7"/>
    <n v="4.3"/>
    <x v="2"/>
    <x v="25"/>
    <x v="9"/>
    <s v="Full HD+"/>
    <x v="3"/>
    <x v="1"/>
    <s v="Jade Black"/>
    <s v="Snapdragon 4 Gen 2 Processor"/>
    <x v="0"/>
    <n v="50"/>
    <n v="8"/>
    <n v="1001"/>
    <n v="107"/>
    <x v="0"/>
  </r>
  <r>
    <n v="222"/>
    <s v="Motorola Edge 50 Ultra 5G (Forest Grey, 512 Gb)"/>
    <n v="52999"/>
    <n v="35"/>
    <n v="4.7"/>
    <x v="0"/>
    <x v="86"/>
    <x v="5"/>
    <s v="Full HD+"/>
    <x v="1"/>
    <x v="3"/>
    <s v="Forest Grey"/>
    <s v="8s Gen 3 Mobile Platform Processor"/>
    <x v="3"/>
    <n v="50"/>
    <n v="50"/>
    <n v="12"/>
    <n v="0"/>
    <x v="0"/>
  </r>
  <r>
    <n v="223"/>
    <s v="Google Pixel 8A (Aloe, 128 Gb)"/>
    <n v="38990"/>
    <n v="33"/>
    <n v="4.5"/>
    <x v="10"/>
    <x v="55"/>
    <x v="1"/>
    <s v="Full HD+"/>
    <x v="0"/>
    <x v="1"/>
    <s v="Aloe"/>
    <s v="Tensor G3 Processor"/>
    <x v="11"/>
    <n v="64"/>
    <n v="13"/>
    <n v="172"/>
    <n v="18"/>
    <x v="0"/>
  </r>
  <r>
    <n v="224"/>
    <s v="Samsung Galaxy S24+ 5G (Onyx Black, 256 Gb)"/>
    <n v="22999"/>
    <n v="16"/>
    <n v="4.5"/>
    <x v="1"/>
    <x v="87"/>
    <x v="5"/>
    <s v="HD+"/>
    <x v="1"/>
    <x v="0"/>
    <s v="Onyx Black"/>
    <s v="Exynos 2400 Processor"/>
    <x v="16"/>
    <n v="50"/>
    <n v="12"/>
    <n v="13106"/>
    <n v="874"/>
    <x v="0"/>
  </r>
  <r>
    <n v="225"/>
    <s v="Motorola Edge 40 Neo (Caneel Bay, 128 Gb)"/>
    <n v="24999"/>
    <n v="39"/>
    <n v="4.5"/>
    <x v="0"/>
    <x v="41"/>
    <x v="12"/>
    <s v="Full HD+"/>
    <x v="0"/>
    <x v="1"/>
    <s v="Caneel Bay"/>
    <s v="Dimensity 7030 Processor"/>
    <x v="0"/>
    <n v="50"/>
    <n v="32"/>
    <n v="553"/>
    <n v="89"/>
    <x v="0"/>
  </r>
  <r>
    <n v="226"/>
    <s v="Xiaomi 14 (Black, 512 Gb)"/>
    <n v="7999"/>
    <n v="13"/>
    <n v="4.2"/>
    <x v="13"/>
    <x v="82"/>
    <x v="18"/>
    <s v="Full HD+"/>
    <x v="1"/>
    <x v="3"/>
    <s v="Black"/>
    <s v="Snapdragon 8 Gen 3 Mobile Platform Processor"/>
    <x v="15"/>
    <n v="50"/>
    <n v="32"/>
    <n v="1246"/>
    <n v="91"/>
    <x v="2"/>
  </r>
  <r>
    <n v="227"/>
    <s v="Infinix Note 40 Pro+ 5G (Vintage Green, 256 Gb)"/>
    <n v="13499"/>
    <n v="14"/>
    <n v="4.0999999999999996"/>
    <x v="8"/>
    <x v="42"/>
    <x v="11"/>
    <s v="Full HD+"/>
    <x v="1"/>
    <x v="0"/>
    <s v="Vintage Green"/>
    <s v="Mediatek Dimensity 7020 Processor"/>
    <x v="6"/>
    <n v="108"/>
    <n v="32"/>
    <n v="1075"/>
    <n v="43"/>
    <x v="1"/>
  </r>
  <r>
    <n v="228"/>
    <s v="Redmi A3 (Lake Blue, 128 Gb)"/>
    <n v="13499"/>
    <n v="40"/>
    <n v="4.0999999999999996"/>
    <x v="2"/>
    <x v="66"/>
    <x v="10"/>
    <s v="HD+"/>
    <x v="2"/>
    <x v="1"/>
    <s v="Lake Blue"/>
    <s v="Mediatek Helio G36 Processor"/>
    <x v="0"/>
    <n v="8"/>
    <n v="5"/>
    <n v="67"/>
    <n v="2"/>
    <x v="1"/>
  </r>
  <r>
    <n v="229"/>
    <s v="Oppo A3X 5G (Sparkle Black, 128 Gb)"/>
    <n v="38680"/>
    <n v="17"/>
    <n v="4.0999999999999996"/>
    <x v="9"/>
    <x v="88"/>
    <x v="0"/>
    <s v="HD+"/>
    <x v="2"/>
    <x v="1"/>
    <s v="Sparkle Black"/>
    <s v="Dimensity 6300 Processor"/>
    <x v="4"/>
    <n v="8"/>
    <n v="5"/>
    <n v="67"/>
    <n v="2"/>
    <x v="0"/>
  </r>
  <r>
    <n v="230"/>
    <s v="Oppo A3X 5G (Starry Purple, 128 Gb)"/>
    <n v="10999"/>
    <n v="21"/>
    <n v="4.5"/>
    <x v="9"/>
    <x v="88"/>
    <x v="0"/>
    <s v="HD+"/>
    <x v="2"/>
    <x v="1"/>
    <s v="Starry Purple"/>
    <s v="Dimensity 6300 Processor"/>
    <x v="4"/>
    <n v="8"/>
    <n v="5"/>
    <n v="224"/>
    <n v="20"/>
    <x v="1"/>
  </r>
  <r>
    <n v="231"/>
    <s v="Samsung Galaxy F13 (Waterfall Blue, 128 Gb)"/>
    <n v="7999"/>
    <n v="22"/>
    <n v="4.3"/>
    <x v="1"/>
    <x v="89"/>
    <x v="4"/>
    <s v="Full HD+"/>
    <x v="2"/>
    <x v="1"/>
    <s v="Waterfall Blue"/>
    <s v="Exynos 850 Processor"/>
    <x v="2"/>
    <n v="50"/>
    <n v="8"/>
    <n v="1505"/>
    <n v="70"/>
    <x v="2"/>
  </r>
  <r>
    <n v="232"/>
    <s v="Oppo A18 (Glowing Blue, 128 Gb)"/>
    <n v="19999"/>
    <n v="12"/>
    <n v="4.2"/>
    <x v="9"/>
    <x v="81"/>
    <x v="16"/>
    <s v="HD+"/>
    <x v="2"/>
    <x v="1"/>
    <s v="Glowing Blue"/>
    <s v="Helio G85 Processor"/>
    <x v="0"/>
    <n v="8"/>
    <n v="5"/>
    <n v="13130"/>
    <n v="974"/>
    <x v="1"/>
  </r>
  <r>
    <n v="233"/>
    <s v="Motorola G24 Power (Ink Blue, 128 Gb)"/>
    <n v="21999"/>
    <n v="42"/>
    <n v="4.3"/>
    <x v="0"/>
    <x v="90"/>
    <x v="4"/>
    <s v="HD+"/>
    <x v="2"/>
    <x v="1"/>
    <s v="Ink blue"/>
    <s v="Helio G85 Processor"/>
    <x v="2"/>
    <n v="50"/>
    <n v="16"/>
    <n v="282"/>
    <n v="14"/>
    <x v="0"/>
  </r>
  <r>
    <n v="234"/>
    <s v="Vivo Y200E 5G (Saffron Delight, 128 Gb)"/>
    <n v="13900"/>
    <n v="33"/>
    <n v="4.2"/>
    <x v="3"/>
    <x v="91"/>
    <x v="0"/>
    <s v="Full HD+"/>
    <x v="3"/>
    <x v="1"/>
    <s v="Saffron Delight"/>
    <s v="Snapdragon 4 Gen 2 Processor"/>
    <x v="0"/>
    <n v="50"/>
    <n v="16"/>
    <n v="160"/>
    <n v="5"/>
    <x v="1"/>
  </r>
  <r>
    <n v="235"/>
    <s v="Tecno Pova 6 Pro (Meteorite Grey, 256 Gb)"/>
    <n v="77999"/>
    <n v="31"/>
    <n v="4.3"/>
    <x v="12"/>
    <x v="73"/>
    <x v="11"/>
    <s v="HD"/>
    <x v="1"/>
    <x v="0"/>
    <s v="Meteorite Grey"/>
    <s v="Mediatek Dimensity 6080 Processor"/>
    <x v="2"/>
    <n v="108"/>
    <n v="32"/>
    <n v="955"/>
    <n v="58"/>
    <x v="0"/>
  </r>
  <r>
    <n v="236"/>
    <s v="Oppo A78 (Aqua Green, 128 Gb)"/>
    <n v="17999"/>
    <n v="32"/>
    <n v="4.4000000000000004"/>
    <x v="9"/>
    <x v="85"/>
    <x v="20"/>
    <s v="Full HD+"/>
    <x v="0"/>
    <x v="1"/>
    <s v="Aqua Green"/>
    <s v="Snapdragon 680 Processor"/>
    <x v="0"/>
    <n v="50"/>
    <n v="8"/>
    <n v="1089"/>
    <n v="136"/>
    <x v="1"/>
  </r>
  <r>
    <n v="237"/>
    <s v="Samsung Galaxy S24 5G (Amber Yellow, 512 Gb)"/>
    <n v="7750"/>
    <n v="9"/>
    <n v="4.3"/>
    <x v="1"/>
    <x v="48"/>
    <x v="14"/>
    <s v="Full HD+"/>
    <x v="0"/>
    <x v="3"/>
    <s v="Amber Yellow"/>
    <s v="Exynos 2400 Processor"/>
    <x v="10"/>
    <n v="50"/>
    <n v="12"/>
    <n v="1973"/>
    <n v="106"/>
    <x v="2"/>
  </r>
  <r>
    <n v="238"/>
    <s v="Realme 12 5G (Twilight Purple, 128 Gb)"/>
    <n v="32975"/>
    <n v="34"/>
    <n v="4.2"/>
    <x v="4"/>
    <x v="92"/>
    <x v="6"/>
    <s v="Full HD+"/>
    <x v="0"/>
    <x v="1"/>
    <s v="Twilight Purple"/>
    <s v="Dimensity 6100+ Processor"/>
    <x v="0"/>
    <n v="108"/>
    <n v="8"/>
    <n v="1366"/>
    <n v="59"/>
    <x v="0"/>
  </r>
  <r>
    <n v="239"/>
    <s v="Redmi Note 13 Pro+ 5G (Fusion White, 256 Gb)"/>
    <n v="10475"/>
    <n v="27"/>
    <n v="4.3"/>
    <x v="2"/>
    <x v="35"/>
    <x v="0"/>
    <s v="Full HD+"/>
    <x v="1"/>
    <x v="0"/>
    <s v="Fusion White"/>
    <s v="Dimensity 7200 Ultra 5G Processor"/>
    <x v="0"/>
    <n v="200"/>
    <n v="16"/>
    <n v="555"/>
    <n v="14"/>
    <x v="1"/>
  </r>
  <r>
    <n v="240"/>
    <s v="Itel P 55 5G (Mint Green, 128 Gb)"/>
    <n v="10999"/>
    <n v="31"/>
    <n v="4.3"/>
    <x v="11"/>
    <x v="93"/>
    <x v="4"/>
    <s v="HD+"/>
    <x v="3"/>
    <x v="1"/>
    <s v="Mint Green"/>
    <s v="Mediatek Dimensity 6080 Processor"/>
    <x v="0"/>
    <n v="50"/>
    <n v="8"/>
    <n v="18021"/>
    <n v="1566"/>
    <x v="1"/>
  </r>
  <r>
    <n v="241"/>
    <s v="Redmi Note 13 Pro 5G (Arctic White, 256 Gb)"/>
    <n v="124999"/>
    <n v="21"/>
    <n v="4.2"/>
    <x v="2"/>
    <x v="36"/>
    <x v="0"/>
    <s v="Full HD+"/>
    <x v="0"/>
    <x v="0"/>
    <s v="Arctic White"/>
    <s v="7s Gen 2 Mobile Platform 5G Processor"/>
    <x v="4"/>
    <n v="200"/>
    <n v="16"/>
    <n v="2351"/>
    <n v="105"/>
    <x v="0"/>
  </r>
  <r>
    <n v="242"/>
    <s v="Vivo Y27 (Garden Green, 128 Gb)"/>
    <n v="7280"/>
    <n v="20"/>
    <n v="4.2"/>
    <x v="3"/>
    <x v="49"/>
    <x v="15"/>
    <s v="Full HD+"/>
    <x v="3"/>
    <x v="1"/>
    <s v="Garden Green"/>
    <s v="Helio G85 Processor"/>
    <x v="0"/>
    <n v="50"/>
    <n v="8"/>
    <n v="132"/>
    <n v="5"/>
    <x v="2"/>
  </r>
  <r>
    <n v="243"/>
    <s v="Google Pixel 9 Pro Xl (Hazel, 256 Gb)"/>
    <n v="14999"/>
    <n v="11"/>
    <n v="4.0999999999999996"/>
    <x v="10"/>
    <x v="94"/>
    <x v="19"/>
    <s v="Full HD+"/>
    <x v="6"/>
    <x v="0"/>
    <s v="Hazel"/>
    <s v="Google Tensor G4 Processor"/>
    <x v="17"/>
    <n v="50"/>
    <n v="42"/>
    <n v="78598"/>
    <n v="7701"/>
    <x v="1"/>
  </r>
  <r>
    <n v="244"/>
    <s v="Motorola G60 (Soft Silver, 128 Gb)"/>
    <n v="22195"/>
    <n v="10"/>
    <n v="4.2"/>
    <x v="0"/>
    <x v="95"/>
    <x v="11"/>
    <s v="Full HD+"/>
    <x v="3"/>
    <x v="1"/>
    <s v="Soft Silver"/>
    <s v="Qualcomm Snapdragon 732G Processor"/>
    <x v="2"/>
    <n v="108"/>
    <n v="32"/>
    <n v="1418"/>
    <n v="98"/>
    <x v="0"/>
  </r>
  <r>
    <n v="245"/>
    <s v="Oppo A78 (Mist Black, 128 Gb)"/>
    <n v="7199"/>
    <n v="14"/>
    <n v="4.2"/>
    <x v="9"/>
    <x v="85"/>
    <x v="20"/>
    <s v="Full HD+"/>
    <x v="0"/>
    <x v="1"/>
    <s v="Mist Black"/>
    <s v="Snapdragon 680 Processor"/>
    <x v="0"/>
    <n v="50"/>
    <n v="8"/>
    <n v="134"/>
    <n v="4"/>
    <x v="2"/>
  </r>
  <r>
    <n v="246"/>
    <s v="Samsung Galaxy A15 5G (Blue Black, 256 Gb)"/>
    <n v="21499"/>
    <n v="16"/>
    <n v="4"/>
    <x v="1"/>
    <x v="96"/>
    <x v="2"/>
    <s v="Full HD+"/>
    <x v="0"/>
    <x v="0"/>
    <s v="Blue Black"/>
    <s v="Dimensity 6100+ Processor"/>
    <x v="0"/>
    <n v="50"/>
    <n v="13"/>
    <n v="1213"/>
    <n v="63"/>
    <x v="0"/>
  </r>
  <r>
    <n v="247"/>
    <s v="Samsung Galaxy A23 5G (Light Blue, 128 Gb)"/>
    <n v="17650"/>
    <n v="21"/>
    <n v="4.4000000000000004"/>
    <x v="1"/>
    <x v="80"/>
    <x v="4"/>
    <s v="Full HD+"/>
    <x v="0"/>
    <x v="1"/>
    <s v="Light Blue"/>
    <s v="Qualcomm Snapdragon 695 (SM6375) Processor"/>
    <x v="0"/>
    <n v="50"/>
    <n v="8"/>
    <n v="159"/>
    <n v="6"/>
    <x v="1"/>
  </r>
  <r>
    <n v="248"/>
    <s v="Poco X6 5G (Snowstorm White, 256 Gb)"/>
    <n v="42695"/>
    <n v="12"/>
    <n v="4.5"/>
    <x v="6"/>
    <x v="67"/>
    <x v="0"/>
    <s v="Full HD+"/>
    <x v="1"/>
    <x v="0"/>
    <s v="Snowstorm White"/>
    <s v="7s Gen 2 Mobile Platform 5G Processor"/>
    <x v="4"/>
    <n v="64"/>
    <n v="16"/>
    <n v="151"/>
    <n v="12"/>
    <x v="0"/>
  </r>
  <r>
    <n v="249"/>
    <s v="Samsung Galaxy A55 5G (Awesome Iceblue, 128 Gb)"/>
    <n v="12999"/>
    <n v="50"/>
    <n v="4.4000000000000004"/>
    <x v="1"/>
    <x v="76"/>
    <x v="4"/>
    <s v="Full HD+"/>
    <x v="0"/>
    <x v="1"/>
    <s v="Awesome Iceblue"/>
    <s v="Samsung Exynos 1480 Processor"/>
    <x v="0"/>
    <n v="50"/>
    <n v="32"/>
    <n v="431755"/>
    <n v="23316"/>
    <x v="1"/>
  </r>
  <r>
    <n v="250"/>
    <s v="Samsung Galaxy A15 5G (Light Blue, 128 Gb)"/>
    <n v="42999"/>
    <n v="14"/>
    <n v="4.2"/>
    <x v="1"/>
    <x v="96"/>
    <x v="2"/>
    <s v="Full HD+"/>
    <x v="3"/>
    <x v="1"/>
    <s v="Light Blue"/>
    <s v="Dimensity 6100+ Processor"/>
    <x v="0"/>
    <n v="50"/>
    <n v="13"/>
    <n v="624"/>
    <n v="95"/>
    <x v="0"/>
  </r>
  <r>
    <n v="251"/>
    <s v="Vivo T2X 5G (Aurora Gold, 128 Gb)"/>
    <n v="15999"/>
    <n v="17"/>
    <n v="4.2"/>
    <x v="3"/>
    <x v="71"/>
    <x v="17"/>
    <s v="Full HD+"/>
    <x v="3"/>
    <x v="1"/>
    <s v="Aurora Gold"/>
    <s v="Mediatek Dimensity 6020 Processor"/>
    <x v="0"/>
    <n v="50"/>
    <n v="8"/>
    <n v="99863"/>
    <n v="10454"/>
    <x v="1"/>
  </r>
  <r>
    <n v="252"/>
    <s v="Infinix Note 30 5G (Magic Black, 256 Gb)"/>
    <n v="41999"/>
    <n v="40"/>
    <n v="4.4000000000000004"/>
    <x v="8"/>
    <x v="97"/>
    <x v="11"/>
    <s v="Full HD+"/>
    <x v="0"/>
    <x v="0"/>
    <s v="Magic Black"/>
    <s v="Dimensity 6080 Processor"/>
    <x v="0"/>
    <n v="16"/>
    <n v="16"/>
    <n v="20"/>
    <n v="0"/>
    <x v="0"/>
  </r>
  <r>
    <n v="253"/>
    <s v="Vivo V40 5G (Lotus Purple, 512 Gb)"/>
    <n v="23999"/>
    <n v="28"/>
    <n v="4.0999999999999996"/>
    <x v="3"/>
    <x v="98"/>
    <x v="11"/>
    <s v="Full HD+"/>
    <x v="1"/>
    <x v="3"/>
    <s v="Lotus Purple"/>
    <s v="Snapdragon 7 Gen 3 Processor"/>
    <x v="9"/>
    <n v="50"/>
    <n v="50"/>
    <n v="67"/>
    <n v="2"/>
    <x v="0"/>
  </r>
  <r>
    <n v="254"/>
    <s v="Iqoo Z7 Pro 5G (Blue Lagoon, 256 Gb)"/>
    <n v="8298"/>
    <n v="15"/>
    <n v="4.4000000000000004"/>
    <x v="14"/>
    <x v="99"/>
    <x v="11"/>
    <s v="Full HD+"/>
    <x v="0"/>
    <x v="0"/>
    <s v="Blue Lagoon"/>
    <s v="Dimensity 7200 5G Mobile Platform Processor"/>
    <x v="6"/>
    <n v="64"/>
    <n v="16"/>
    <n v="2796"/>
    <n v="189"/>
    <x v="2"/>
  </r>
  <r>
    <n v="255"/>
    <s v="Oppo A3X 5G (Starry Purple, 64 Gb)"/>
    <n v="21999"/>
    <n v="22"/>
    <n v="4.5"/>
    <x v="9"/>
    <x v="88"/>
    <x v="0"/>
    <s v="HD+"/>
    <x v="2"/>
    <x v="2"/>
    <s v="Starry Purple"/>
    <s v="Dimensity 6300 Processor"/>
    <x v="4"/>
    <n v="8"/>
    <n v="5"/>
    <n v="1621"/>
    <n v="140"/>
    <x v="0"/>
  </r>
  <r>
    <n v="256"/>
    <s v="Samsung A05 (Black, 64 Gb)"/>
    <n v="53975"/>
    <n v="17"/>
    <n v="4.0999999999999996"/>
    <x v="1"/>
    <x v="100"/>
    <x v="5"/>
    <s v="Full HD+"/>
    <x v="2"/>
    <x v="2"/>
    <s v="Black"/>
    <s v="MediaTek Helio G85 Processor"/>
    <x v="0"/>
    <n v="50"/>
    <n v="8"/>
    <n v="1075"/>
    <n v="43"/>
    <x v="0"/>
  </r>
  <r>
    <n v="257"/>
    <s v="Vivo Y200 5G (Desert Gold, 128 Gb)"/>
    <n v="7999"/>
    <n v="13"/>
    <n v="4.3"/>
    <x v="3"/>
    <x v="101"/>
    <x v="0"/>
    <s v="Full HD+"/>
    <x v="0"/>
    <x v="1"/>
    <s v="Desert Gold"/>
    <s v="4 Gen 1 Processor"/>
    <x v="18"/>
    <n v="64"/>
    <n v="16"/>
    <n v="188102"/>
    <n v="15826"/>
    <x v="2"/>
  </r>
  <r>
    <n v="258"/>
    <s v="Redmi A3 (Midnight Black, 128 Gb)"/>
    <n v="22999"/>
    <n v="28"/>
    <n v="4.3"/>
    <x v="2"/>
    <x v="66"/>
    <x v="10"/>
    <s v="HD+"/>
    <x v="2"/>
    <x v="1"/>
    <s v="Midnight Black"/>
    <s v="Mediatek Helio G36 Processor"/>
    <x v="0"/>
    <n v="8"/>
    <n v="5"/>
    <n v="54955"/>
    <n v="5761"/>
    <x v="0"/>
  </r>
  <r>
    <n v="259"/>
    <s v="Poco M4 Pro (Power Black, 128 Gb)"/>
    <n v="22999"/>
    <n v="36"/>
    <n v="4.5"/>
    <x v="6"/>
    <x v="102"/>
    <x v="20"/>
    <s v="Full HD+"/>
    <x v="3"/>
    <x v="1"/>
    <s v="Power Black"/>
    <s v="Mediatek Helio G96 Processor"/>
    <x v="0"/>
    <n v="64"/>
    <n v="16"/>
    <n v="151"/>
    <n v="12"/>
    <x v="0"/>
  </r>
  <r>
    <n v="260"/>
    <s v="Iqoo Z7 Pro 5G (Blue Lagoon, 128 Gb)"/>
    <n v="42999"/>
    <n v="46"/>
    <n v="4.3"/>
    <x v="14"/>
    <x v="99"/>
    <x v="11"/>
    <s v="Full HD+"/>
    <x v="0"/>
    <x v="1"/>
    <s v="Blue Lagoon"/>
    <s v="Dimensity 7200 5G Mobile Platform Processor"/>
    <x v="6"/>
    <n v="64"/>
    <n v="16"/>
    <n v="18021"/>
    <n v="1566"/>
    <x v="0"/>
  </r>
  <r>
    <n v="261"/>
    <s v="Motorola Edge 40 Neo (Black Beauty, 128 Gb)"/>
    <n v="23772"/>
    <n v="27"/>
    <n v="4.3"/>
    <x v="0"/>
    <x v="41"/>
    <x v="12"/>
    <s v="Full HD+"/>
    <x v="0"/>
    <x v="1"/>
    <s v="Black Beauty"/>
    <s v="Dimensity 7030 Processor"/>
    <x v="0"/>
    <n v="50"/>
    <n v="32"/>
    <n v="1505"/>
    <n v="70"/>
    <x v="0"/>
  </r>
  <r>
    <n v="262"/>
    <s v="Samsung Galaxy A55 5G (Awesome Iceblue, 128 Gb)"/>
    <n v="8999"/>
    <n v="19"/>
    <n v="4.3"/>
    <x v="1"/>
    <x v="76"/>
    <x v="4"/>
    <s v="Full HD+"/>
    <x v="0"/>
    <x v="1"/>
    <s v="Awesome Iceblue"/>
    <s v="Samsung Exynos 1480 Processor"/>
    <x v="0"/>
    <n v="50"/>
    <n v="32"/>
    <n v="111"/>
    <n v="3"/>
    <x v="2"/>
  </r>
  <r>
    <n v="263"/>
    <s v="Redmi Note 13 Pro 5G (Midnight Black, 256 Gb)"/>
    <n v="11175"/>
    <n v="11"/>
    <n v="4.3"/>
    <x v="2"/>
    <x v="36"/>
    <x v="0"/>
    <s v="Full HD+"/>
    <x v="0"/>
    <x v="0"/>
    <s v="Midnight Black"/>
    <s v="7s Gen 2 Mobile Platform 5G Processor"/>
    <x v="4"/>
    <n v="200"/>
    <n v="16"/>
    <n v="7510"/>
    <n v="921"/>
    <x v="1"/>
  </r>
  <r>
    <n v="264"/>
    <s v="Oppo A18 (Glowing Blue, 64 Gb)"/>
    <n v="25880"/>
    <n v="14"/>
    <n v="4.3"/>
    <x v="9"/>
    <x v="81"/>
    <x v="16"/>
    <s v="HD+"/>
    <x v="2"/>
    <x v="2"/>
    <s v="Glowing Blue"/>
    <s v="Helio G85 Processor"/>
    <x v="0"/>
    <n v="8"/>
    <n v="5"/>
    <n v="241"/>
    <n v="26"/>
    <x v="0"/>
  </r>
  <r>
    <n v="265"/>
    <s v="Vivo V25 Pro 5G (Sailing Blue, 128 Gb)"/>
    <n v="67999"/>
    <n v="3"/>
    <n v="4.3"/>
    <x v="3"/>
    <x v="103"/>
    <x v="16"/>
    <s v="Full HD+"/>
    <x v="0"/>
    <x v="1"/>
    <s v="Sailing Blue"/>
    <s v="Mediatek Dimensity 1300 Processor"/>
    <x v="19"/>
    <n v="64"/>
    <n v="32"/>
    <n v="6657"/>
    <n v="549"/>
    <x v="0"/>
  </r>
  <r>
    <n v="266"/>
    <s v="Samsung Galaxy S24 5G (Amber Yellow, 256 Gb)"/>
    <n v="31980"/>
    <n v="23"/>
    <n v="4.3"/>
    <x v="1"/>
    <x v="48"/>
    <x v="14"/>
    <s v="Full HD+"/>
    <x v="0"/>
    <x v="0"/>
    <s v="Amber Yellow"/>
    <s v="Exynos 2400 Processor"/>
    <x v="10"/>
    <n v="50"/>
    <n v="12"/>
    <n v="5700"/>
    <n v="287"/>
    <x v="0"/>
  </r>
  <r>
    <n v="267"/>
    <s v="Samsung Galaxy A34 5G (Awesome Silver, 128 Gb)"/>
    <n v="12988"/>
    <n v="14"/>
    <n v="4.5"/>
    <x v="1"/>
    <x v="104"/>
    <x v="4"/>
    <s v="Full HD+"/>
    <x v="0"/>
    <x v="1"/>
    <s v="Awesome Silver"/>
    <s v="BatteryDimensity 1080, Octa Core Processor"/>
    <x v="0"/>
    <n v="48"/>
    <n v="13"/>
    <n v="15"/>
    <n v="1"/>
    <x v="1"/>
  </r>
  <r>
    <n v="268"/>
    <s v="Oppo Reno10 5G (Ice Blue, 256 Gb)"/>
    <n v="24999"/>
    <n v="27"/>
    <n v="4.0999999999999996"/>
    <x v="9"/>
    <x v="105"/>
    <x v="5"/>
    <s v="Full HD+"/>
    <x v="0"/>
    <x v="0"/>
    <s v="Ice Blue"/>
    <s v="Mediatek Dimensity 7050 Processor"/>
    <x v="0"/>
    <n v="64"/>
    <n v="32"/>
    <n v="3503"/>
    <n v="269"/>
    <x v="0"/>
  </r>
  <r>
    <n v="269"/>
    <s v="Samsung Galaxy A14 5G (Light Green, 128 Gb)"/>
    <n v="14999"/>
    <n v="18"/>
    <n v="4.2"/>
    <x v="1"/>
    <x v="43"/>
    <x v="4"/>
    <s v="HD+"/>
    <x v="0"/>
    <x v="1"/>
    <s v="Light Green"/>
    <s v="SEC S5E8535 (Exynos 1330) Processor"/>
    <x v="0"/>
    <n v="50"/>
    <n v="13"/>
    <n v="465"/>
    <n v="35"/>
    <x v="1"/>
  </r>
  <r>
    <n v="270"/>
    <s v="Tecno Phantom V Fold 5G (Black, 256 Gb)"/>
    <n v="12999"/>
    <n v="38"/>
    <n v="3.7"/>
    <x v="12"/>
    <x v="106"/>
    <x v="21"/>
    <s v="Full HD+"/>
    <x v="1"/>
    <x v="0"/>
    <s v="Black"/>
    <s v="Mediatek Dimensity 9000+ Processor"/>
    <x v="0"/>
    <n v="50"/>
    <n v="16"/>
    <n v="19"/>
    <n v="2"/>
    <x v="1"/>
  </r>
  <r>
    <n v="271"/>
    <s v="Tecno Camon 20 (Serenity Blue, 256 Gb)"/>
    <n v="6179"/>
    <n v="20"/>
    <n v="4.4000000000000004"/>
    <x v="12"/>
    <x v="107"/>
    <x v="0"/>
    <s v="Full HD+"/>
    <x v="0"/>
    <x v="0"/>
    <s v="Serenity Blue"/>
    <s v="Mediatek MT6769Z Helio G85 Processor"/>
    <x v="0"/>
    <n v="64"/>
    <n v="32"/>
    <n v="1965"/>
    <n v="102"/>
    <x v="2"/>
  </r>
  <r>
    <n v="272"/>
    <s v="Motorola G31 (Baby Blue, 128 Gb)"/>
    <n v="13998"/>
    <n v="18"/>
    <n v="4.2"/>
    <x v="0"/>
    <x v="108"/>
    <x v="7"/>
    <s v="Full HD+"/>
    <x v="3"/>
    <x v="1"/>
    <s v="Baby Blue"/>
    <s v="Mediatek Helio G85 Processor"/>
    <x v="0"/>
    <n v="50"/>
    <n v="13"/>
    <n v="640"/>
    <n v="31"/>
    <x v="1"/>
  </r>
  <r>
    <n v="273"/>
    <s v="Vivo V29 Pro 5G (Black, 256 Gb)"/>
    <n v="22999"/>
    <n v="16"/>
    <n v="4.2"/>
    <x v="3"/>
    <x v="109"/>
    <x v="11"/>
    <s v="Full HD+"/>
    <x v="1"/>
    <x v="0"/>
    <s v="Black"/>
    <s v="Dimensity 8200 Processor"/>
    <x v="6"/>
    <n v="50"/>
    <n v="50"/>
    <n v="12488"/>
    <n v="1765"/>
    <x v="0"/>
  </r>
  <r>
    <n v="274"/>
    <s v="Samsung Galaxy Z Flip5 (Lavender, 512 Gb)"/>
    <n v="67999"/>
    <n v="22"/>
    <n v="4.5999999999999996"/>
    <x v="1"/>
    <x v="110"/>
    <x v="5"/>
    <s v="Full HD+"/>
    <x v="0"/>
    <x v="3"/>
    <s v="Lavender"/>
    <s v="Snapdragon 8 Gen 2 Processor"/>
    <x v="20"/>
    <n v="12"/>
    <n v="10"/>
    <n v="300963"/>
    <n v="11630"/>
    <x v="0"/>
  </r>
  <r>
    <n v="275"/>
    <s v="Infinix Zero 30 5G (Golden Hour, 256 Gb)"/>
    <n v="11177"/>
    <n v="35"/>
    <n v="4.3"/>
    <x v="8"/>
    <x v="111"/>
    <x v="11"/>
    <s v="Full HD+"/>
    <x v="1"/>
    <x v="0"/>
    <s v="Golden Hour"/>
    <s v="Dimensity 8020 Processor"/>
    <x v="0"/>
    <n v="108"/>
    <n v="50"/>
    <n v="111"/>
    <n v="3"/>
    <x v="1"/>
  </r>
  <r>
    <n v="276"/>
    <s v="Redmi A3 (Olive Green, 128 Gb)"/>
    <n v="12999"/>
    <n v="10"/>
    <n v="4.4000000000000004"/>
    <x v="2"/>
    <x v="66"/>
    <x v="10"/>
    <s v="HD+"/>
    <x v="3"/>
    <x v="1"/>
    <s v="Olive Green"/>
    <s v="Mediatek Helio G36 Processor"/>
    <x v="0"/>
    <n v="8"/>
    <n v="5"/>
    <n v="31"/>
    <n v="1"/>
    <x v="1"/>
  </r>
  <r>
    <n v="277"/>
    <s v="Vivo Y17S (Forest Green, 128 Gb)"/>
    <n v="11999"/>
    <n v="22"/>
    <n v="4.3"/>
    <x v="3"/>
    <x v="112"/>
    <x v="16"/>
    <s v="HD+"/>
    <x v="2"/>
    <x v="1"/>
    <s v="Forest Green"/>
    <s v="Helio G85 Processor"/>
    <x v="0"/>
    <n v="50"/>
    <n v="8"/>
    <n v="153249"/>
    <n v="8389"/>
    <x v="1"/>
  </r>
  <r>
    <n v="278"/>
    <s v="Tecno Phantom V Fold 5G (Black, 256 Gb)"/>
    <n v="7999"/>
    <n v="19"/>
    <n v="3.8"/>
    <x v="12"/>
    <x v="106"/>
    <x v="21"/>
    <s v="Full HD+"/>
    <x v="1"/>
    <x v="0"/>
    <s v="Black"/>
    <s v="Mediatek Dimensity 9000+ Processor"/>
    <x v="0"/>
    <n v="50"/>
    <n v="16"/>
    <n v="1367"/>
    <n v="115"/>
    <x v="2"/>
  </r>
  <r>
    <n v="279"/>
    <s v="Infinix Hot 30I (Diamond White, 128 Gb)"/>
    <n v="7999"/>
    <n v="16"/>
    <n v="3.8"/>
    <x v="8"/>
    <x v="113"/>
    <x v="4"/>
    <s v="HD+"/>
    <x v="0"/>
    <x v="1"/>
    <s v="Diamond White"/>
    <s v="G37 Processor"/>
    <x v="0"/>
    <n v="50"/>
    <n v="5"/>
    <n v="1367"/>
    <n v="115"/>
    <x v="2"/>
  </r>
  <r>
    <n v="280"/>
    <s v="Infinix Hot 30I (Glacier Blue, 128 Gb)"/>
    <n v="990"/>
    <n v="27"/>
    <n v="3.9"/>
    <x v="8"/>
    <x v="113"/>
    <x v="4"/>
    <s v="HD+"/>
    <x v="0"/>
    <x v="1"/>
    <s v="Glacier Blue"/>
    <s v="G37 Processor"/>
    <x v="0"/>
    <n v="50"/>
    <n v="5"/>
    <n v="297"/>
    <n v="10"/>
    <x v="2"/>
  </r>
  <r>
    <n v="281"/>
    <s v="Nokia C32 (Breezy Mint, 128 Gb)"/>
    <n v="7299"/>
    <n v="12"/>
    <n v="4"/>
    <x v="15"/>
    <x v="114"/>
    <x v="22"/>
    <s v="Full HD+"/>
    <x v="2"/>
    <x v="1"/>
    <s v="Breezy Mint"/>
    <s v="SC9863A1 Processor"/>
    <x v="0"/>
    <n v="50"/>
    <n v="8"/>
    <n v="390"/>
    <n v="13"/>
    <x v="2"/>
  </r>
  <r>
    <n v="282"/>
    <s v="Nokia C32 (Beach Pink, 128 Gb)"/>
    <n v="8999"/>
    <n v="8"/>
    <n v="4.0999999999999996"/>
    <x v="15"/>
    <x v="114"/>
    <x v="22"/>
    <s v="Full HD+"/>
    <x v="2"/>
    <x v="1"/>
    <s v="Beach Pink"/>
    <s v="SC9863A1 Processor"/>
    <x v="0"/>
    <n v="50"/>
    <n v="8"/>
    <n v="2854"/>
    <n v="169"/>
    <x v="2"/>
  </r>
  <r>
    <n v="283"/>
    <s v="Motorola G54 5G (Pearl Blue, 128 Gb)"/>
    <n v="19840"/>
    <n v="22"/>
    <n v="4.4000000000000004"/>
    <x v="0"/>
    <x v="115"/>
    <x v="2"/>
    <s v="Full HD+"/>
    <x v="0"/>
    <x v="1"/>
    <s v="Pearl Blue"/>
    <s v="Dimensity 7020 Processor"/>
    <x v="2"/>
    <n v="50"/>
    <n v="16"/>
    <n v="21086"/>
    <n v="1967"/>
    <x v="1"/>
  </r>
  <r>
    <n v="284"/>
    <s v="Vivo Y28 5G (Glitter Aqua, 128 Gb)"/>
    <n v="14999"/>
    <n v="45"/>
    <n v="4.4000000000000004"/>
    <x v="3"/>
    <x v="116"/>
    <x v="16"/>
    <s v="Full HD+"/>
    <x v="3"/>
    <x v="1"/>
    <s v="Glitter Aqua"/>
    <s v="Dimensity 6020 Processor"/>
    <x v="0"/>
    <n v="50"/>
    <n v="8"/>
    <n v="134509"/>
    <n v="8435"/>
    <x v="1"/>
  </r>
  <r>
    <n v="285"/>
    <s v="Realme 11X 5G (Purple Dawn, 128 Gb)"/>
    <n v="8299"/>
    <n v="35"/>
    <n v="4.2"/>
    <x v="4"/>
    <x v="117"/>
    <x v="6"/>
    <s v="Full HD+"/>
    <x v="3"/>
    <x v="1"/>
    <s v="Purple Dawn"/>
    <s v="Dimensity 6100+ Processor"/>
    <x v="0"/>
    <n v="64"/>
    <n v="8"/>
    <n v="26648"/>
    <n v="1446"/>
    <x v="2"/>
  </r>
  <r>
    <n v="286"/>
    <s v="Vivo V29 5G (Blue, 128 Gb)"/>
    <n v="13999"/>
    <n v="5"/>
    <n v="4.2"/>
    <x v="3"/>
    <x v="118"/>
    <x v="11"/>
    <s v="Full HD+"/>
    <x v="0"/>
    <x v="1"/>
    <s v="Blue"/>
    <s v="778G Processor"/>
    <x v="6"/>
    <n v="50"/>
    <n v="50"/>
    <n v="45567"/>
    <n v="4840"/>
    <x v="1"/>
  </r>
  <r>
    <n v="287"/>
    <s v="Redmi 12C (Royal Blue, 64 Gb)"/>
    <n v="15499"/>
    <n v="40"/>
    <n v="4.3"/>
    <x v="2"/>
    <x v="119"/>
    <x v="10"/>
    <s v="HD+"/>
    <x v="2"/>
    <x v="2"/>
    <s v="Royal Blue"/>
    <s v="Helio G85 Processor"/>
    <x v="0"/>
    <n v="50"/>
    <n v="5"/>
    <n v="678"/>
    <n v="28"/>
    <x v="1"/>
  </r>
  <r>
    <n v="288"/>
    <s v="Vivo Y28 5G (Crystal Purple, 128 Gb)"/>
    <n v="14999"/>
    <n v="31"/>
    <n v="4.2"/>
    <x v="3"/>
    <x v="116"/>
    <x v="16"/>
    <s v="Full HD+"/>
    <x v="0"/>
    <x v="1"/>
    <s v="Crystal Purple"/>
    <s v="Dimensity 6020 Processor"/>
    <x v="0"/>
    <n v="50"/>
    <n v="8"/>
    <n v="96597"/>
    <n v="8922"/>
    <x v="1"/>
  </r>
  <r>
    <n v="289"/>
    <s v="Vivo Y28 5G (Crystal Purple, 128 Gb)"/>
    <n v="7299"/>
    <n v="25"/>
    <n v="4"/>
    <x v="3"/>
    <x v="116"/>
    <x v="16"/>
    <s v="Full HD+"/>
    <x v="3"/>
    <x v="1"/>
    <s v="Crystal Purple"/>
    <s v="Dimensity 6020 Processor"/>
    <x v="0"/>
    <n v="50"/>
    <n v="8"/>
    <n v="390"/>
    <n v="13"/>
    <x v="2"/>
  </r>
  <r>
    <n v="290"/>
    <s v="Redmi Note 13 5G (Chromatic Purple, 128 Gb)"/>
    <n v="32999"/>
    <n v="15"/>
    <n v="4.5"/>
    <x v="2"/>
    <x v="26"/>
    <x v="0"/>
    <s v="Full HD+"/>
    <x v="3"/>
    <x v="1"/>
    <s v="Chromatic Purple"/>
    <s v="Dimensity 6080 Processor"/>
    <x v="0"/>
    <n v="108"/>
    <n v="16"/>
    <n v="9334"/>
    <n v="1034"/>
    <x v="0"/>
  </r>
  <r>
    <n v="291"/>
    <s v="Motorola G54 5G (Midnight Blue, 128 Gb)"/>
    <n v="10949"/>
    <n v="16"/>
    <n v="4.2"/>
    <x v="0"/>
    <x v="115"/>
    <x v="2"/>
    <s v="Full HD+"/>
    <x v="0"/>
    <x v="1"/>
    <s v="Midnight Blue"/>
    <s v="Dimensity 7020 Processor"/>
    <x v="2"/>
    <n v="50"/>
    <n v="16"/>
    <n v="600"/>
    <n v="57"/>
    <x v="1"/>
  </r>
  <r>
    <n v="292"/>
    <s v="Vivo V29 5G (Black, 128 Gb)"/>
    <n v="18999"/>
    <n v="8"/>
    <n v="4.3"/>
    <x v="3"/>
    <x v="118"/>
    <x v="11"/>
    <s v="Full HD+"/>
    <x v="0"/>
    <x v="1"/>
    <s v="Black"/>
    <s v="778G Processor"/>
    <x v="6"/>
    <n v="50"/>
    <n v="50"/>
    <n v="70807"/>
    <n v="5449"/>
    <x v="1"/>
  </r>
  <r>
    <n v="293"/>
    <s v="Realme 11 5G (Glory Black, 128 Gb)"/>
    <n v="16999"/>
    <n v="37"/>
    <n v="4.2"/>
    <x v="4"/>
    <x v="120"/>
    <x v="6"/>
    <s v="Full HD+"/>
    <x v="0"/>
    <x v="1"/>
    <s v="Glory Black"/>
    <s v="Dimensity 6100+ Processor"/>
    <x v="0"/>
    <n v="108"/>
    <n v="16"/>
    <n v="79397"/>
    <n v="7237"/>
    <x v="1"/>
  </r>
  <r>
    <n v="294"/>
    <s v="Motorola G84 5G (Marshmallow Blue, 256 Gb)"/>
    <n v="25999"/>
    <n v="35"/>
    <n v="4.2"/>
    <x v="0"/>
    <x v="121"/>
    <x v="12"/>
    <s v="Full HD+"/>
    <x v="1"/>
    <x v="0"/>
    <s v="Marshmallow Blue"/>
    <s v="Snapdragon 695 Processor"/>
    <x v="0"/>
    <n v="50"/>
    <n v="16"/>
    <n v="515"/>
    <n v="63"/>
    <x v="0"/>
  </r>
  <r>
    <n v="295"/>
    <s v="Redmi 13C (Starshine Green, 128 Gb)"/>
    <n v="19999"/>
    <n v="18"/>
    <n v="4.0999999999999996"/>
    <x v="2"/>
    <x v="4"/>
    <x v="3"/>
    <s v="HD+"/>
    <x v="2"/>
    <x v="1"/>
    <s v="Starshine Green"/>
    <s v="Helio G85 Processor"/>
    <x v="0"/>
    <n v="50"/>
    <n v="8"/>
    <n v="2419"/>
    <n v="148"/>
    <x v="1"/>
  </r>
  <r>
    <n v="296"/>
    <s v="Motorola G54 5G (Mint Green, 256 Gb)"/>
    <n v="14999"/>
    <n v="21"/>
    <n v="4.2"/>
    <x v="0"/>
    <x v="115"/>
    <x v="2"/>
    <s v="Full HD+"/>
    <x v="1"/>
    <x v="0"/>
    <s v="Mint Green"/>
    <s v="Dimensity 7020 Processor"/>
    <x v="2"/>
    <n v="50"/>
    <n v="16"/>
    <n v="96597"/>
    <n v="8922"/>
    <x v="1"/>
  </r>
  <r>
    <n v="297"/>
    <s v="Redmi Note 13 5G (Stealth Black, 256 Gb)"/>
    <n v="40697"/>
    <n v="11"/>
    <n v="4.5"/>
    <x v="2"/>
    <x v="26"/>
    <x v="0"/>
    <s v="Full HD+"/>
    <x v="1"/>
    <x v="0"/>
    <s v="Stealth Black"/>
    <s v="Dimensity 6080 Processor"/>
    <x v="0"/>
    <n v="108"/>
    <n v="16"/>
    <n v="4765"/>
    <n v="315"/>
    <x v="0"/>
  </r>
  <r>
    <n v="298"/>
    <s v="Motorola G54 5G (Pearl Blue, 128 Gb)"/>
    <n v="10499"/>
    <n v="35"/>
    <n v="4.3"/>
    <x v="0"/>
    <x v="115"/>
    <x v="2"/>
    <s v="Full HD+"/>
    <x v="0"/>
    <x v="1"/>
    <s v="Pearl Blue"/>
    <s v="Dimensity 7020 Processor"/>
    <x v="2"/>
    <n v="50"/>
    <n v="16"/>
    <n v="1175"/>
    <n v="60"/>
    <x v="1"/>
  </r>
  <r>
    <n v="299"/>
    <s v="Poco M4 Pro 5G (Yellow, 64 Gb)"/>
    <n v="9598"/>
    <n v="10"/>
    <n v="4.0999999999999996"/>
    <x v="6"/>
    <x v="122"/>
    <x v="4"/>
    <s v="Full HD+"/>
    <x v="2"/>
    <x v="2"/>
    <s v="Yellow"/>
    <s v="Mediatek Dimensity 810 Processor"/>
    <x v="0"/>
    <n v="50"/>
    <n v="16"/>
    <n v="4900"/>
    <n v="242"/>
    <x v="2"/>
  </r>
  <r>
    <n v="300"/>
    <s v="Vivo Y17S (Glitter Purple, 128 Gb)"/>
    <n v="14999"/>
    <n v="19"/>
    <n v="4.0999999999999996"/>
    <x v="3"/>
    <x v="112"/>
    <x v="16"/>
    <s v="HD+"/>
    <x v="2"/>
    <x v="1"/>
    <s v="Glitter Purple"/>
    <s v="Helio G85 Processor"/>
    <x v="0"/>
    <n v="50"/>
    <n v="8"/>
    <n v="78598"/>
    <n v="7701"/>
    <x v="1"/>
  </r>
  <r>
    <n v="301"/>
    <s v="Redmi 12C (Mint Green, 128 Gb)"/>
    <n v="13490"/>
    <n v="26"/>
    <n v="4.3"/>
    <x v="2"/>
    <x v="119"/>
    <x v="10"/>
    <s v="HD+"/>
    <x v="3"/>
    <x v="1"/>
    <s v="Mint Green"/>
    <s v="Helio G85 Processor"/>
    <x v="0"/>
    <n v="50"/>
    <n v="5"/>
    <n v="7627"/>
    <n v="543"/>
    <x v="1"/>
  </r>
  <r>
    <n v="302"/>
    <s v="Redmi Note 12 (Lunar Black, 64 Gb)"/>
    <n v="15999"/>
    <n v="10"/>
    <n v="4.3"/>
    <x v="2"/>
    <x v="123"/>
    <x v="0"/>
    <s v="Full HD+"/>
    <x v="3"/>
    <x v="2"/>
    <s v="Lunar Black"/>
    <s v="Snapdragon 685 Processor"/>
    <x v="0"/>
    <n v="50"/>
    <n v="13"/>
    <n v="19012"/>
    <n v="1243"/>
    <x v="1"/>
  </r>
  <r>
    <n v="303"/>
    <s v="Motorola G60 (Frosted Champagne, 128 Gb)"/>
    <n v="11690"/>
    <n v="30"/>
    <n v="4.2"/>
    <x v="0"/>
    <x v="95"/>
    <x v="11"/>
    <s v="Full HD+"/>
    <x v="3"/>
    <x v="1"/>
    <s v="Frosted Champagne"/>
    <s v="Qualcomm Snapdragon 732G Processor"/>
    <x v="2"/>
    <n v="108"/>
    <n v="32"/>
    <n v="1885"/>
    <n v="94"/>
    <x v="1"/>
  </r>
  <r>
    <n v="304"/>
    <s v="Redmi Note 10 (Frost White, 128 Gb)"/>
    <n v="9499"/>
    <n v="8"/>
    <n v="4.3"/>
    <x v="2"/>
    <x v="124"/>
    <x v="20"/>
    <s v="Full HD+"/>
    <x v="3"/>
    <x v="1"/>
    <s v="Frost White"/>
    <s v="Qualcomm Snapdragon 678 Processor"/>
    <x v="0"/>
    <n v="48"/>
    <n v="13"/>
    <n v="1175"/>
    <n v="60"/>
    <x v="2"/>
  </r>
  <r>
    <n v="305"/>
    <s v="Realme 11X 5G (Purple Dawn, 128 Gb)"/>
    <n v="6899"/>
    <n v="9"/>
    <n v="4.3"/>
    <x v="4"/>
    <x v="117"/>
    <x v="6"/>
    <s v="Full HD+"/>
    <x v="0"/>
    <x v="1"/>
    <s v="Purple Dawn"/>
    <s v="Dimensity 6100+ Processor"/>
    <x v="0"/>
    <n v="64"/>
    <n v="8"/>
    <n v="394"/>
    <n v="12"/>
    <x v="2"/>
  </r>
  <r>
    <n v="306"/>
    <s v="Vivo Y17S (Forest Green, 64 Gb)"/>
    <n v="9499"/>
    <n v="15"/>
    <n v="4.0999999999999996"/>
    <x v="3"/>
    <x v="112"/>
    <x v="16"/>
    <s v="HD+"/>
    <x v="2"/>
    <x v="2"/>
    <s v="Forest Green"/>
    <s v="Helio G85 Processor"/>
    <x v="0"/>
    <n v="50"/>
    <n v="8"/>
    <n v="4900"/>
    <n v="242"/>
    <x v="2"/>
  </r>
  <r>
    <n v="307"/>
    <s v="Tecno Spark Go 2024 (Alpenglow Gold, 64 Gb)"/>
    <n v="10990"/>
    <n v="34"/>
    <n v="4.2"/>
    <x v="12"/>
    <x v="62"/>
    <x v="16"/>
    <s v="HD+"/>
    <x v="5"/>
    <x v="2"/>
    <s v="Alpenglow Gold"/>
    <s v="Unisoc T606 Processor"/>
    <x v="0"/>
    <n v="13"/>
    <n v="8"/>
    <n v="45985"/>
    <n v="3000"/>
    <x v="1"/>
  </r>
  <r>
    <n v="308"/>
    <s v="Redmi 12C (Royal Blue, 128 Gb)"/>
    <n v="12999"/>
    <n v="23"/>
    <n v="4.2"/>
    <x v="2"/>
    <x v="119"/>
    <x v="10"/>
    <s v="HD+"/>
    <x v="3"/>
    <x v="1"/>
    <s v="Royal Blue"/>
    <s v="Helio G85 Processor"/>
    <x v="0"/>
    <n v="50"/>
    <n v="5"/>
    <n v="60122"/>
    <n v="4815"/>
    <x v="1"/>
  </r>
  <r>
    <n v="309"/>
    <s v="Samsung Galaxy F14 5G (Omg Black, 128 Gb)"/>
    <n v="17999"/>
    <n v="12"/>
    <n v="4.3"/>
    <x v="1"/>
    <x v="125"/>
    <x v="4"/>
    <s v="Full HD+"/>
    <x v="2"/>
    <x v="1"/>
    <s v="OMG Black"/>
    <s v="Exynos 1330, Octa Core Processor"/>
    <x v="2"/>
    <n v="50"/>
    <n v="13"/>
    <n v="7468"/>
    <n v="471"/>
    <x v="1"/>
  </r>
  <r>
    <n v="310"/>
    <s v="Vivo Y18 (Gem Green, 128 Gb)"/>
    <n v="12499"/>
    <n v="16"/>
    <n v="4.4000000000000004"/>
    <x v="3"/>
    <x v="126"/>
    <x v="16"/>
    <s v="Full HD+"/>
    <x v="2"/>
    <x v="1"/>
    <s v="Gem Green"/>
    <s v="Helios G85 Processor"/>
    <x v="0"/>
    <n v="8"/>
    <n v="8"/>
    <n v="6456"/>
    <n v="205"/>
    <x v="1"/>
  </r>
  <r>
    <n v="311"/>
    <s v="Poco M4 Pro 5G (Cool Blue, 128 Gb)"/>
    <n v="23389"/>
    <n v="30"/>
    <n v="4.2"/>
    <x v="6"/>
    <x v="122"/>
    <x v="4"/>
    <s v="Full HD+"/>
    <x v="3"/>
    <x v="1"/>
    <s v="Cool Blue"/>
    <s v="Mediatek Dimensity 810 Processor"/>
    <x v="0"/>
    <n v="50"/>
    <n v="16"/>
    <n v="576"/>
    <n v="54"/>
    <x v="0"/>
  </r>
  <r>
    <n v="312"/>
    <s v="Oppo A78 5G (Glowing Black, 128 Gb)"/>
    <n v="14999"/>
    <n v="39"/>
    <n v="4.4000000000000004"/>
    <x v="9"/>
    <x v="127"/>
    <x v="16"/>
    <s v="HD+"/>
    <x v="0"/>
    <x v="1"/>
    <s v="Glowing Black"/>
    <s v="6833 Processor"/>
    <x v="0"/>
    <n v="50"/>
    <n v="8"/>
    <n v="134509"/>
    <n v="8435"/>
    <x v="1"/>
  </r>
  <r>
    <n v="313"/>
    <s v="Realme C65 5G (Feather Green, 128 Gb)"/>
    <n v="11999"/>
    <n v="35"/>
    <n v="4.0999999999999996"/>
    <x v="4"/>
    <x v="128"/>
    <x v="0"/>
    <s v="HD+"/>
    <x v="3"/>
    <x v="1"/>
    <s v="Feather Green"/>
    <s v="Dimensity 6300 Processor"/>
    <x v="0"/>
    <n v="50"/>
    <n v="8"/>
    <n v="4199"/>
    <n v="267"/>
    <x v="1"/>
  </r>
  <r>
    <n v="314"/>
    <s v="Realme 11X 5G (Midnight Black, 128 Gb)"/>
    <n v="12999"/>
    <n v="22"/>
    <n v="4"/>
    <x v="4"/>
    <x v="117"/>
    <x v="6"/>
    <s v="Full HD+"/>
    <x v="3"/>
    <x v="1"/>
    <s v="Midnight Black"/>
    <s v="Dimensity 6100+ Processor"/>
    <x v="0"/>
    <n v="64"/>
    <n v="8"/>
    <n v="559"/>
    <n v="1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32244-4739-41ED-83E8-E3CABCFEA6DE}" name="PivotTable4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2">
  <location ref="A3:E11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rice" fld="2" baseField="0" baseItem="0"/>
  </dataFields>
  <formats count="5">
    <format dxfId="28">
      <pivotArea outline="0" collapsedLevelsAreSubtotals="1" fieldPosition="0">
        <references count="1">
          <reference field="1" count="0" selected="0"/>
        </references>
      </pivotArea>
    </format>
    <format dxfId="27">
      <pivotArea field="1" type="button" dataOnly="0" labelOnly="1" outline="0" axis="axisCol" fieldPosition="0"/>
    </format>
    <format dxfId="26">
      <pivotArea type="topRight" dataOnly="0" labelOnly="1" outline="0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grandCol="1" outline="0" collapsedLevelsAreSubtotals="1" fieldPosition="0"/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lipkart Dashboard.xlsx!PhonesView">
        <x15:activeTabTopLevelEntity name="[PhonesView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B1BB9D-C4F2-421B-B3BB-A7373A3237F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4" firstHeaderRow="1" firstDataRow="1" firstDataCol="1"/>
  <pivotFields count="19">
    <pivotField showAll="0"/>
    <pivotField showAll="0"/>
    <pivotField numFmtId="164" showAll="0"/>
    <pivotField showAll="0"/>
    <pivotField showAll="0"/>
    <pivotField axis="axisRow" showAll="0" measureFilter="1" sortType="descending">
      <items count="17">
        <item x="7"/>
        <item x="10"/>
        <item x="8"/>
        <item x="14"/>
        <item x="11"/>
        <item x="0"/>
        <item x="15"/>
        <item x="5"/>
        <item x="9"/>
        <item x="6"/>
        <item x="4"/>
        <item x="2"/>
        <item x="1"/>
        <item x="12"/>
        <item x="3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30">
        <item x="18"/>
        <item x="44"/>
        <item x="64"/>
        <item x="55"/>
        <item x="45"/>
        <item x="94"/>
        <item x="32"/>
        <item x="70"/>
        <item x="113"/>
        <item x="97"/>
        <item x="61"/>
        <item x="42"/>
        <item x="20"/>
        <item x="24"/>
        <item x="111"/>
        <item x="99"/>
        <item x="51"/>
        <item x="93"/>
        <item x="69"/>
        <item x="63"/>
        <item x="56"/>
        <item x="41"/>
        <item x="0"/>
        <item x="6"/>
        <item x="33"/>
        <item x="10"/>
        <item x="86"/>
        <item x="5"/>
        <item x="90"/>
        <item x="108"/>
        <item x="7"/>
        <item x="115"/>
        <item x="95"/>
        <item x="2"/>
        <item x="121"/>
        <item x="3"/>
        <item x="114"/>
        <item x="12"/>
        <item x="81"/>
        <item x="88"/>
        <item x="75"/>
        <item x="85"/>
        <item x="127"/>
        <item x="79"/>
        <item x="34"/>
        <item x="58"/>
        <item x="105"/>
        <item x="31"/>
        <item x="14"/>
        <item x="46"/>
        <item x="102"/>
        <item x="122"/>
        <item x="23"/>
        <item x="17"/>
        <item x="65"/>
        <item x="74"/>
        <item x="83"/>
        <item x="67"/>
        <item x="39"/>
        <item x="54"/>
        <item x="120"/>
        <item x="117"/>
        <item x="92"/>
        <item x="19"/>
        <item x="38"/>
        <item x="27"/>
        <item x="11"/>
        <item x="60"/>
        <item x="37"/>
        <item x="59"/>
        <item x="50"/>
        <item x="30"/>
        <item x="22"/>
        <item x="128"/>
        <item x="47"/>
        <item x="57"/>
        <item x="29"/>
        <item x="13"/>
        <item x="28"/>
        <item x="25"/>
        <item x="119"/>
        <item x="4"/>
        <item x="9"/>
        <item x="66"/>
        <item x="124"/>
        <item x="123"/>
        <item x="26"/>
        <item x="36"/>
        <item x="35"/>
        <item x="100"/>
        <item x="43"/>
        <item x="96"/>
        <item x="80"/>
        <item x="104"/>
        <item x="53"/>
        <item x="76"/>
        <item x="89"/>
        <item x="125"/>
        <item x="40"/>
        <item x="16"/>
        <item x="1"/>
        <item x="21"/>
        <item x="48"/>
        <item x="84"/>
        <item x="87"/>
        <item x="110"/>
        <item x="107"/>
        <item x="106"/>
        <item x="78"/>
        <item x="73"/>
        <item x="62"/>
        <item x="71"/>
        <item x="15"/>
        <item x="8"/>
        <item x="103"/>
        <item x="118"/>
        <item x="109"/>
        <item x="52"/>
        <item x="98"/>
        <item x="68"/>
        <item x="112"/>
        <item x="126"/>
        <item x="72"/>
        <item x="101"/>
        <item x="91"/>
        <item x="49"/>
        <item x="116"/>
        <item x="77"/>
        <item x="82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showAll="0"/>
  </pivotFields>
  <rowFields count="1">
    <field x="5"/>
  </rowFields>
  <rowItems count="11">
    <i>
      <x v="11"/>
    </i>
    <i>
      <x v="10"/>
    </i>
    <i>
      <x v="12"/>
    </i>
    <i>
      <x v="5"/>
    </i>
    <i>
      <x v="14"/>
    </i>
    <i>
      <x v="9"/>
    </i>
    <i>
      <x v="2"/>
    </i>
    <i>
      <x v="8"/>
    </i>
    <i>
      <x v="13"/>
    </i>
    <i>
      <x v="1"/>
    </i>
    <i t="grand">
      <x/>
    </i>
  </rowItems>
  <colItems count="1">
    <i/>
  </colItems>
  <dataFields count="1">
    <dataField name="Count of model" fld="6" subtotal="count" baseField="0" baseItem="0"/>
  </dataField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7" format="29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7" format="30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7" format="3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7" format="32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7" format="33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7" format="3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5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7" format="36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7" format="3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0493E-291C-4D14-8E36-00E00C8749B2}" name="PivotTable5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7" firstHeaderRow="1" firstDataRow="1" firstDataCol="1"/>
  <pivotFields count="19"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axis="axisRow" dataField="1" showAll="0" sortType="ascending">
      <items count="4">
        <item x="0"/>
        <item x="2"/>
        <item x="1"/>
        <item t="default"/>
      </items>
    </pivotField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ice_range" fld="18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1E764F-63A1-495F-84F5-2F0119EEC9C0}" name="PhonesView" displayName="PhonesView" ref="A1:T316" totalsRowShown="0">
  <autoFilter ref="A1:T316" xr:uid="{3C1E764F-63A1-495F-84F5-2F0119EEC9C0}"/>
  <tableColumns count="20">
    <tableColumn id="1" xr3:uid="{2DEA1F82-5BC6-4F15-8002-EB6F1D19D6E9}" name="id"/>
    <tableColumn id="2" xr3:uid="{1C53AB1B-185B-4D42-A546-2FE56E353337}" name="title" dataDxfId="42"/>
    <tableColumn id="3" xr3:uid="{B1DD7D5C-2F65-42DB-8808-CB3806A20228}" name="price" dataDxfId="41"/>
    <tableColumn id="4" xr3:uid="{681934E4-9F95-4AE3-9130-466199CFACBF}" name="discount"/>
    <tableColumn id="5" xr3:uid="{644843FE-B83C-4F5F-B5B9-4AF5564BF524}" name="star"/>
    <tableColumn id="6" xr3:uid="{E74A97B6-60DB-431B-BFE1-E7069FBF0B79}" name="brand" dataDxfId="40"/>
    <tableColumn id="7" xr3:uid="{1E3EE477-E58A-4668-BC94-588DD5D51211}" name="model" dataDxfId="39"/>
    <tableColumn id="8" xr3:uid="{E9C28C93-63AC-4C72-9608-C72C4CEC160E}" name="screen_size"/>
    <tableColumn id="9" xr3:uid="{346A3085-0B0A-4EF1-86C2-E9C188F4CB20}" name="display" dataDxfId="38"/>
    <tableColumn id="10" xr3:uid="{CAD080A0-29D3-4702-8921-70DD6688A5D4}" name="ram"/>
    <tableColumn id="11" xr3:uid="{71E8C145-395B-4197-9277-C4C5E81335CF}" name="storage"/>
    <tableColumn id="12" xr3:uid="{73FF4E8D-FF22-4CB1-95FB-F131DAD95A2F}" name="color" dataDxfId="37"/>
    <tableColumn id="13" xr3:uid="{6229AC06-46BE-498E-BB8B-E9F05EDA57D7}" name="processor" dataDxfId="36"/>
    <tableColumn id="14" xr3:uid="{FD1760A3-397F-4AC7-8F82-4CDD5B562E47}" name="battery" dataDxfId="35"/>
    <tableColumn id="15" xr3:uid="{9AF4B76C-C229-4F71-8724-E93EE25DCF08}" name="rear_camera" dataDxfId="34"/>
    <tableColumn id="16" xr3:uid="{EEFCFA54-A3C7-48C5-BD59-4DE25E257231}" name="front_camera" dataDxfId="33"/>
    <tableColumn id="17" xr3:uid="{FBC9EA01-D2BD-429F-B9D6-D68F6011AD59}" name="rating" dataDxfId="32"/>
    <tableColumn id="18" xr3:uid="{2670A2D6-AFA0-4054-8F5D-83B91A562BA6}" name="review" dataDxfId="31"/>
    <tableColumn id="20" xr3:uid="{D2F00C1C-E42A-4942-97D8-EAB6BE23C5DF}" name="price_range" dataDxfId="30">
      <calculatedColumnFormula>IF(C2&lt;10000,"Low",IF(C2&lt;20000,"Mid","High"))</calculatedColumnFormula>
    </tableColumn>
    <tableColumn id="21" xr3:uid="{6309BFF3-A584-4D73-A1BA-EE2E5C0F505C}" name="processor_type" dataDxfId="29">
      <calculatedColumnFormula>IF(ISNUMBER(SEARCH("Dimensity",M2)),"MediaTek",
IF(ISNUMBER(SEARCH("Helio",M2)),"MediaTek",IF(ISNUMBER(SEARCH("G37",M2)),"MediaTek",IF(ISNUMBER(SEARCH("Tensor",M2)),"Tensor",
IF(ISNUMBER(SEARCH("Snapdragon",M2)),"Snapdragon",IF(ISNUMBER(SEARCH("Gen",M2)),"Snapdragon",
IF(ISNUMBER(SEARCH("Unisoc",M2)),"Unisoc",
IF(ISNUMBER(SEARCH("T",M2)),"Unisoc",IF(ISNUMBER(SEARCH("SC",M2)),"Unisoc",
IF(ISNUMBER(SEARCH("Exynos",M2)),"Exynos",
"Other"))))))))))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2B3BDB-3E62-42C3-A32D-BBDB504F65CA}" name="PhonesView4" displayName="PhonesView4" ref="A1:I316" totalsRowShown="0">
  <autoFilter ref="A1:I316" xr:uid="{C22B3BDB-3E62-42C3-A32D-BBDB504F65CA}"/>
  <tableColumns count="9">
    <tableColumn id="3" xr3:uid="{7FE5C402-A611-425D-800B-E9214D22C0B0}" name="price" dataDxfId="23"/>
    <tableColumn id="8" xr3:uid="{D39A2610-5EBA-4B57-AFCB-9D8E158CD461}" name="screen_size"/>
    <tableColumn id="10" xr3:uid="{CBEE454E-6DD3-4505-B9BB-0D0FD895E4F8}" name="ram"/>
    <tableColumn id="11" xr3:uid="{C83F85DD-972B-4753-BDBE-6EEBD1CC8B48}" name="storage"/>
    <tableColumn id="14" xr3:uid="{4675485B-E857-4E81-9582-C004150268D4}" name="battery" dataDxfId="22"/>
    <tableColumn id="15" xr3:uid="{AF5C25EB-99B6-4CDC-A73C-ED096F61ADA7}" name="rear_camera" dataDxfId="21"/>
    <tableColumn id="16" xr3:uid="{66BFE6E8-29E1-41A3-85A2-38F7A2839147}" name="front_camera" dataDxfId="20"/>
    <tableColumn id="17" xr3:uid="{6B912EC0-53C6-4AA9-AF9D-6A9C7823F242}" name="rating" dataDxfId="19"/>
    <tableColumn id="18" xr3:uid="{5B0C864B-5764-4202-ABD3-9F316929EC39}" name="review" dataDxfId="1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0BC68E9-A565-4F9C-A09D-4B18063DE7F3}" name="Table11" displayName="Table11" ref="K1:T10" headerRowDxfId="17" headerRowCellStyle="20% - Accent3" dataCellStyle="20% - Accent3">
  <autoFilter ref="K1:T10" xr:uid="{F0BC68E9-A565-4F9C-A09D-4B18063DE7F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973563E0-342E-40CF-B908-6F9E4AAF0C45}" name="feature" totalsRowLabel="Total" dataDxfId="16" totalsRowDxfId="15" dataCellStyle="20% - Accent3"/>
    <tableColumn id="2" xr3:uid="{91EFDC98-7C6D-4A95-AF32-09075D94DA99}" name="screen_size" totalsRowDxfId="14" dataCellStyle="20% - Accent3"/>
    <tableColumn id="3" xr3:uid="{D24C2159-C591-480D-9DAA-433E73A1BAED}" name="ram" totalsRowDxfId="13" dataCellStyle="20% - Accent3"/>
    <tableColumn id="4" xr3:uid="{3260B6D6-1D3A-405F-8A32-E5F458CF1AC3}" name="storage" totalsRowDxfId="12" dataCellStyle="20% - Accent3"/>
    <tableColumn id="5" xr3:uid="{D8CD0224-1842-4523-9CB6-D7CD5BA6493C}" name="battery" totalsRowDxfId="11" dataCellStyle="20% - Accent3"/>
    <tableColumn id="6" xr3:uid="{7F47CBAD-02EE-4A35-8E63-571EDE13F879}" name="rear_camera" totalsRowDxfId="10" dataCellStyle="20% - Accent3"/>
    <tableColumn id="7" xr3:uid="{7AE3E473-7569-4472-A789-8A13C4CBB583}" name="front_camera" totalsRowDxfId="9" dataCellStyle="20% - Accent3"/>
    <tableColumn id="8" xr3:uid="{CC0E5828-0E93-427E-8EDA-B6CA83C155EA}" name="rating" totalsRowDxfId="8" dataCellStyle="20% - Accent3"/>
    <tableColumn id="9" xr3:uid="{78AB5163-3983-41E0-8DD6-5E0FA9099DCF}" name="review" totalsRowDxfId="7" dataCellStyle="20% - Accent3"/>
    <tableColumn id="10" xr3:uid="{7606CF6D-99A0-49C6-A43F-0A18EFFDBA65}" name="price" totalsRowFunction="sum" totalsRowDxfId="6" dataCellStyle="20% - Accent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53D0FF-FE0F-49BA-B9BD-4893A582F908}" name="PhonesView7" displayName="PhonesView7" ref="A1:B316" totalsRowShown="0">
  <autoFilter ref="A1:B316" xr:uid="{AB53D0FF-FE0F-49BA-B9BD-4893A582F908}"/>
  <tableColumns count="2">
    <tableColumn id="3" xr3:uid="{44DB76D4-98D9-4494-8F6A-0185DAB8359F}" name="brand" dataDxfId="5"/>
    <tableColumn id="31" xr3:uid="{2CAA2AEC-F7AF-4075-9B46-40AABC7E2C12}" name="price" dataDxfId="4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1CFEED-2890-4EA0-90A7-09FD4FC74669}" name="PhonesView8" displayName="PhonesView8" ref="A1:B316" totalsRowShown="0">
  <autoFilter ref="A1:B316" xr:uid="{F61CFEED-2890-4EA0-90A7-09FD4FC74669}"/>
  <tableColumns count="2">
    <tableColumn id="2" xr3:uid="{176592AE-E46F-4D01-B48A-A2E379D32FC4}" name="ram" dataDxfId="3"/>
    <tableColumn id="3" xr3:uid="{08154DD2-0D1B-4909-80CE-589FB7F70CD9}" name="price" dataDxfId="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A3357B-0691-4577-9712-43875D1524FC}" name="Table12" displayName="Table12" ref="A1:C9" totalsRowShown="0" headerRowDxfId="1">
  <autoFilter ref="A1:C9" xr:uid="{00A3357B-0691-4577-9712-43875D1524FC}"/>
  <sortState xmlns:xlrd2="http://schemas.microsoft.com/office/spreadsheetml/2017/richdata2" ref="A2:B9">
    <sortCondition descending="1" ref="B1:B9"/>
  </sortState>
  <tableColumns count="3">
    <tableColumn id="1" xr3:uid="{D18A63ED-A559-441E-AFBC-F585FB16F02A}" name="feature" dataDxfId="0" dataCellStyle="20% - Accent3"/>
    <tableColumn id="2" xr3:uid="{83A264BB-6315-4915-AA73-693CD5B48144}" name="price" dataCellStyle="20% - Accent3"/>
    <tableColumn id="3" xr3:uid="{40A989F0-B3E8-47EB-92E7-6C5A0A8F253F}" name="cumulative percentage">
      <calculatedColumnFormula>(B2/SUM($B$2:$B$9))*100</calculatedColumn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Vapor Trail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95B1-5BC0-423B-B42D-7ECFA571B8E9}">
  <sheetPr>
    <tabColor theme="4" tint="0.39997558519241921"/>
  </sheetPr>
  <dimension ref="A1:T316"/>
  <sheetViews>
    <sheetView tabSelected="1" topLeftCell="A2" workbookViewId="0">
      <selection activeCell="B15" sqref="B15"/>
    </sheetView>
  </sheetViews>
  <sheetFormatPr defaultRowHeight="13.8"/>
  <cols>
    <col min="1" max="1" width="4.69921875" customWidth="1"/>
    <col min="2" max="2" width="89.59765625" customWidth="1"/>
    <col min="3" max="3" width="11.796875" style="1" customWidth="1"/>
    <col min="4" max="4" width="10.3984375" customWidth="1"/>
    <col min="5" max="5" width="6.296875" customWidth="1"/>
    <col min="6" max="6" width="8.69921875" customWidth="1"/>
    <col min="7" max="7" width="36.5" customWidth="1"/>
    <col min="8" max="8" width="12.59765625" customWidth="1"/>
    <col min="9" max="9" width="9" customWidth="1"/>
    <col min="10" max="10" width="6.5" customWidth="1"/>
    <col min="11" max="11" width="9.3984375" customWidth="1"/>
    <col min="12" max="12" width="17.296875" customWidth="1"/>
    <col min="13" max="13" width="42.59765625" customWidth="1"/>
    <col min="14" max="14" width="9.5" style="2" customWidth="1"/>
    <col min="15" max="15" width="13.8984375" style="2" customWidth="1"/>
    <col min="16" max="16" width="14.796875" style="2" customWidth="1"/>
    <col min="17" max="17" width="10.5" style="2" customWidth="1"/>
    <col min="18" max="18" width="9.5" style="2" customWidth="1"/>
    <col min="19" max="19" width="13" customWidth="1"/>
    <col min="20" max="20" width="17.09765625" customWidth="1"/>
  </cols>
  <sheetData>
    <row r="1" spans="1:20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t="s">
        <v>716</v>
      </c>
      <c r="T1" t="s">
        <v>724</v>
      </c>
    </row>
    <row r="2" spans="1:20">
      <c r="A2">
        <v>0</v>
      </c>
      <c r="B2" t="s">
        <v>18</v>
      </c>
      <c r="C2" s="1">
        <v>27999</v>
      </c>
      <c r="D2">
        <v>15</v>
      </c>
      <c r="E2">
        <v>4.3</v>
      </c>
      <c r="F2" t="s">
        <v>19</v>
      </c>
      <c r="G2" t="s">
        <v>20</v>
      </c>
      <c r="H2">
        <v>6.67</v>
      </c>
      <c r="I2" t="s">
        <v>21</v>
      </c>
      <c r="J2">
        <v>8</v>
      </c>
      <c r="K2">
        <v>256</v>
      </c>
      <c r="L2" t="s">
        <v>22</v>
      </c>
      <c r="M2" t="s">
        <v>23</v>
      </c>
      <c r="N2" s="2">
        <v>5000</v>
      </c>
      <c r="O2" s="2">
        <v>50</v>
      </c>
      <c r="P2" s="2">
        <v>32</v>
      </c>
      <c r="Q2" s="2">
        <v>1465</v>
      </c>
      <c r="R2" s="2">
        <v>101</v>
      </c>
      <c r="S2" s="21" t="str">
        <f t="shared" ref="S2:S65" si="0">IF(C2&lt;10000,"Low",IF(C2&lt;20000,"Mid","High"))</f>
        <v>High</v>
      </c>
      <c r="T2" s="2" t="str">
        <f>IF(ISNUMBER(SEARCH("Dimensity",M2)),"MediaTek",
IF(ISNUMBER(SEARCH("Helio",M2)),"MediaTek",IF(ISNUMBER(SEARCH("G37",M2)),"MediaTek",IF(ISNUMBER(SEARCH("Tensor",M2)),"Tensor",
IF(ISNUMBER(SEARCH("Snapdragon",M2)),"Snapdragon",IF(ISNUMBER(SEARCH("Gen",M2)),"Snapdragon",
IF(ISNUMBER(SEARCH("Unisoc",M2)),"Unisoc",
IF(ISNUMBER(SEARCH("T",M2)),"Unisoc",IF(ISNUMBER(SEARCH("SC",M2)),"Unisoc",
IF(ISNUMBER(SEARCH("Exynos",M2)),"Exynos",
"Other"))))))))))</f>
        <v>Snapdragon</v>
      </c>
    </row>
    <row r="3" spans="1:20">
      <c r="A3">
        <v>1</v>
      </c>
      <c r="B3" t="s">
        <v>24</v>
      </c>
      <c r="C3" s="1">
        <v>55999</v>
      </c>
      <c r="D3">
        <v>37</v>
      </c>
      <c r="E3">
        <v>4.5</v>
      </c>
      <c r="F3" t="s">
        <v>25</v>
      </c>
      <c r="G3" t="s">
        <v>26</v>
      </c>
      <c r="H3">
        <v>6.1</v>
      </c>
      <c r="I3" t="s">
        <v>21</v>
      </c>
      <c r="J3">
        <v>8</v>
      </c>
      <c r="K3">
        <v>128</v>
      </c>
      <c r="L3" t="s">
        <v>27</v>
      </c>
      <c r="M3" t="s">
        <v>28</v>
      </c>
      <c r="N3" s="2">
        <v>3900</v>
      </c>
      <c r="O3" s="2">
        <v>50</v>
      </c>
      <c r="P3" s="2">
        <v>12</v>
      </c>
      <c r="Q3" s="2">
        <v>13525</v>
      </c>
      <c r="R3" s="2">
        <v>1242</v>
      </c>
      <c r="S3" s="2" t="str">
        <f t="shared" si="0"/>
        <v>High</v>
      </c>
      <c r="T3" s="2" t="str">
        <f>IF(ISNUMBER(SEARCH("Dimensity",M3)),"MediaTek",
IF(ISNUMBER(SEARCH("Helio",M3)),"MediaTek",IF(ISNUMBER(SEARCH("G37",M3)),"MediaTek",IF(ISNUMBER(SEARCH("Tensor",M3)),"Tensor",
IF(ISNUMBER(SEARCH("Snapdragon",M3)),"Snapdragon",IF(ISNUMBER(SEARCH("Gen",M3)),"Snapdragon",
IF(ISNUMBER(SEARCH("Unisoc",M3)),"Unisoc",
IF(ISNUMBER(SEARCH("T",M3)),"Unisoc",IF(ISNUMBER(SEARCH("SC",M3)),"Unisoc",
IF(ISNUMBER(SEARCH("Exynos",M3)),"Exynos",
"Other"))))))))))</f>
        <v>Snapdragon</v>
      </c>
    </row>
    <row r="4" spans="1:20">
      <c r="A4">
        <v>2</v>
      </c>
      <c r="B4" t="s">
        <v>29</v>
      </c>
      <c r="C4" s="1">
        <v>16999</v>
      </c>
      <c r="D4">
        <v>15</v>
      </c>
      <c r="E4">
        <v>4.2</v>
      </c>
      <c r="F4" t="s">
        <v>19</v>
      </c>
      <c r="G4" t="s">
        <v>30</v>
      </c>
      <c r="H4">
        <v>6.5</v>
      </c>
      <c r="I4" t="s">
        <v>21</v>
      </c>
      <c r="J4">
        <v>12</v>
      </c>
      <c r="K4">
        <v>256</v>
      </c>
      <c r="L4" t="s">
        <v>31</v>
      </c>
      <c r="M4" t="s">
        <v>32</v>
      </c>
      <c r="N4" s="2">
        <v>6000</v>
      </c>
      <c r="O4" s="2">
        <v>50</v>
      </c>
      <c r="P4" s="2">
        <v>16</v>
      </c>
      <c r="Q4" s="2">
        <v>15867</v>
      </c>
      <c r="R4" s="2">
        <v>946</v>
      </c>
      <c r="S4" s="2" t="str">
        <f t="shared" si="0"/>
        <v>Mid</v>
      </c>
      <c r="T4" s="2" t="str">
        <f t="shared" ref="T4:T65" si="1">IF(ISNUMBER(SEARCH("Dimensity",M4)),"MediaTek",
IF(ISNUMBER(SEARCH("Helio",M4)),"MediaTek",IF(ISNUMBER(SEARCH("G37",M4)),"MediaTek",IF(ISNUMBER(SEARCH("Tensor",M4)),"Tensor",
IF(ISNUMBER(SEARCH("Snapdragon",M4)),"Snapdragon",IF(ISNUMBER(SEARCH("Gen",M4)),"Snapdragon",
IF(ISNUMBER(SEARCH("Unisoc",M4)),"Unisoc",
IF(ISNUMBER(SEARCH("T",M4)),"Unisoc",IF(ISNUMBER(SEARCH("SC",M4)),"Unisoc",
IF(ISNUMBER(SEARCH("Exynos",M4)),"Exynos",
"Other"))))))))))</f>
        <v>MediaTek</v>
      </c>
    </row>
    <row r="5" spans="1:20">
      <c r="A5">
        <v>3</v>
      </c>
      <c r="B5" t="s">
        <v>33</v>
      </c>
      <c r="C5" s="1">
        <v>17999</v>
      </c>
      <c r="D5">
        <v>14</v>
      </c>
      <c r="E5">
        <v>4.5</v>
      </c>
      <c r="F5" t="s">
        <v>19</v>
      </c>
      <c r="G5" t="s">
        <v>34</v>
      </c>
      <c r="H5">
        <v>6.67</v>
      </c>
      <c r="I5" t="s">
        <v>21</v>
      </c>
      <c r="J5">
        <v>8</v>
      </c>
      <c r="K5">
        <v>128</v>
      </c>
      <c r="L5" t="s">
        <v>35</v>
      </c>
      <c r="M5" t="s">
        <v>36</v>
      </c>
      <c r="N5" s="2">
        <v>5000</v>
      </c>
      <c r="O5" s="2">
        <v>50</v>
      </c>
      <c r="P5" s="2">
        <v>32</v>
      </c>
      <c r="Q5" s="2">
        <v>18113</v>
      </c>
      <c r="R5" s="2">
        <v>894</v>
      </c>
      <c r="S5" s="2" t="str">
        <f t="shared" si="0"/>
        <v>Mid</v>
      </c>
      <c r="T5" s="2" t="str">
        <f t="shared" si="1"/>
        <v>Snapdragon</v>
      </c>
    </row>
    <row r="6" spans="1:20">
      <c r="A6">
        <v>4</v>
      </c>
      <c r="B6" t="s">
        <v>37</v>
      </c>
      <c r="C6" s="1">
        <v>16999</v>
      </c>
      <c r="D6">
        <v>15</v>
      </c>
      <c r="E6">
        <v>4.2</v>
      </c>
      <c r="F6" t="s">
        <v>19</v>
      </c>
      <c r="G6" t="s">
        <v>30</v>
      </c>
      <c r="H6">
        <v>6.5</v>
      </c>
      <c r="I6" t="s">
        <v>21</v>
      </c>
      <c r="J6">
        <v>12</v>
      </c>
      <c r="K6">
        <v>256</v>
      </c>
      <c r="L6" t="s">
        <v>38</v>
      </c>
      <c r="M6" t="s">
        <v>32</v>
      </c>
      <c r="N6" s="2">
        <v>6000</v>
      </c>
      <c r="O6" s="2">
        <v>50</v>
      </c>
      <c r="P6" s="2">
        <v>16</v>
      </c>
      <c r="Q6" s="2">
        <v>15867</v>
      </c>
      <c r="R6" s="2">
        <v>946</v>
      </c>
      <c r="S6" s="2" t="str">
        <f t="shared" si="0"/>
        <v>Mid</v>
      </c>
      <c r="T6" s="2" t="str">
        <f t="shared" si="1"/>
        <v>MediaTek</v>
      </c>
    </row>
    <row r="7" spans="1:20">
      <c r="A7">
        <v>5</v>
      </c>
      <c r="B7" t="s">
        <v>39</v>
      </c>
      <c r="C7" s="1">
        <v>7699</v>
      </c>
      <c r="D7">
        <v>35</v>
      </c>
      <c r="E7">
        <v>4.3</v>
      </c>
      <c r="F7" t="s">
        <v>40</v>
      </c>
      <c r="G7" t="s">
        <v>41</v>
      </c>
      <c r="H7">
        <v>6.74</v>
      </c>
      <c r="I7" t="s">
        <v>42</v>
      </c>
      <c r="J7">
        <v>4</v>
      </c>
      <c r="K7">
        <v>128</v>
      </c>
      <c r="L7" t="s">
        <v>43</v>
      </c>
      <c r="M7" t="s">
        <v>44</v>
      </c>
      <c r="N7" s="2">
        <v>5000</v>
      </c>
      <c r="O7" s="2">
        <v>50</v>
      </c>
      <c r="P7" s="2">
        <v>8</v>
      </c>
      <c r="Q7" s="2">
        <v>37146</v>
      </c>
      <c r="R7" s="2">
        <v>1534</v>
      </c>
      <c r="S7" s="2" t="str">
        <f t="shared" si="0"/>
        <v>Low</v>
      </c>
      <c r="T7" s="2" t="str">
        <f t="shared" si="1"/>
        <v>MediaTek</v>
      </c>
    </row>
    <row r="8" spans="1:20">
      <c r="A8">
        <v>6</v>
      </c>
      <c r="B8" t="s">
        <v>45</v>
      </c>
      <c r="C8" s="1">
        <v>6999</v>
      </c>
      <c r="D8">
        <v>30</v>
      </c>
      <c r="E8">
        <v>4.2</v>
      </c>
      <c r="F8" t="s">
        <v>19</v>
      </c>
      <c r="G8" t="s">
        <v>46</v>
      </c>
      <c r="H8">
        <v>6.6</v>
      </c>
      <c r="I8" t="s">
        <v>42</v>
      </c>
      <c r="J8">
        <v>4</v>
      </c>
      <c r="K8">
        <v>64</v>
      </c>
      <c r="L8" t="s">
        <v>47</v>
      </c>
      <c r="M8" t="s">
        <v>48</v>
      </c>
      <c r="N8" s="2">
        <v>5000</v>
      </c>
      <c r="O8" s="2">
        <v>50</v>
      </c>
      <c r="P8" s="2">
        <v>5</v>
      </c>
      <c r="Q8" s="2">
        <v>12890</v>
      </c>
      <c r="R8" s="2">
        <v>660</v>
      </c>
      <c r="S8" s="2" t="str">
        <f t="shared" si="0"/>
        <v>Low</v>
      </c>
      <c r="T8" s="2" t="str">
        <f t="shared" si="1"/>
        <v>Unisoc</v>
      </c>
    </row>
    <row r="9" spans="1:20">
      <c r="A9">
        <v>7</v>
      </c>
      <c r="B9" t="s">
        <v>49</v>
      </c>
      <c r="C9" s="1">
        <v>24999</v>
      </c>
      <c r="D9">
        <v>10</v>
      </c>
      <c r="E9">
        <v>4.4000000000000004</v>
      </c>
      <c r="F9" t="s">
        <v>19</v>
      </c>
      <c r="G9" t="s">
        <v>50</v>
      </c>
      <c r="H9">
        <v>6.7</v>
      </c>
      <c r="I9" t="s">
        <v>21</v>
      </c>
      <c r="J9">
        <v>12</v>
      </c>
      <c r="K9">
        <v>256</v>
      </c>
      <c r="L9" t="s">
        <v>51</v>
      </c>
      <c r="M9" t="s">
        <v>52</v>
      </c>
      <c r="N9" s="2">
        <v>5000</v>
      </c>
      <c r="O9" s="2">
        <v>50</v>
      </c>
      <c r="P9" s="2">
        <v>32</v>
      </c>
      <c r="Q9" s="2">
        <v>30583</v>
      </c>
      <c r="R9" s="2">
        <v>2090</v>
      </c>
      <c r="S9" s="2" t="str">
        <f t="shared" si="0"/>
        <v>High</v>
      </c>
      <c r="T9" s="2" t="str">
        <f t="shared" si="1"/>
        <v>Snapdragon</v>
      </c>
    </row>
    <row r="10" spans="1:20">
      <c r="A10">
        <v>8</v>
      </c>
      <c r="B10" t="s">
        <v>53</v>
      </c>
      <c r="C10" s="1">
        <v>14999</v>
      </c>
      <c r="D10">
        <v>16</v>
      </c>
      <c r="E10">
        <v>4.2</v>
      </c>
      <c r="F10" t="s">
        <v>19</v>
      </c>
      <c r="G10" t="s">
        <v>30</v>
      </c>
      <c r="H10">
        <v>6.5</v>
      </c>
      <c r="I10" t="s">
        <v>21</v>
      </c>
      <c r="J10">
        <v>8</v>
      </c>
      <c r="K10">
        <v>128</v>
      </c>
      <c r="L10" t="s">
        <v>31</v>
      </c>
      <c r="M10" t="s">
        <v>32</v>
      </c>
      <c r="N10" s="2">
        <v>6000</v>
      </c>
      <c r="O10" s="2">
        <v>50</v>
      </c>
      <c r="P10" s="2">
        <v>16</v>
      </c>
      <c r="Q10" s="2">
        <v>24721</v>
      </c>
      <c r="R10" s="2">
        <v>1310</v>
      </c>
      <c r="S10" s="2" t="str">
        <f t="shared" si="0"/>
        <v>Mid</v>
      </c>
      <c r="T10" s="2" t="str">
        <f t="shared" si="1"/>
        <v>MediaTek</v>
      </c>
    </row>
    <row r="11" spans="1:20">
      <c r="A11">
        <v>9</v>
      </c>
      <c r="B11" t="s">
        <v>54</v>
      </c>
      <c r="C11" s="1">
        <v>7699</v>
      </c>
      <c r="D11">
        <v>35</v>
      </c>
      <c r="E11">
        <v>4.3</v>
      </c>
      <c r="F11" t="s">
        <v>40</v>
      </c>
      <c r="G11" t="s">
        <v>41</v>
      </c>
      <c r="H11">
        <v>6.74</v>
      </c>
      <c r="I11" t="s">
        <v>42</v>
      </c>
      <c r="J11">
        <v>4</v>
      </c>
      <c r="K11">
        <v>128</v>
      </c>
      <c r="L11" t="s">
        <v>55</v>
      </c>
      <c r="M11" t="s">
        <v>44</v>
      </c>
      <c r="N11" s="2">
        <v>5000</v>
      </c>
      <c r="O11" s="2">
        <v>50</v>
      </c>
      <c r="P11" s="2">
        <v>8</v>
      </c>
      <c r="Q11" s="2">
        <v>37146</v>
      </c>
      <c r="R11" s="2">
        <v>1534</v>
      </c>
      <c r="S11" s="2" t="str">
        <f t="shared" si="0"/>
        <v>Low</v>
      </c>
      <c r="T11" s="2" t="str">
        <f t="shared" si="1"/>
        <v>MediaTek</v>
      </c>
    </row>
    <row r="12" spans="1:20">
      <c r="A12">
        <v>10</v>
      </c>
      <c r="B12" t="s">
        <v>56</v>
      </c>
      <c r="C12" s="1">
        <v>24999</v>
      </c>
      <c r="D12">
        <v>10</v>
      </c>
      <c r="E12">
        <v>4.4000000000000004</v>
      </c>
      <c r="F12" t="s">
        <v>19</v>
      </c>
      <c r="G12" t="s">
        <v>50</v>
      </c>
      <c r="H12">
        <v>6.7</v>
      </c>
      <c r="I12" t="s">
        <v>21</v>
      </c>
      <c r="J12">
        <v>12</v>
      </c>
      <c r="K12">
        <v>256</v>
      </c>
      <c r="L12" t="s">
        <v>57</v>
      </c>
      <c r="M12" t="s">
        <v>52</v>
      </c>
      <c r="N12" s="2">
        <v>5000</v>
      </c>
      <c r="O12" s="2">
        <v>50</v>
      </c>
      <c r="P12" s="2">
        <v>32</v>
      </c>
      <c r="Q12" s="2">
        <v>30583</v>
      </c>
      <c r="R12" s="2">
        <v>2090</v>
      </c>
      <c r="S12" s="2" t="str">
        <f t="shared" si="0"/>
        <v>High</v>
      </c>
      <c r="T12" s="2" t="str">
        <f t="shared" si="1"/>
        <v>Snapdragon</v>
      </c>
    </row>
    <row r="13" spans="1:20">
      <c r="A13">
        <v>11</v>
      </c>
      <c r="B13" t="s">
        <v>58</v>
      </c>
      <c r="C13" s="1">
        <v>6999</v>
      </c>
      <c r="D13">
        <v>30</v>
      </c>
      <c r="E13">
        <v>4.2</v>
      </c>
      <c r="F13" t="s">
        <v>19</v>
      </c>
      <c r="G13" t="s">
        <v>46</v>
      </c>
      <c r="H13">
        <v>6.6</v>
      </c>
      <c r="I13" t="s">
        <v>42</v>
      </c>
      <c r="J13">
        <v>4</v>
      </c>
      <c r="K13">
        <v>64</v>
      </c>
      <c r="L13" t="s">
        <v>59</v>
      </c>
      <c r="M13" t="s">
        <v>48</v>
      </c>
      <c r="N13" s="2">
        <v>5000</v>
      </c>
      <c r="O13" s="2">
        <v>50</v>
      </c>
      <c r="P13" s="2">
        <v>5</v>
      </c>
      <c r="Q13" s="2">
        <v>12890</v>
      </c>
      <c r="R13" s="2">
        <v>660</v>
      </c>
      <c r="S13" s="2" t="str">
        <f t="shared" si="0"/>
        <v>Low</v>
      </c>
      <c r="T13" s="2" t="str">
        <f t="shared" si="1"/>
        <v>Unisoc</v>
      </c>
    </row>
    <row r="14" spans="1:20">
      <c r="A14">
        <v>12</v>
      </c>
      <c r="B14" t="s">
        <v>60</v>
      </c>
      <c r="C14" s="1">
        <v>11999</v>
      </c>
      <c r="D14">
        <v>20</v>
      </c>
      <c r="E14">
        <v>4.2</v>
      </c>
      <c r="F14" t="s">
        <v>19</v>
      </c>
      <c r="G14" t="s">
        <v>61</v>
      </c>
      <c r="H14">
        <v>6.5</v>
      </c>
      <c r="I14" t="s">
        <v>42</v>
      </c>
      <c r="J14">
        <v>8</v>
      </c>
      <c r="K14">
        <v>128</v>
      </c>
      <c r="L14" t="s">
        <v>62</v>
      </c>
      <c r="M14" t="s">
        <v>63</v>
      </c>
      <c r="N14" s="2">
        <v>5000</v>
      </c>
      <c r="O14" s="2">
        <v>50</v>
      </c>
      <c r="P14" s="2">
        <v>16</v>
      </c>
      <c r="Q14" s="2">
        <v>117460</v>
      </c>
      <c r="R14" s="2">
        <v>8051</v>
      </c>
      <c r="S14" s="2" t="str">
        <f t="shared" si="0"/>
        <v>Mid</v>
      </c>
      <c r="T14" s="2" t="str">
        <f t="shared" si="1"/>
        <v>Snapdragon</v>
      </c>
    </row>
    <row r="15" spans="1:20">
      <c r="A15">
        <v>13</v>
      </c>
      <c r="B15" t="s">
        <v>64</v>
      </c>
      <c r="C15" s="1">
        <v>22999</v>
      </c>
      <c r="D15">
        <v>11</v>
      </c>
      <c r="E15">
        <v>4.5</v>
      </c>
      <c r="F15" t="s">
        <v>19</v>
      </c>
      <c r="G15" t="s">
        <v>50</v>
      </c>
      <c r="H15">
        <v>6.7</v>
      </c>
      <c r="I15" t="s">
        <v>21</v>
      </c>
      <c r="J15">
        <v>8</v>
      </c>
      <c r="K15">
        <v>128</v>
      </c>
      <c r="L15" t="s">
        <v>65</v>
      </c>
      <c r="M15" t="s">
        <v>52</v>
      </c>
      <c r="N15" s="2">
        <v>5000</v>
      </c>
      <c r="O15" s="2">
        <v>50</v>
      </c>
      <c r="P15" s="2">
        <v>32</v>
      </c>
      <c r="Q15" s="2">
        <v>33548</v>
      </c>
      <c r="R15" s="2">
        <v>2169</v>
      </c>
      <c r="S15" s="2" t="str">
        <f t="shared" si="0"/>
        <v>High</v>
      </c>
      <c r="T15" s="2" t="str">
        <f t="shared" si="1"/>
        <v>Snapdragon</v>
      </c>
    </row>
    <row r="16" spans="1:20">
      <c r="A16">
        <v>14</v>
      </c>
      <c r="B16" t="s">
        <v>66</v>
      </c>
      <c r="C16" s="1">
        <v>14999</v>
      </c>
      <c r="D16">
        <v>21</v>
      </c>
      <c r="E16">
        <v>4.5</v>
      </c>
      <c r="F16" t="s">
        <v>67</v>
      </c>
      <c r="G16" t="s">
        <v>68</v>
      </c>
      <c r="H16">
        <v>6.72</v>
      </c>
      <c r="I16" t="s">
        <v>21</v>
      </c>
      <c r="J16">
        <v>6</v>
      </c>
      <c r="K16">
        <v>128</v>
      </c>
      <c r="L16" t="s">
        <v>69</v>
      </c>
      <c r="M16" t="s">
        <v>70</v>
      </c>
      <c r="N16" s="2">
        <v>6000</v>
      </c>
      <c r="O16" s="2">
        <v>50</v>
      </c>
      <c r="P16" s="2">
        <v>8</v>
      </c>
      <c r="Q16" s="2">
        <v>44265</v>
      </c>
      <c r="R16" s="2">
        <v>1392</v>
      </c>
      <c r="S16" s="2" t="str">
        <f t="shared" si="0"/>
        <v>Mid</v>
      </c>
      <c r="T16" s="2" t="str">
        <f t="shared" si="1"/>
        <v>Snapdragon</v>
      </c>
    </row>
    <row r="17" spans="1:20">
      <c r="A17">
        <v>15</v>
      </c>
      <c r="B17" t="s">
        <v>71</v>
      </c>
      <c r="C17" s="1">
        <v>14999</v>
      </c>
      <c r="D17">
        <v>21</v>
      </c>
      <c r="E17">
        <v>4.5</v>
      </c>
      <c r="F17" t="s">
        <v>67</v>
      </c>
      <c r="G17" t="s">
        <v>68</v>
      </c>
      <c r="H17">
        <v>6.72</v>
      </c>
      <c r="I17" t="s">
        <v>21</v>
      </c>
      <c r="J17">
        <v>6</v>
      </c>
      <c r="K17">
        <v>128</v>
      </c>
      <c r="L17" t="s">
        <v>72</v>
      </c>
      <c r="M17" t="s">
        <v>70</v>
      </c>
      <c r="N17" s="2">
        <v>6000</v>
      </c>
      <c r="O17" s="2">
        <v>50</v>
      </c>
      <c r="P17" s="2">
        <v>8</v>
      </c>
      <c r="Q17" s="2">
        <v>44265</v>
      </c>
      <c r="R17" s="2">
        <v>1392</v>
      </c>
      <c r="S17" s="2" t="str">
        <f t="shared" si="0"/>
        <v>Mid</v>
      </c>
      <c r="T17" s="2" t="str">
        <f t="shared" si="1"/>
        <v>Snapdragon</v>
      </c>
    </row>
    <row r="18" spans="1:20">
      <c r="A18">
        <v>16</v>
      </c>
      <c r="B18" t="s">
        <v>73</v>
      </c>
      <c r="C18" s="1">
        <v>10499</v>
      </c>
      <c r="D18">
        <v>25</v>
      </c>
      <c r="E18">
        <v>4.3</v>
      </c>
      <c r="F18" t="s">
        <v>40</v>
      </c>
      <c r="G18" t="s">
        <v>74</v>
      </c>
      <c r="H18">
        <v>6.74</v>
      </c>
      <c r="I18" t="s">
        <v>42</v>
      </c>
      <c r="J18">
        <v>4</v>
      </c>
      <c r="K18">
        <v>128</v>
      </c>
      <c r="L18" t="s">
        <v>75</v>
      </c>
      <c r="M18" t="s">
        <v>76</v>
      </c>
      <c r="N18" s="2">
        <v>5000</v>
      </c>
      <c r="O18" s="2">
        <v>50</v>
      </c>
      <c r="P18" s="2">
        <v>5</v>
      </c>
      <c r="Q18" s="2">
        <v>15816</v>
      </c>
      <c r="R18" s="2">
        <v>517</v>
      </c>
      <c r="S18" s="2" t="str">
        <f t="shared" si="0"/>
        <v>Mid</v>
      </c>
      <c r="T18" s="2" t="str">
        <f t="shared" si="1"/>
        <v>MediaTek</v>
      </c>
    </row>
    <row r="19" spans="1:20">
      <c r="A19">
        <v>17</v>
      </c>
      <c r="B19" t="s">
        <v>77</v>
      </c>
      <c r="C19" s="1">
        <v>31999</v>
      </c>
      <c r="D19">
        <v>13</v>
      </c>
      <c r="E19">
        <v>4.4000000000000004</v>
      </c>
      <c r="F19" t="s">
        <v>19</v>
      </c>
      <c r="G19" t="s">
        <v>78</v>
      </c>
      <c r="H19">
        <v>6.7</v>
      </c>
      <c r="I19" t="s">
        <v>21</v>
      </c>
      <c r="J19">
        <v>8</v>
      </c>
      <c r="K19">
        <v>256</v>
      </c>
      <c r="L19" t="s">
        <v>79</v>
      </c>
      <c r="M19" t="s">
        <v>80</v>
      </c>
      <c r="N19" s="2">
        <v>4500</v>
      </c>
      <c r="O19" s="2">
        <v>50</v>
      </c>
      <c r="P19" s="2">
        <v>50</v>
      </c>
      <c r="Q19" s="2">
        <v>25369</v>
      </c>
      <c r="R19" s="2">
        <v>2127</v>
      </c>
      <c r="S19" s="2" t="str">
        <f t="shared" si="0"/>
        <v>High</v>
      </c>
      <c r="T19" s="2" t="str">
        <f t="shared" si="1"/>
        <v>Snapdragon</v>
      </c>
    </row>
    <row r="20" spans="1:20">
      <c r="A20">
        <v>18</v>
      </c>
      <c r="B20" t="s">
        <v>71</v>
      </c>
      <c r="C20" s="1">
        <v>13499</v>
      </c>
      <c r="D20">
        <v>22</v>
      </c>
      <c r="E20">
        <v>4.5</v>
      </c>
      <c r="F20" t="s">
        <v>67</v>
      </c>
      <c r="G20" t="s">
        <v>68</v>
      </c>
      <c r="H20">
        <v>6.72</v>
      </c>
      <c r="I20" t="s">
        <v>21</v>
      </c>
      <c r="J20">
        <v>4</v>
      </c>
      <c r="K20">
        <v>128</v>
      </c>
      <c r="L20" t="s">
        <v>72</v>
      </c>
      <c r="M20" t="s">
        <v>70</v>
      </c>
      <c r="N20" s="2">
        <v>6000</v>
      </c>
      <c r="O20" s="2">
        <v>50</v>
      </c>
      <c r="P20" s="2">
        <v>8</v>
      </c>
      <c r="Q20" s="2">
        <v>14785</v>
      </c>
      <c r="R20" s="2">
        <v>454</v>
      </c>
      <c r="S20" s="2" t="str">
        <f t="shared" si="0"/>
        <v>Mid</v>
      </c>
      <c r="T20" s="2" t="str">
        <f t="shared" si="1"/>
        <v>Snapdragon</v>
      </c>
    </row>
    <row r="21" spans="1:20">
      <c r="A21">
        <v>19</v>
      </c>
      <c r="B21" t="s">
        <v>81</v>
      </c>
      <c r="C21" s="1">
        <v>13499</v>
      </c>
      <c r="D21">
        <v>25</v>
      </c>
      <c r="E21">
        <v>4.4000000000000004</v>
      </c>
      <c r="F21" t="s">
        <v>82</v>
      </c>
      <c r="G21" t="s">
        <v>83</v>
      </c>
      <c r="H21">
        <v>6.72</v>
      </c>
      <c r="I21" t="s">
        <v>21</v>
      </c>
      <c r="J21">
        <v>6</v>
      </c>
      <c r="K21">
        <v>128</v>
      </c>
      <c r="L21" t="s">
        <v>84</v>
      </c>
      <c r="M21" t="s">
        <v>85</v>
      </c>
      <c r="N21" s="2">
        <v>5000</v>
      </c>
      <c r="O21" s="2">
        <v>50</v>
      </c>
      <c r="P21" s="2">
        <v>8</v>
      </c>
      <c r="Q21" s="2">
        <v>44147</v>
      </c>
      <c r="R21" s="2">
        <v>1993</v>
      </c>
      <c r="S21" s="2" t="str">
        <f t="shared" si="0"/>
        <v>Mid</v>
      </c>
      <c r="T21" s="2" t="str">
        <f t="shared" si="1"/>
        <v>MediaTek</v>
      </c>
    </row>
    <row r="22" spans="1:20">
      <c r="A22">
        <v>20</v>
      </c>
      <c r="B22" t="s">
        <v>86</v>
      </c>
      <c r="C22" s="1">
        <v>23999</v>
      </c>
      <c r="D22">
        <v>7</v>
      </c>
      <c r="E22">
        <v>4.4000000000000004</v>
      </c>
      <c r="F22" t="s">
        <v>87</v>
      </c>
      <c r="G22" t="s">
        <v>88</v>
      </c>
      <c r="H22">
        <v>6.7</v>
      </c>
      <c r="I22" t="s">
        <v>21</v>
      </c>
      <c r="J22">
        <v>8</v>
      </c>
      <c r="K22">
        <v>128</v>
      </c>
      <c r="L22" t="s">
        <v>89</v>
      </c>
      <c r="M22" t="s">
        <v>90</v>
      </c>
      <c r="N22" s="2">
        <v>5000</v>
      </c>
      <c r="O22" s="2">
        <v>50</v>
      </c>
      <c r="P22" s="2">
        <v>32</v>
      </c>
      <c r="Q22" s="2">
        <v>42793</v>
      </c>
      <c r="R22" s="2">
        <v>4201</v>
      </c>
      <c r="S22" s="2" t="str">
        <f t="shared" si="0"/>
        <v>High</v>
      </c>
      <c r="T22" s="2" t="str">
        <f t="shared" si="1"/>
        <v>MediaTek</v>
      </c>
    </row>
    <row r="23" spans="1:20">
      <c r="A23">
        <v>21</v>
      </c>
      <c r="B23" t="s">
        <v>91</v>
      </c>
      <c r="C23" s="1">
        <v>20999</v>
      </c>
      <c r="D23">
        <v>22</v>
      </c>
      <c r="E23">
        <v>4.4000000000000004</v>
      </c>
      <c r="F23" t="s">
        <v>82</v>
      </c>
      <c r="G23" t="s">
        <v>92</v>
      </c>
      <c r="H23">
        <v>6.7</v>
      </c>
      <c r="I23" t="s">
        <v>21</v>
      </c>
      <c r="J23">
        <v>12</v>
      </c>
      <c r="K23">
        <v>256</v>
      </c>
      <c r="L23" t="s">
        <v>93</v>
      </c>
      <c r="M23" t="s">
        <v>70</v>
      </c>
      <c r="N23" s="2">
        <v>5000</v>
      </c>
      <c r="O23" s="2">
        <v>50</v>
      </c>
      <c r="P23" s="2">
        <v>16</v>
      </c>
      <c r="Q23" s="2">
        <v>832</v>
      </c>
      <c r="R23" s="2">
        <v>42</v>
      </c>
      <c r="S23" s="2" t="str">
        <f t="shared" si="0"/>
        <v>High</v>
      </c>
      <c r="T23" s="2" t="str">
        <f t="shared" si="1"/>
        <v>Snapdragon</v>
      </c>
    </row>
    <row r="24" spans="1:20">
      <c r="A24">
        <v>22</v>
      </c>
      <c r="B24" t="s">
        <v>94</v>
      </c>
      <c r="C24" s="1">
        <v>7499</v>
      </c>
      <c r="D24">
        <v>37</v>
      </c>
      <c r="E24">
        <v>4.2</v>
      </c>
      <c r="F24" t="s">
        <v>95</v>
      </c>
      <c r="G24" t="s">
        <v>96</v>
      </c>
      <c r="H24">
        <v>6.74</v>
      </c>
      <c r="I24" t="s">
        <v>42</v>
      </c>
      <c r="J24">
        <v>6</v>
      </c>
      <c r="K24">
        <v>128</v>
      </c>
      <c r="L24" t="s">
        <v>97</v>
      </c>
      <c r="M24" t="s">
        <v>44</v>
      </c>
      <c r="N24" s="2">
        <v>5000</v>
      </c>
      <c r="O24" s="2">
        <v>50</v>
      </c>
      <c r="P24" s="2">
        <v>8</v>
      </c>
      <c r="Q24" s="2">
        <v>15943</v>
      </c>
      <c r="R24" s="2">
        <v>744</v>
      </c>
      <c r="S24" s="2" t="str">
        <f t="shared" si="0"/>
        <v>Low</v>
      </c>
      <c r="T24" s="2" t="str">
        <f t="shared" si="1"/>
        <v>MediaTek</v>
      </c>
    </row>
    <row r="25" spans="1:20">
      <c r="A25">
        <v>23</v>
      </c>
      <c r="B25" t="s">
        <v>98</v>
      </c>
      <c r="C25" s="1">
        <v>19999</v>
      </c>
      <c r="D25">
        <v>13</v>
      </c>
      <c r="E25">
        <v>4.4000000000000004</v>
      </c>
      <c r="F25" t="s">
        <v>67</v>
      </c>
      <c r="G25" t="s">
        <v>99</v>
      </c>
      <c r="H25">
        <v>6.67</v>
      </c>
      <c r="I25" t="s">
        <v>21</v>
      </c>
      <c r="J25">
        <v>8</v>
      </c>
      <c r="K25">
        <v>128</v>
      </c>
      <c r="L25" t="s">
        <v>100</v>
      </c>
      <c r="M25" t="s">
        <v>101</v>
      </c>
      <c r="N25" s="2">
        <v>5000</v>
      </c>
      <c r="O25" s="2">
        <v>50</v>
      </c>
      <c r="P25" s="2">
        <v>16</v>
      </c>
      <c r="Q25" s="2">
        <v>41011</v>
      </c>
      <c r="R25" s="2">
        <v>2846</v>
      </c>
      <c r="S25" s="2" t="str">
        <f t="shared" si="0"/>
        <v>Mid</v>
      </c>
      <c r="T25" s="2" t="str">
        <f t="shared" si="1"/>
        <v>MediaTek</v>
      </c>
    </row>
    <row r="26" spans="1:20">
      <c r="A26">
        <v>24</v>
      </c>
      <c r="B26" t="s">
        <v>102</v>
      </c>
      <c r="C26" s="1">
        <v>14999</v>
      </c>
      <c r="D26">
        <v>42</v>
      </c>
      <c r="E26">
        <v>4.2</v>
      </c>
      <c r="F26" t="s">
        <v>25</v>
      </c>
      <c r="G26" t="s">
        <v>103</v>
      </c>
      <c r="H26">
        <v>6.5</v>
      </c>
      <c r="I26" t="s">
        <v>21</v>
      </c>
      <c r="J26">
        <v>8</v>
      </c>
      <c r="K26">
        <v>128</v>
      </c>
      <c r="L26" t="s">
        <v>104</v>
      </c>
      <c r="M26" t="s">
        <v>105</v>
      </c>
      <c r="N26" s="2">
        <v>6000</v>
      </c>
      <c r="O26" s="2">
        <v>50</v>
      </c>
      <c r="P26" s="2">
        <v>13</v>
      </c>
      <c r="Q26" s="2">
        <v>11264</v>
      </c>
      <c r="R26" s="2">
        <v>835</v>
      </c>
      <c r="S26" s="2" t="str">
        <f t="shared" si="0"/>
        <v>Mid</v>
      </c>
      <c r="T26" s="2" t="str">
        <f t="shared" si="1"/>
        <v>Exynos</v>
      </c>
    </row>
    <row r="27" spans="1:20">
      <c r="A27">
        <v>25</v>
      </c>
      <c r="B27" t="s">
        <v>106</v>
      </c>
      <c r="C27" s="1">
        <v>60999</v>
      </c>
      <c r="D27">
        <v>36</v>
      </c>
      <c r="E27">
        <v>4.5</v>
      </c>
      <c r="F27" t="s">
        <v>25</v>
      </c>
      <c r="G27" t="s">
        <v>26</v>
      </c>
      <c r="H27">
        <v>6.1</v>
      </c>
      <c r="I27" t="s">
        <v>21</v>
      </c>
      <c r="J27">
        <v>8</v>
      </c>
      <c r="K27">
        <v>256</v>
      </c>
      <c r="L27" t="s">
        <v>107</v>
      </c>
      <c r="M27" t="s">
        <v>28</v>
      </c>
      <c r="N27" s="2">
        <v>3900</v>
      </c>
      <c r="O27" s="2">
        <v>50</v>
      </c>
      <c r="P27" s="2">
        <v>12</v>
      </c>
      <c r="Q27" s="2">
        <v>13525</v>
      </c>
      <c r="R27" s="2">
        <v>1242</v>
      </c>
      <c r="S27" s="2" t="str">
        <f t="shared" si="0"/>
        <v>High</v>
      </c>
      <c r="T27" s="2" t="str">
        <f t="shared" si="1"/>
        <v>Snapdragon</v>
      </c>
    </row>
    <row r="28" spans="1:20">
      <c r="A28">
        <v>26</v>
      </c>
      <c r="B28" t="s">
        <v>108</v>
      </c>
      <c r="C28" s="1">
        <v>8499</v>
      </c>
      <c r="D28">
        <v>39</v>
      </c>
      <c r="E28">
        <v>4.2</v>
      </c>
      <c r="F28" t="s">
        <v>40</v>
      </c>
      <c r="G28" t="s">
        <v>41</v>
      </c>
      <c r="H28">
        <v>6.74</v>
      </c>
      <c r="I28" t="s">
        <v>42</v>
      </c>
      <c r="J28">
        <v>6</v>
      </c>
      <c r="K28">
        <v>128</v>
      </c>
      <c r="L28" t="s">
        <v>109</v>
      </c>
      <c r="M28" t="s">
        <v>44</v>
      </c>
      <c r="N28" s="2">
        <v>5000</v>
      </c>
      <c r="O28" s="2">
        <v>50</v>
      </c>
      <c r="P28" s="2">
        <v>8</v>
      </c>
      <c r="Q28" s="2">
        <v>12081</v>
      </c>
      <c r="R28" s="2">
        <v>478</v>
      </c>
      <c r="S28" s="2" t="str">
        <f t="shared" si="0"/>
        <v>Low</v>
      </c>
      <c r="T28" s="2" t="str">
        <f t="shared" si="1"/>
        <v>MediaTek</v>
      </c>
    </row>
    <row r="29" spans="1:20">
      <c r="A29">
        <v>27</v>
      </c>
      <c r="B29" t="s">
        <v>110</v>
      </c>
      <c r="C29" s="1">
        <v>8249</v>
      </c>
      <c r="D29">
        <v>36</v>
      </c>
      <c r="E29">
        <v>4.0999999999999996</v>
      </c>
      <c r="F29" t="s">
        <v>95</v>
      </c>
      <c r="G29" t="s">
        <v>111</v>
      </c>
      <c r="H29">
        <v>6.74</v>
      </c>
      <c r="I29" t="s">
        <v>42</v>
      </c>
      <c r="J29">
        <v>4</v>
      </c>
      <c r="K29">
        <v>128</v>
      </c>
      <c r="L29" t="s">
        <v>112</v>
      </c>
      <c r="M29" t="s">
        <v>76</v>
      </c>
      <c r="N29" s="2">
        <v>5000</v>
      </c>
      <c r="O29" s="2">
        <v>50</v>
      </c>
      <c r="P29" s="2">
        <v>5</v>
      </c>
      <c r="Q29" s="2">
        <v>40078</v>
      </c>
      <c r="R29" s="2">
        <v>2129</v>
      </c>
      <c r="S29" s="2" t="str">
        <f t="shared" si="0"/>
        <v>Low</v>
      </c>
      <c r="T29" s="2" t="str">
        <f t="shared" si="1"/>
        <v>MediaTek</v>
      </c>
    </row>
    <row r="30" spans="1:20">
      <c r="A30">
        <v>28</v>
      </c>
      <c r="B30" t="s">
        <v>81</v>
      </c>
      <c r="C30" s="1">
        <v>14999</v>
      </c>
      <c r="D30">
        <v>21</v>
      </c>
      <c r="E30">
        <v>4.4000000000000004</v>
      </c>
      <c r="F30" t="s">
        <v>82</v>
      </c>
      <c r="G30" t="s">
        <v>83</v>
      </c>
      <c r="H30">
        <v>6.72</v>
      </c>
      <c r="I30" t="s">
        <v>21</v>
      </c>
      <c r="J30">
        <v>8</v>
      </c>
      <c r="K30">
        <v>128</v>
      </c>
      <c r="L30" t="s">
        <v>84</v>
      </c>
      <c r="M30" t="s">
        <v>85</v>
      </c>
      <c r="N30" s="2">
        <v>5000</v>
      </c>
      <c r="O30" s="2">
        <v>50</v>
      </c>
      <c r="P30" s="2">
        <v>8</v>
      </c>
      <c r="Q30" s="2">
        <v>5552</v>
      </c>
      <c r="R30" s="2">
        <v>245</v>
      </c>
      <c r="S30" s="2" t="str">
        <f t="shared" si="0"/>
        <v>Mid</v>
      </c>
      <c r="T30" s="2" t="str">
        <f t="shared" si="1"/>
        <v>MediaTek</v>
      </c>
    </row>
    <row r="31" spans="1:20">
      <c r="A31">
        <v>29</v>
      </c>
      <c r="B31" t="s">
        <v>113</v>
      </c>
      <c r="C31" s="1">
        <v>14999</v>
      </c>
      <c r="D31">
        <v>21</v>
      </c>
      <c r="E31">
        <v>4.4000000000000004</v>
      </c>
      <c r="F31" t="s">
        <v>82</v>
      </c>
      <c r="G31" t="s">
        <v>83</v>
      </c>
      <c r="H31">
        <v>6.72</v>
      </c>
      <c r="I31" t="s">
        <v>21</v>
      </c>
      <c r="J31">
        <v>8</v>
      </c>
      <c r="K31">
        <v>128</v>
      </c>
      <c r="L31" t="s">
        <v>114</v>
      </c>
      <c r="M31" t="s">
        <v>85</v>
      </c>
      <c r="N31" s="2">
        <v>5000</v>
      </c>
      <c r="O31" s="2">
        <v>50</v>
      </c>
      <c r="P31" s="2">
        <v>8</v>
      </c>
      <c r="Q31" s="2">
        <v>5552</v>
      </c>
      <c r="R31" s="2">
        <v>245</v>
      </c>
      <c r="S31" s="2" t="str">
        <f t="shared" si="0"/>
        <v>Mid</v>
      </c>
      <c r="T31" s="2" t="str">
        <f t="shared" si="1"/>
        <v>MediaTek</v>
      </c>
    </row>
    <row r="32" spans="1:20">
      <c r="A32">
        <v>30</v>
      </c>
      <c r="B32" t="s">
        <v>115</v>
      </c>
      <c r="C32" s="1">
        <v>15999</v>
      </c>
      <c r="D32">
        <v>20</v>
      </c>
      <c r="E32">
        <v>4.4000000000000004</v>
      </c>
      <c r="F32" t="s">
        <v>116</v>
      </c>
      <c r="G32" t="s">
        <v>117</v>
      </c>
      <c r="H32">
        <v>6.67</v>
      </c>
      <c r="I32" t="s">
        <v>21</v>
      </c>
      <c r="J32">
        <v>6</v>
      </c>
      <c r="K32">
        <v>128</v>
      </c>
      <c r="L32" t="s">
        <v>118</v>
      </c>
      <c r="M32" t="s">
        <v>119</v>
      </c>
      <c r="N32" s="2">
        <v>5000</v>
      </c>
      <c r="O32" s="2">
        <v>50</v>
      </c>
      <c r="P32" s="2">
        <v>16</v>
      </c>
      <c r="Q32" s="2">
        <v>12353</v>
      </c>
      <c r="R32" s="2">
        <v>1161</v>
      </c>
      <c r="S32" s="2" t="str">
        <f t="shared" si="0"/>
        <v>Mid</v>
      </c>
      <c r="T32" s="2" t="str">
        <f t="shared" si="1"/>
        <v>MediaTek</v>
      </c>
    </row>
    <row r="33" spans="1:20">
      <c r="A33">
        <v>31</v>
      </c>
      <c r="B33" t="s">
        <v>120</v>
      </c>
      <c r="C33" s="1">
        <v>26999</v>
      </c>
      <c r="D33">
        <v>15</v>
      </c>
      <c r="E33">
        <v>4.4000000000000004</v>
      </c>
      <c r="F33" t="s">
        <v>82</v>
      </c>
      <c r="G33" t="s">
        <v>121</v>
      </c>
      <c r="H33">
        <v>6.7</v>
      </c>
      <c r="I33" t="s">
        <v>21</v>
      </c>
      <c r="J33">
        <v>8</v>
      </c>
      <c r="K33">
        <v>256</v>
      </c>
      <c r="L33" t="s">
        <v>122</v>
      </c>
      <c r="M33" t="s">
        <v>123</v>
      </c>
      <c r="N33" s="2">
        <v>5000</v>
      </c>
      <c r="O33" s="2">
        <v>50</v>
      </c>
      <c r="P33" s="2">
        <v>16</v>
      </c>
      <c r="Q33" s="2">
        <v>22555</v>
      </c>
      <c r="R33" s="2">
        <v>2159</v>
      </c>
      <c r="S33" s="2" t="str">
        <f t="shared" si="0"/>
        <v>High</v>
      </c>
      <c r="T33" s="2" t="str">
        <f t="shared" si="1"/>
        <v>Snapdragon</v>
      </c>
    </row>
    <row r="34" spans="1:20">
      <c r="A34">
        <v>32</v>
      </c>
      <c r="B34" t="s">
        <v>124</v>
      </c>
      <c r="C34" s="1">
        <v>60999</v>
      </c>
      <c r="D34">
        <v>36</v>
      </c>
      <c r="E34">
        <v>4.5</v>
      </c>
      <c r="F34" t="s">
        <v>25</v>
      </c>
      <c r="G34" t="s">
        <v>26</v>
      </c>
      <c r="H34">
        <v>6.1</v>
      </c>
      <c r="I34" t="s">
        <v>21</v>
      </c>
      <c r="J34">
        <v>8</v>
      </c>
      <c r="K34">
        <v>256</v>
      </c>
      <c r="L34" t="s">
        <v>125</v>
      </c>
      <c r="M34" t="s">
        <v>28</v>
      </c>
      <c r="N34" s="2">
        <v>3900</v>
      </c>
      <c r="O34" s="2">
        <v>50</v>
      </c>
      <c r="P34" s="2">
        <v>12</v>
      </c>
      <c r="Q34" s="2">
        <v>13525</v>
      </c>
      <c r="R34" s="2">
        <v>1242</v>
      </c>
      <c r="S34" s="2" t="str">
        <f t="shared" si="0"/>
        <v>High</v>
      </c>
      <c r="T34" s="2" t="str">
        <f t="shared" si="1"/>
        <v>Snapdragon</v>
      </c>
    </row>
    <row r="35" spans="1:20">
      <c r="A35">
        <v>33</v>
      </c>
      <c r="B35" t="s">
        <v>126</v>
      </c>
      <c r="C35" s="1">
        <v>7999</v>
      </c>
      <c r="D35">
        <v>27</v>
      </c>
      <c r="E35">
        <v>4.3</v>
      </c>
      <c r="F35" t="s">
        <v>127</v>
      </c>
      <c r="G35" t="s">
        <v>128</v>
      </c>
      <c r="H35">
        <v>6.6</v>
      </c>
      <c r="I35" t="s">
        <v>42</v>
      </c>
      <c r="J35">
        <v>8</v>
      </c>
      <c r="K35">
        <v>128</v>
      </c>
      <c r="L35" t="s">
        <v>129</v>
      </c>
      <c r="M35" t="s">
        <v>130</v>
      </c>
      <c r="N35" s="2">
        <v>5000</v>
      </c>
      <c r="O35" s="2">
        <v>50</v>
      </c>
      <c r="P35" s="2">
        <v>8</v>
      </c>
      <c r="Q35" s="2">
        <v>8421</v>
      </c>
      <c r="R35" s="2">
        <v>484</v>
      </c>
      <c r="S35" s="2" t="str">
        <f t="shared" si="0"/>
        <v>Low</v>
      </c>
      <c r="T35" s="2" t="str">
        <f t="shared" si="1"/>
        <v>MediaTek</v>
      </c>
    </row>
    <row r="36" spans="1:20">
      <c r="A36">
        <v>34</v>
      </c>
      <c r="B36" t="s">
        <v>131</v>
      </c>
      <c r="C36" s="1">
        <v>7999</v>
      </c>
      <c r="D36">
        <v>27</v>
      </c>
      <c r="E36">
        <v>4.3</v>
      </c>
      <c r="F36" t="s">
        <v>127</v>
      </c>
      <c r="G36" t="s">
        <v>128</v>
      </c>
      <c r="H36">
        <v>6.6</v>
      </c>
      <c r="I36" t="s">
        <v>42</v>
      </c>
      <c r="J36">
        <v>8</v>
      </c>
      <c r="K36">
        <v>128</v>
      </c>
      <c r="L36" t="s">
        <v>132</v>
      </c>
      <c r="M36" t="s">
        <v>130</v>
      </c>
      <c r="N36" s="2">
        <v>5000</v>
      </c>
      <c r="O36" s="2">
        <v>50</v>
      </c>
      <c r="P36" s="2">
        <v>8</v>
      </c>
      <c r="Q36" s="2">
        <v>8421</v>
      </c>
      <c r="R36" s="2">
        <v>484</v>
      </c>
      <c r="S36" s="2" t="str">
        <f t="shared" si="0"/>
        <v>Low</v>
      </c>
      <c r="T36" s="2" t="str">
        <f t="shared" si="1"/>
        <v>MediaTek</v>
      </c>
    </row>
    <row r="37" spans="1:20">
      <c r="A37">
        <v>35</v>
      </c>
      <c r="B37" t="s">
        <v>133</v>
      </c>
      <c r="C37" s="1">
        <v>19999</v>
      </c>
      <c r="D37">
        <v>13</v>
      </c>
      <c r="E37">
        <v>4.4000000000000004</v>
      </c>
      <c r="F37" t="s">
        <v>67</v>
      </c>
      <c r="G37" t="s">
        <v>99</v>
      </c>
      <c r="H37">
        <v>6.67</v>
      </c>
      <c r="I37" t="s">
        <v>21</v>
      </c>
      <c r="J37">
        <v>8</v>
      </c>
      <c r="K37">
        <v>128</v>
      </c>
      <c r="L37" t="s">
        <v>134</v>
      </c>
      <c r="M37" t="s">
        <v>101</v>
      </c>
      <c r="N37" s="2">
        <v>5000</v>
      </c>
      <c r="O37" s="2">
        <v>50</v>
      </c>
      <c r="P37" s="2">
        <v>16</v>
      </c>
      <c r="Q37" s="2">
        <v>41011</v>
      </c>
      <c r="R37" s="2">
        <v>2846</v>
      </c>
      <c r="S37" s="2" t="str">
        <f t="shared" si="0"/>
        <v>Mid</v>
      </c>
      <c r="T37" s="2" t="str">
        <f t="shared" si="1"/>
        <v>MediaTek</v>
      </c>
    </row>
    <row r="38" spans="1:20">
      <c r="A38">
        <v>36</v>
      </c>
      <c r="B38" t="s">
        <v>135</v>
      </c>
      <c r="C38" s="1">
        <v>44999</v>
      </c>
      <c r="D38">
        <v>43</v>
      </c>
      <c r="E38">
        <v>4.3</v>
      </c>
      <c r="F38" t="s">
        <v>25</v>
      </c>
      <c r="G38" t="s">
        <v>136</v>
      </c>
      <c r="H38">
        <v>6.4</v>
      </c>
      <c r="I38" t="s">
        <v>21</v>
      </c>
      <c r="J38">
        <v>8</v>
      </c>
      <c r="K38">
        <v>128</v>
      </c>
      <c r="L38" t="s">
        <v>137</v>
      </c>
      <c r="M38" t="s">
        <v>138</v>
      </c>
      <c r="N38" s="2">
        <v>4500</v>
      </c>
      <c r="O38" s="2">
        <v>50</v>
      </c>
      <c r="P38" s="2">
        <v>10</v>
      </c>
      <c r="Q38" s="2">
        <v>12778</v>
      </c>
      <c r="R38" s="2">
        <v>850</v>
      </c>
      <c r="S38" s="2" t="str">
        <f t="shared" si="0"/>
        <v>High</v>
      </c>
      <c r="T38" s="2" t="str">
        <f t="shared" si="1"/>
        <v>Exynos</v>
      </c>
    </row>
    <row r="39" spans="1:20">
      <c r="A39">
        <v>37</v>
      </c>
      <c r="B39" t="s">
        <v>113</v>
      </c>
      <c r="C39" s="1">
        <v>13499</v>
      </c>
      <c r="D39">
        <v>25</v>
      </c>
      <c r="E39">
        <v>4.4000000000000004</v>
      </c>
      <c r="F39" t="s">
        <v>82</v>
      </c>
      <c r="G39" t="s">
        <v>83</v>
      </c>
      <c r="H39">
        <v>6.72</v>
      </c>
      <c r="I39" t="s">
        <v>21</v>
      </c>
      <c r="J39">
        <v>6</v>
      </c>
      <c r="K39">
        <v>128</v>
      </c>
      <c r="L39" t="s">
        <v>114</v>
      </c>
      <c r="M39" t="s">
        <v>85</v>
      </c>
      <c r="N39" s="2">
        <v>5000</v>
      </c>
      <c r="O39" s="2">
        <v>50</v>
      </c>
      <c r="P39" s="2">
        <v>8</v>
      </c>
      <c r="Q39" s="2">
        <v>44147</v>
      </c>
      <c r="R39" s="2">
        <v>1993</v>
      </c>
      <c r="S39" s="2" t="str">
        <f t="shared" si="0"/>
        <v>Mid</v>
      </c>
      <c r="T39" s="2" t="str">
        <f t="shared" si="1"/>
        <v>MediaTek</v>
      </c>
    </row>
    <row r="40" spans="1:20">
      <c r="A40">
        <v>38</v>
      </c>
      <c r="B40" t="s">
        <v>139</v>
      </c>
      <c r="C40" s="1">
        <v>10999</v>
      </c>
      <c r="D40">
        <v>21</v>
      </c>
      <c r="E40">
        <v>4.2</v>
      </c>
      <c r="F40" t="s">
        <v>19</v>
      </c>
      <c r="G40" t="s">
        <v>61</v>
      </c>
      <c r="H40">
        <v>6.5</v>
      </c>
      <c r="I40" t="s">
        <v>42</v>
      </c>
      <c r="J40">
        <v>4</v>
      </c>
      <c r="K40">
        <v>128</v>
      </c>
      <c r="L40" t="s">
        <v>140</v>
      </c>
      <c r="M40" t="s">
        <v>63</v>
      </c>
      <c r="N40" s="2">
        <v>5000</v>
      </c>
      <c r="O40" s="2">
        <v>50</v>
      </c>
      <c r="P40" s="2">
        <v>16</v>
      </c>
      <c r="Q40" s="2">
        <v>42407</v>
      </c>
      <c r="R40" s="2">
        <v>3158</v>
      </c>
      <c r="S40" s="2" t="str">
        <f t="shared" si="0"/>
        <v>Mid</v>
      </c>
      <c r="T40" s="2" t="str">
        <f t="shared" si="1"/>
        <v>Snapdragon</v>
      </c>
    </row>
    <row r="41" spans="1:20">
      <c r="A41">
        <v>39</v>
      </c>
      <c r="B41" t="s">
        <v>110</v>
      </c>
      <c r="C41" s="1">
        <v>8249</v>
      </c>
      <c r="D41">
        <v>36</v>
      </c>
      <c r="E41">
        <v>4.0999999999999996</v>
      </c>
      <c r="F41" t="s">
        <v>95</v>
      </c>
      <c r="G41" t="s">
        <v>111</v>
      </c>
      <c r="H41">
        <v>6.74</v>
      </c>
      <c r="I41" t="s">
        <v>42</v>
      </c>
      <c r="J41">
        <v>4</v>
      </c>
      <c r="K41">
        <v>128</v>
      </c>
      <c r="L41" t="s">
        <v>112</v>
      </c>
      <c r="M41" t="s">
        <v>76</v>
      </c>
      <c r="N41" s="2">
        <v>5000</v>
      </c>
      <c r="O41" s="2">
        <v>50</v>
      </c>
      <c r="P41" s="2">
        <v>5</v>
      </c>
      <c r="Q41" s="2">
        <v>40078</v>
      </c>
      <c r="R41" s="2">
        <v>2129</v>
      </c>
      <c r="S41" s="2" t="str">
        <f t="shared" si="0"/>
        <v>Low</v>
      </c>
      <c r="T41" s="2" t="str">
        <f t="shared" si="1"/>
        <v>MediaTek</v>
      </c>
    </row>
    <row r="42" spans="1:20">
      <c r="A42">
        <v>40</v>
      </c>
      <c r="B42" t="s">
        <v>141</v>
      </c>
      <c r="C42" s="1">
        <v>8999</v>
      </c>
      <c r="D42">
        <v>18</v>
      </c>
      <c r="E42">
        <v>4.3</v>
      </c>
      <c r="F42" t="s">
        <v>82</v>
      </c>
      <c r="G42" t="s">
        <v>142</v>
      </c>
      <c r="H42">
        <v>6.7450000000000001</v>
      </c>
      <c r="I42" t="s">
        <v>42</v>
      </c>
      <c r="J42">
        <v>4</v>
      </c>
      <c r="K42">
        <v>128</v>
      </c>
      <c r="L42" t="s">
        <v>143</v>
      </c>
      <c r="M42" t="s">
        <v>144</v>
      </c>
      <c r="N42" s="2">
        <v>5000</v>
      </c>
      <c r="O42" s="2">
        <v>50</v>
      </c>
      <c r="P42" s="2">
        <v>8</v>
      </c>
      <c r="Q42" s="2">
        <v>1479</v>
      </c>
      <c r="R42" s="2">
        <v>63</v>
      </c>
      <c r="S42" s="2" t="str">
        <f t="shared" si="0"/>
        <v>Low</v>
      </c>
      <c r="T42" s="2" t="str">
        <f t="shared" si="1"/>
        <v>Unisoc</v>
      </c>
    </row>
    <row r="43" spans="1:20">
      <c r="A43">
        <v>41</v>
      </c>
      <c r="B43" t="s">
        <v>145</v>
      </c>
      <c r="C43" s="1">
        <v>9999</v>
      </c>
      <c r="D43">
        <v>28</v>
      </c>
      <c r="E43">
        <v>4.3</v>
      </c>
      <c r="F43" t="s">
        <v>95</v>
      </c>
      <c r="G43" t="s">
        <v>146</v>
      </c>
      <c r="H43">
        <v>6.74</v>
      </c>
      <c r="I43" t="s">
        <v>42</v>
      </c>
      <c r="J43">
        <v>6</v>
      </c>
      <c r="K43">
        <v>128</v>
      </c>
      <c r="L43" t="s">
        <v>147</v>
      </c>
      <c r="M43" t="s">
        <v>76</v>
      </c>
      <c r="N43" s="2">
        <v>5000</v>
      </c>
      <c r="O43" s="2">
        <v>50</v>
      </c>
      <c r="P43" s="2">
        <v>5</v>
      </c>
      <c r="Q43" s="2">
        <v>25635</v>
      </c>
      <c r="R43" s="2">
        <v>1327</v>
      </c>
      <c r="S43" s="2" t="str">
        <f t="shared" si="0"/>
        <v>Low</v>
      </c>
      <c r="T43" s="2" t="str">
        <f t="shared" si="1"/>
        <v>MediaTek</v>
      </c>
    </row>
    <row r="44" spans="1:20">
      <c r="A44">
        <v>42</v>
      </c>
      <c r="B44" t="s">
        <v>148</v>
      </c>
      <c r="C44" s="1">
        <v>8999</v>
      </c>
      <c r="D44">
        <v>18</v>
      </c>
      <c r="E44">
        <v>4.3</v>
      </c>
      <c r="F44" t="s">
        <v>82</v>
      </c>
      <c r="G44" t="s">
        <v>142</v>
      </c>
      <c r="H44">
        <v>6.7450000000000001</v>
      </c>
      <c r="I44" t="s">
        <v>42</v>
      </c>
      <c r="J44">
        <v>4</v>
      </c>
      <c r="K44">
        <v>128</v>
      </c>
      <c r="L44" t="s">
        <v>149</v>
      </c>
      <c r="M44" t="s">
        <v>144</v>
      </c>
      <c r="N44" s="2">
        <v>5000</v>
      </c>
      <c r="O44" s="2">
        <v>50</v>
      </c>
      <c r="P44" s="2">
        <v>8</v>
      </c>
      <c r="Q44" s="2">
        <v>1479</v>
      </c>
      <c r="R44" s="2">
        <v>63</v>
      </c>
      <c r="S44" s="2" t="str">
        <f t="shared" si="0"/>
        <v>Low</v>
      </c>
      <c r="T44" s="2" t="str">
        <f t="shared" si="1"/>
        <v>Unisoc</v>
      </c>
    </row>
    <row r="45" spans="1:20">
      <c r="A45">
        <v>43</v>
      </c>
      <c r="B45" t="s">
        <v>133</v>
      </c>
      <c r="C45" s="1">
        <v>19999</v>
      </c>
      <c r="D45">
        <v>13</v>
      </c>
      <c r="E45">
        <v>4.4000000000000004</v>
      </c>
      <c r="F45" t="s">
        <v>67</v>
      </c>
      <c r="G45" t="s">
        <v>99</v>
      </c>
      <c r="H45">
        <v>6.67</v>
      </c>
      <c r="I45" t="s">
        <v>21</v>
      </c>
      <c r="J45">
        <v>8</v>
      </c>
      <c r="K45">
        <v>128</v>
      </c>
      <c r="L45" t="s">
        <v>134</v>
      </c>
      <c r="M45" t="s">
        <v>101</v>
      </c>
      <c r="N45" s="2">
        <v>5000</v>
      </c>
      <c r="O45" s="2">
        <v>50</v>
      </c>
      <c r="P45" s="2">
        <v>16</v>
      </c>
      <c r="Q45" s="2">
        <v>41011</v>
      </c>
      <c r="R45" s="2">
        <v>2846</v>
      </c>
      <c r="S45" s="2" t="str">
        <f t="shared" si="0"/>
        <v>Mid</v>
      </c>
      <c r="T45" s="2" t="str">
        <f t="shared" si="1"/>
        <v>MediaTek</v>
      </c>
    </row>
    <row r="46" spans="1:20">
      <c r="A46">
        <v>44</v>
      </c>
      <c r="B46" t="s">
        <v>139</v>
      </c>
      <c r="C46" s="1">
        <v>10999</v>
      </c>
      <c r="D46">
        <v>21</v>
      </c>
      <c r="E46">
        <v>4.2</v>
      </c>
      <c r="F46" t="s">
        <v>19</v>
      </c>
      <c r="G46" t="s">
        <v>61</v>
      </c>
      <c r="H46">
        <v>6.5</v>
      </c>
      <c r="I46" t="s">
        <v>42</v>
      </c>
      <c r="J46">
        <v>4</v>
      </c>
      <c r="K46">
        <v>128</v>
      </c>
      <c r="L46" t="s">
        <v>140</v>
      </c>
      <c r="M46" t="s">
        <v>63</v>
      </c>
      <c r="N46" s="2">
        <v>5000</v>
      </c>
      <c r="O46" s="2">
        <v>50</v>
      </c>
      <c r="P46" s="2">
        <v>16</v>
      </c>
      <c r="Q46" s="2">
        <v>42407</v>
      </c>
      <c r="R46" s="2">
        <v>3158</v>
      </c>
      <c r="S46" s="2" t="str">
        <f t="shared" si="0"/>
        <v>Mid</v>
      </c>
      <c r="T46" s="2" t="str">
        <f t="shared" si="1"/>
        <v>Snapdragon</v>
      </c>
    </row>
    <row r="47" spans="1:20">
      <c r="A47">
        <v>45</v>
      </c>
      <c r="B47" t="s">
        <v>113</v>
      </c>
      <c r="C47" s="1">
        <v>13499</v>
      </c>
      <c r="D47">
        <v>25</v>
      </c>
      <c r="E47">
        <v>4.4000000000000004</v>
      </c>
      <c r="F47" t="s">
        <v>82</v>
      </c>
      <c r="G47" t="s">
        <v>83</v>
      </c>
      <c r="H47">
        <v>6.72</v>
      </c>
      <c r="I47" t="s">
        <v>21</v>
      </c>
      <c r="J47">
        <v>6</v>
      </c>
      <c r="K47">
        <v>128</v>
      </c>
      <c r="L47" t="s">
        <v>114</v>
      </c>
      <c r="M47" t="s">
        <v>85</v>
      </c>
      <c r="N47" s="2">
        <v>5000</v>
      </c>
      <c r="O47" s="2">
        <v>50</v>
      </c>
      <c r="P47" s="2">
        <v>8</v>
      </c>
      <c r="Q47" s="2">
        <v>44147</v>
      </c>
      <c r="R47" s="2">
        <v>1993</v>
      </c>
      <c r="S47" s="2" t="str">
        <f t="shared" si="0"/>
        <v>Mid</v>
      </c>
      <c r="T47" s="2" t="str">
        <f t="shared" si="1"/>
        <v>MediaTek</v>
      </c>
    </row>
    <row r="48" spans="1:20">
      <c r="A48">
        <v>46</v>
      </c>
      <c r="B48" t="s">
        <v>126</v>
      </c>
      <c r="C48" s="1">
        <v>7999</v>
      </c>
      <c r="D48">
        <v>27</v>
      </c>
      <c r="E48">
        <v>4.3</v>
      </c>
      <c r="F48" t="s">
        <v>127</v>
      </c>
      <c r="G48" t="s">
        <v>128</v>
      </c>
      <c r="H48">
        <v>6.6</v>
      </c>
      <c r="I48" t="s">
        <v>42</v>
      </c>
      <c r="J48">
        <v>8</v>
      </c>
      <c r="K48">
        <v>128</v>
      </c>
      <c r="L48" t="s">
        <v>129</v>
      </c>
      <c r="M48" t="s">
        <v>130</v>
      </c>
      <c r="N48" s="2">
        <v>5000</v>
      </c>
      <c r="O48" s="2">
        <v>50</v>
      </c>
      <c r="P48" s="2">
        <v>8</v>
      </c>
      <c r="Q48" s="2">
        <v>8421</v>
      </c>
      <c r="R48" s="2">
        <v>484</v>
      </c>
      <c r="S48" s="2" t="str">
        <f t="shared" si="0"/>
        <v>Low</v>
      </c>
      <c r="T48" s="2" t="str">
        <f t="shared" si="1"/>
        <v>MediaTek</v>
      </c>
    </row>
    <row r="49" spans="1:20">
      <c r="A49">
        <v>47</v>
      </c>
      <c r="B49" t="s">
        <v>150</v>
      </c>
      <c r="C49" s="1">
        <v>60999</v>
      </c>
      <c r="D49">
        <v>36</v>
      </c>
      <c r="E49">
        <v>4.5</v>
      </c>
      <c r="F49" t="s">
        <v>25</v>
      </c>
      <c r="G49" t="s">
        <v>26</v>
      </c>
      <c r="H49">
        <v>6.1</v>
      </c>
      <c r="I49" t="s">
        <v>21</v>
      </c>
      <c r="J49">
        <v>8</v>
      </c>
      <c r="K49">
        <v>256</v>
      </c>
      <c r="L49" t="s">
        <v>27</v>
      </c>
      <c r="M49" t="s">
        <v>28</v>
      </c>
      <c r="N49" s="2">
        <v>3900</v>
      </c>
      <c r="O49" s="2">
        <v>50</v>
      </c>
      <c r="P49" s="2">
        <v>12</v>
      </c>
      <c r="Q49" s="2">
        <v>13525</v>
      </c>
      <c r="R49" s="2">
        <v>1242</v>
      </c>
      <c r="S49" s="2" t="str">
        <f t="shared" si="0"/>
        <v>High</v>
      </c>
      <c r="T49" s="2" t="str">
        <f t="shared" si="1"/>
        <v>Snapdragon</v>
      </c>
    </row>
    <row r="50" spans="1:20">
      <c r="A50">
        <v>48</v>
      </c>
      <c r="B50" t="s">
        <v>151</v>
      </c>
      <c r="C50" s="1">
        <v>7999</v>
      </c>
      <c r="D50">
        <v>27</v>
      </c>
      <c r="E50">
        <v>4.3</v>
      </c>
      <c r="F50" t="s">
        <v>127</v>
      </c>
      <c r="G50" t="s">
        <v>128</v>
      </c>
      <c r="H50">
        <v>6.6</v>
      </c>
      <c r="I50" t="s">
        <v>42</v>
      </c>
      <c r="J50">
        <v>8</v>
      </c>
      <c r="K50">
        <v>128</v>
      </c>
      <c r="L50" t="s">
        <v>152</v>
      </c>
      <c r="M50" t="s">
        <v>130</v>
      </c>
      <c r="N50" s="2">
        <v>5000</v>
      </c>
      <c r="O50" s="2">
        <v>50</v>
      </c>
      <c r="P50" s="2">
        <v>8</v>
      </c>
      <c r="Q50" s="2">
        <v>8421</v>
      </c>
      <c r="R50" s="2">
        <v>484</v>
      </c>
      <c r="S50" s="2" t="str">
        <f t="shared" si="0"/>
        <v>Low</v>
      </c>
      <c r="T50" s="2" t="str">
        <f t="shared" si="1"/>
        <v>MediaTek</v>
      </c>
    </row>
    <row r="51" spans="1:20">
      <c r="A51">
        <v>49</v>
      </c>
      <c r="B51" t="s">
        <v>153</v>
      </c>
      <c r="C51" s="1">
        <v>7299</v>
      </c>
      <c r="D51">
        <v>18</v>
      </c>
      <c r="E51">
        <v>4.3</v>
      </c>
      <c r="F51" t="s">
        <v>127</v>
      </c>
      <c r="G51" t="s">
        <v>128</v>
      </c>
      <c r="H51">
        <v>6.6</v>
      </c>
      <c r="I51" t="s">
        <v>42</v>
      </c>
      <c r="J51">
        <v>4</v>
      </c>
      <c r="K51">
        <v>64</v>
      </c>
      <c r="L51" t="s">
        <v>129</v>
      </c>
      <c r="M51" t="s">
        <v>130</v>
      </c>
      <c r="N51" s="2">
        <v>5000</v>
      </c>
      <c r="O51" s="2">
        <v>50</v>
      </c>
      <c r="P51" s="2">
        <v>8</v>
      </c>
      <c r="Q51" s="2">
        <v>23838</v>
      </c>
      <c r="R51" s="2">
        <v>1439</v>
      </c>
      <c r="S51" s="2" t="str">
        <f t="shared" si="0"/>
        <v>Low</v>
      </c>
      <c r="T51" s="2" t="str">
        <f t="shared" si="1"/>
        <v>MediaTek</v>
      </c>
    </row>
    <row r="52" spans="1:20">
      <c r="A52">
        <v>50</v>
      </c>
      <c r="B52" t="s">
        <v>154</v>
      </c>
      <c r="C52" s="1">
        <v>7799</v>
      </c>
      <c r="D52">
        <v>22</v>
      </c>
      <c r="E52">
        <v>4.3</v>
      </c>
      <c r="F52" t="s">
        <v>127</v>
      </c>
      <c r="G52" t="s">
        <v>155</v>
      </c>
      <c r="H52">
        <v>6.6</v>
      </c>
      <c r="I52" t="s">
        <v>42</v>
      </c>
      <c r="J52">
        <v>4</v>
      </c>
      <c r="K52">
        <v>128</v>
      </c>
      <c r="L52" t="s">
        <v>156</v>
      </c>
      <c r="M52" t="s">
        <v>157</v>
      </c>
      <c r="N52" s="2">
        <v>6000</v>
      </c>
      <c r="O52" s="2">
        <v>50</v>
      </c>
      <c r="P52" s="2">
        <v>8</v>
      </c>
      <c r="Q52" s="2">
        <v>5697</v>
      </c>
      <c r="R52" s="2">
        <v>335</v>
      </c>
      <c r="S52" s="2" t="str">
        <f t="shared" si="0"/>
        <v>Low</v>
      </c>
      <c r="T52" s="2" t="str">
        <f t="shared" si="1"/>
        <v>MediaTek</v>
      </c>
    </row>
    <row r="53" spans="1:20">
      <c r="A53">
        <v>51</v>
      </c>
      <c r="B53" t="s">
        <v>120</v>
      </c>
      <c r="C53" s="1">
        <v>24999</v>
      </c>
      <c r="D53">
        <v>26</v>
      </c>
      <c r="E53">
        <v>4.4000000000000004</v>
      </c>
      <c r="F53" t="s">
        <v>82</v>
      </c>
      <c r="G53" t="s">
        <v>121</v>
      </c>
      <c r="H53">
        <v>6.7</v>
      </c>
      <c r="I53" t="s">
        <v>21</v>
      </c>
      <c r="J53">
        <v>12</v>
      </c>
      <c r="K53">
        <v>256</v>
      </c>
      <c r="L53" t="s">
        <v>122</v>
      </c>
      <c r="M53" t="s">
        <v>123</v>
      </c>
      <c r="N53" s="2">
        <v>5000</v>
      </c>
      <c r="O53" s="2">
        <v>50</v>
      </c>
      <c r="P53" s="2">
        <v>16</v>
      </c>
      <c r="Q53" s="2">
        <v>6577</v>
      </c>
      <c r="R53" s="2">
        <v>368</v>
      </c>
      <c r="S53" s="2" t="str">
        <f t="shared" si="0"/>
        <v>High</v>
      </c>
      <c r="T53" s="2" t="str">
        <f t="shared" si="1"/>
        <v>Snapdragon</v>
      </c>
    </row>
    <row r="54" spans="1:20">
      <c r="A54">
        <v>52</v>
      </c>
      <c r="B54" t="s">
        <v>158</v>
      </c>
      <c r="C54" s="1">
        <v>24999</v>
      </c>
      <c r="D54">
        <v>26</v>
      </c>
      <c r="E54">
        <v>4.4000000000000004</v>
      </c>
      <c r="F54" t="s">
        <v>82</v>
      </c>
      <c r="G54" t="s">
        <v>121</v>
      </c>
      <c r="H54">
        <v>6.7</v>
      </c>
      <c r="I54" t="s">
        <v>21</v>
      </c>
      <c r="J54">
        <v>12</v>
      </c>
      <c r="K54">
        <v>256</v>
      </c>
      <c r="L54" t="s">
        <v>159</v>
      </c>
      <c r="M54" t="s">
        <v>123</v>
      </c>
      <c r="N54" s="2">
        <v>5000</v>
      </c>
      <c r="O54" s="2">
        <v>50</v>
      </c>
      <c r="P54" s="2">
        <v>16</v>
      </c>
      <c r="Q54" s="2">
        <v>6577</v>
      </c>
      <c r="R54" s="2">
        <v>368</v>
      </c>
      <c r="S54" s="2" t="str">
        <f t="shared" si="0"/>
        <v>High</v>
      </c>
      <c r="T54" s="2" t="str">
        <f t="shared" si="1"/>
        <v>Snapdragon</v>
      </c>
    </row>
    <row r="55" spans="1:20">
      <c r="A55">
        <v>53</v>
      </c>
      <c r="B55" t="s">
        <v>160</v>
      </c>
      <c r="C55" s="1">
        <v>12499</v>
      </c>
      <c r="D55">
        <v>30</v>
      </c>
      <c r="E55">
        <v>4.2</v>
      </c>
      <c r="F55" t="s">
        <v>40</v>
      </c>
      <c r="G55" t="s">
        <v>161</v>
      </c>
      <c r="H55">
        <v>6.79</v>
      </c>
      <c r="I55" t="s">
        <v>21</v>
      </c>
      <c r="J55">
        <v>6</v>
      </c>
      <c r="K55">
        <v>128</v>
      </c>
      <c r="L55" t="s">
        <v>162</v>
      </c>
      <c r="M55" t="s">
        <v>163</v>
      </c>
      <c r="N55" s="2">
        <v>5000</v>
      </c>
      <c r="O55" s="2">
        <v>50</v>
      </c>
      <c r="P55" s="2">
        <v>8</v>
      </c>
      <c r="Q55" s="2">
        <v>48290</v>
      </c>
      <c r="R55" s="2">
        <v>2169</v>
      </c>
      <c r="S55" s="2" t="str">
        <f t="shared" si="0"/>
        <v>Mid</v>
      </c>
      <c r="T55" s="2" t="str">
        <f t="shared" si="1"/>
        <v>Snapdragon</v>
      </c>
    </row>
    <row r="56" spans="1:20">
      <c r="A56">
        <v>54</v>
      </c>
      <c r="B56" t="s">
        <v>139</v>
      </c>
      <c r="C56" s="1">
        <v>11999</v>
      </c>
      <c r="D56">
        <v>20</v>
      </c>
      <c r="E56">
        <v>4.2</v>
      </c>
      <c r="F56" t="s">
        <v>19</v>
      </c>
      <c r="G56" t="s">
        <v>61</v>
      </c>
      <c r="H56">
        <v>6.5</v>
      </c>
      <c r="I56" t="s">
        <v>42</v>
      </c>
      <c r="J56">
        <v>8</v>
      </c>
      <c r="K56">
        <v>128</v>
      </c>
      <c r="L56" t="s">
        <v>140</v>
      </c>
      <c r="M56" t="s">
        <v>63</v>
      </c>
      <c r="N56" s="2">
        <v>5000</v>
      </c>
      <c r="O56" s="2">
        <v>50</v>
      </c>
      <c r="P56" s="2">
        <v>16</v>
      </c>
      <c r="Q56" s="2">
        <v>117460</v>
      </c>
      <c r="R56" s="2">
        <v>8051</v>
      </c>
      <c r="S56" s="2" t="str">
        <f t="shared" si="0"/>
        <v>Mid</v>
      </c>
      <c r="T56" s="2" t="str">
        <f t="shared" si="1"/>
        <v>Snapdragon</v>
      </c>
    </row>
    <row r="57" spans="1:20">
      <c r="A57">
        <v>55</v>
      </c>
      <c r="B57" t="s">
        <v>164</v>
      </c>
      <c r="C57" s="1">
        <v>21999</v>
      </c>
      <c r="D57">
        <v>12</v>
      </c>
      <c r="E57">
        <v>4.4000000000000004</v>
      </c>
      <c r="F57" t="s">
        <v>67</v>
      </c>
      <c r="G57" t="s">
        <v>99</v>
      </c>
      <c r="H57">
        <v>6.67</v>
      </c>
      <c r="I57" t="s">
        <v>21</v>
      </c>
      <c r="J57">
        <v>8</v>
      </c>
      <c r="K57">
        <v>256</v>
      </c>
      <c r="L57" t="s">
        <v>134</v>
      </c>
      <c r="M57" t="s">
        <v>101</v>
      </c>
      <c r="N57" s="2">
        <v>5000</v>
      </c>
      <c r="O57" s="2">
        <v>50</v>
      </c>
      <c r="P57" s="2">
        <v>16</v>
      </c>
      <c r="Q57" s="2">
        <v>41011</v>
      </c>
      <c r="R57" s="2">
        <v>2846</v>
      </c>
      <c r="S57" s="2" t="str">
        <f t="shared" si="0"/>
        <v>High</v>
      </c>
      <c r="T57" s="2" t="str">
        <f t="shared" si="1"/>
        <v>MediaTek</v>
      </c>
    </row>
    <row r="58" spans="1:20">
      <c r="A58">
        <v>56</v>
      </c>
      <c r="B58" t="s">
        <v>165</v>
      </c>
      <c r="C58" s="1">
        <v>7299</v>
      </c>
      <c r="D58">
        <v>18</v>
      </c>
      <c r="E58">
        <v>4.3</v>
      </c>
      <c r="F58" t="s">
        <v>127</v>
      </c>
      <c r="G58" t="s">
        <v>128</v>
      </c>
      <c r="H58">
        <v>6.6</v>
      </c>
      <c r="I58" t="s">
        <v>42</v>
      </c>
      <c r="J58">
        <v>4</v>
      </c>
      <c r="K58">
        <v>64</v>
      </c>
      <c r="L58" t="s">
        <v>152</v>
      </c>
      <c r="M58" t="s">
        <v>130</v>
      </c>
      <c r="N58" s="2">
        <v>5000</v>
      </c>
      <c r="O58" s="2">
        <v>50</v>
      </c>
      <c r="P58" s="2">
        <v>8</v>
      </c>
      <c r="Q58" s="2">
        <v>23838</v>
      </c>
      <c r="R58" s="2">
        <v>1439</v>
      </c>
      <c r="S58" s="2" t="str">
        <f t="shared" si="0"/>
        <v>Low</v>
      </c>
      <c r="T58" s="2" t="str">
        <f t="shared" si="1"/>
        <v>MediaTek</v>
      </c>
    </row>
    <row r="59" spans="1:20">
      <c r="A59">
        <v>57</v>
      </c>
      <c r="B59" t="s">
        <v>166</v>
      </c>
      <c r="C59" s="1">
        <v>7299</v>
      </c>
      <c r="D59">
        <v>18</v>
      </c>
      <c r="E59">
        <v>4.3</v>
      </c>
      <c r="F59" t="s">
        <v>127</v>
      </c>
      <c r="G59" t="s">
        <v>128</v>
      </c>
      <c r="H59">
        <v>6.6</v>
      </c>
      <c r="I59" t="s">
        <v>42</v>
      </c>
      <c r="J59">
        <v>4</v>
      </c>
      <c r="K59">
        <v>64</v>
      </c>
      <c r="L59" t="s">
        <v>156</v>
      </c>
      <c r="M59" t="s">
        <v>130</v>
      </c>
      <c r="N59" s="2">
        <v>5000</v>
      </c>
      <c r="O59" s="2">
        <v>50</v>
      </c>
      <c r="P59" s="2">
        <v>8</v>
      </c>
      <c r="Q59" s="2">
        <v>23838</v>
      </c>
      <c r="R59" s="2">
        <v>1439</v>
      </c>
      <c r="S59" s="2" t="str">
        <f t="shared" si="0"/>
        <v>Low</v>
      </c>
      <c r="T59" s="2" t="str">
        <f t="shared" si="1"/>
        <v>MediaTek</v>
      </c>
    </row>
    <row r="60" spans="1:20">
      <c r="A60">
        <v>58</v>
      </c>
      <c r="B60" t="s">
        <v>167</v>
      </c>
      <c r="C60" s="1">
        <v>17999</v>
      </c>
      <c r="D60">
        <v>14</v>
      </c>
      <c r="E60">
        <v>4.5</v>
      </c>
      <c r="F60" t="s">
        <v>19</v>
      </c>
      <c r="G60" t="s">
        <v>34</v>
      </c>
      <c r="H60">
        <v>6.67</v>
      </c>
      <c r="I60" t="s">
        <v>21</v>
      </c>
      <c r="J60">
        <v>8</v>
      </c>
      <c r="K60">
        <v>128</v>
      </c>
      <c r="L60" t="s">
        <v>168</v>
      </c>
      <c r="M60" t="s">
        <v>36</v>
      </c>
      <c r="N60" s="2">
        <v>5000</v>
      </c>
      <c r="O60" s="2">
        <v>50</v>
      </c>
      <c r="P60" s="2">
        <v>32</v>
      </c>
      <c r="Q60" s="2">
        <v>18113</v>
      </c>
      <c r="R60" s="2">
        <v>894</v>
      </c>
      <c r="S60" s="2" t="str">
        <f t="shared" si="0"/>
        <v>Mid</v>
      </c>
      <c r="T60" s="2" t="str">
        <f t="shared" si="1"/>
        <v>Snapdragon</v>
      </c>
    </row>
    <row r="61" spans="1:20">
      <c r="A61">
        <v>59</v>
      </c>
      <c r="B61" t="s">
        <v>169</v>
      </c>
      <c r="C61" s="1">
        <v>25999</v>
      </c>
      <c r="D61">
        <v>7</v>
      </c>
      <c r="E61">
        <v>4.4000000000000004</v>
      </c>
      <c r="F61" t="s">
        <v>87</v>
      </c>
      <c r="G61" t="s">
        <v>88</v>
      </c>
      <c r="H61">
        <v>6.7</v>
      </c>
      <c r="I61" t="s">
        <v>21</v>
      </c>
      <c r="J61">
        <v>8</v>
      </c>
      <c r="K61">
        <v>256</v>
      </c>
      <c r="L61" t="s">
        <v>89</v>
      </c>
      <c r="M61" t="s">
        <v>90</v>
      </c>
      <c r="N61" s="2">
        <v>5000</v>
      </c>
      <c r="O61" s="2">
        <v>50</v>
      </c>
      <c r="P61" s="2">
        <v>32</v>
      </c>
      <c r="Q61" s="2">
        <v>42793</v>
      </c>
      <c r="R61" s="2">
        <v>4201</v>
      </c>
      <c r="S61" s="2" t="str">
        <f t="shared" si="0"/>
        <v>High</v>
      </c>
      <c r="T61" s="2" t="str">
        <f t="shared" si="1"/>
        <v>MediaTek</v>
      </c>
    </row>
    <row r="62" spans="1:20">
      <c r="A62">
        <v>60</v>
      </c>
      <c r="B62" t="s">
        <v>170</v>
      </c>
      <c r="C62" s="1">
        <v>6799</v>
      </c>
      <c r="D62">
        <v>38</v>
      </c>
      <c r="E62">
        <v>4.3</v>
      </c>
      <c r="F62" t="s">
        <v>95</v>
      </c>
      <c r="G62" t="s">
        <v>96</v>
      </c>
      <c r="H62">
        <v>6.74</v>
      </c>
      <c r="I62" t="s">
        <v>42</v>
      </c>
      <c r="J62">
        <v>4</v>
      </c>
      <c r="K62">
        <v>128</v>
      </c>
      <c r="L62" t="s">
        <v>171</v>
      </c>
      <c r="M62" t="s">
        <v>44</v>
      </c>
      <c r="N62" s="2">
        <v>5000</v>
      </c>
      <c r="O62" s="2">
        <v>50</v>
      </c>
      <c r="P62" s="2">
        <v>8</v>
      </c>
      <c r="Q62" s="2">
        <v>45594</v>
      </c>
      <c r="R62" s="2">
        <v>2314</v>
      </c>
      <c r="S62" s="2" t="str">
        <f t="shared" si="0"/>
        <v>Low</v>
      </c>
      <c r="T62" s="2" t="str">
        <f t="shared" si="1"/>
        <v>MediaTek</v>
      </c>
    </row>
    <row r="63" spans="1:20">
      <c r="A63">
        <v>61</v>
      </c>
      <c r="B63" t="s">
        <v>167</v>
      </c>
      <c r="C63" s="1">
        <v>17999</v>
      </c>
      <c r="D63">
        <v>14</v>
      </c>
      <c r="E63">
        <v>4.5</v>
      </c>
      <c r="F63" t="s">
        <v>19</v>
      </c>
      <c r="G63" t="s">
        <v>34</v>
      </c>
      <c r="H63">
        <v>6.67</v>
      </c>
      <c r="I63" t="s">
        <v>21</v>
      </c>
      <c r="J63">
        <v>8</v>
      </c>
      <c r="K63">
        <v>128</v>
      </c>
      <c r="L63" t="s">
        <v>168</v>
      </c>
      <c r="M63" t="s">
        <v>36</v>
      </c>
      <c r="N63" s="2">
        <v>5000</v>
      </c>
      <c r="O63" s="2">
        <v>50</v>
      </c>
      <c r="P63" s="2">
        <v>32</v>
      </c>
      <c r="Q63" s="2">
        <v>18113</v>
      </c>
      <c r="R63" s="2">
        <v>894</v>
      </c>
      <c r="S63" s="2" t="str">
        <f t="shared" si="0"/>
        <v>Mid</v>
      </c>
      <c r="T63" s="2" t="str">
        <f t="shared" si="1"/>
        <v>Snapdragon</v>
      </c>
    </row>
    <row r="64" spans="1:20">
      <c r="A64">
        <v>62</v>
      </c>
      <c r="B64" t="s">
        <v>172</v>
      </c>
      <c r="C64" s="1">
        <v>9999</v>
      </c>
      <c r="D64">
        <v>28</v>
      </c>
      <c r="E64">
        <v>4.3</v>
      </c>
      <c r="F64" t="s">
        <v>95</v>
      </c>
      <c r="G64" t="s">
        <v>146</v>
      </c>
      <c r="H64">
        <v>6.74</v>
      </c>
      <c r="I64" t="s">
        <v>42</v>
      </c>
      <c r="J64">
        <v>6</v>
      </c>
      <c r="K64">
        <v>128</v>
      </c>
      <c r="L64" t="s">
        <v>173</v>
      </c>
      <c r="M64" t="s">
        <v>76</v>
      </c>
      <c r="N64" s="2">
        <v>5000</v>
      </c>
      <c r="O64" s="2">
        <v>50</v>
      </c>
      <c r="P64" s="2">
        <v>5</v>
      </c>
      <c r="Q64" s="2">
        <v>25635</v>
      </c>
      <c r="R64" s="2">
        <v>1327</v>
      </c>
      <c r="S64" s="2" t="str">
        <f t="shared" si="0"/>
        <v>Low</v>
      </c>
      <c r="T64" s="2" t="str">
        <f t="shared" si="1"/>
        <v>MediaTek</v>
      </c>
    </row>
    <row r="65" spans="1:20">
      <c r="A65">
        <v>63</v>
      </c>
      <c r="B65" t="s">
        <v>174</v>
      </c>
      <c r="C65" s="1">
        <v>15407</v>
      </c>
      <c r="D65">
        <v>26</v>
      </c>
      <c r="E65">
        <v>4.2</v>
      </c>
      <c r="F65" t="s">
        <v>40</v>
      </c>
      <c r="G65" t="s">
        <v>175</v>
      </c>
      <c r="H65">
        <v>6.67</v>
      </c>
      <c r="I65" t="s">
        <v>21</v>
      </c>
      <c r="J65">
        <v>6</v>
      </c>
      <c r="K65">
        <v>128</v>
      </c>
      <c r="L65" t="s">
        <v>176</v>
      </c>
      <c r="M65" t="s">
        <v>177</v>
      </c>
      <c r="N65" s="2">
        <v>5000</v>
      </c>
      <c r="O65" s="2">
        <v>108</v>
      </c>
      <c r="P65" s="2">
        <v>16</v>
      </c>
      <c r="Q65" s="2">
        <v>11993</v>
      </c>
      <c r="R65" s="2">
        <v>707</v>
      </c>
      <c r="S65" s="2" t="str">
        <f t="shared" si="0"/>
        <v>Mid</v>
      </c>
      <c r="T65" s="2" t="str">
        <f t="shared" si="1"/>
        <v>MediaTek</v>
      </c>
    </row>
    <row r="66" spans="1:20">
      <c r="A66">
        <v>64</v>
      </c>
      <c r="B66" t="s">
        <v>54</v>
      </c>
      <c r="C66" s="1">
        <v>8499</v>
      </c>
      <c r="D66">
        <v>39</v>
      </c>
      <c r="E66">
        <v>4.2</v>
      </c>
      <c r="F66" t="s">
        <v>40</v>
      </c>
      <c r="G66" t="s">
        <v>41</v>
      </c>
      <c r="H66">
        <v>6.74</v>
      </c>
      <c r="I66" t="s">
        <v>42</v>
      </c>
      <c r="J66">
        <v>6</v>
      </c>
      <c r="K66">
        <v>128</v>
      </c>
      <c r="L66" t="s">
        <v>55</v>
      </c>
      <c r="M66" t="s">
        <v>44</v>
      </c>
      <c r="N66" s="2">
        <v>5000</v>
      </c>
      <c r="O66" s="2">
        <v>50</v>
      </c>
      <c r="P66" s="2">
        <v>8</v>
      </c>
      <c r="Q66" s="2">
        <v>12081</v>
      </c>
      <c r="R66" s="2">
        <v>478</v>
      </c>
      <c r="S66" s="2" t="str">
        <f t="shared" ref="S66:S129" si="2">IF(C66&lt;10000,"Low",IF(C66&lt;20000,"Mid","High"))</f>
        <v>Low</v>
      </c>
      <c r="T66" s="2" t="str">
        <f t="shared" ref="T66:T129" si="3">IF(ISNUMBER(SEARCH("Dimensity",M66)),"MediaTek",
IF(ISNUMBER(SEARCH("Helio",M66)),"MediaTek",IF(ISNUMBER(SEARCH("G37",M66)),"MediaTek",IF(ISNUMBER(SEARCH("Tensor",M66)),"Tensor",
IF(ISNUMBER(SEARCH("Snapdragon",M66)),"Snapdragon",IF(ISNUMBER(SEARCH("Gen",M66)),"Snapdragon",
IF(ISNUMBER(SEARCH("Unisoc",M66)),"Unisoc",
IF(ISNUMBER(SEARCH("T",M66)),"Unisoc",IF(ISNUMBER(SEARCH("SC",M66)),"Unisoc",
IF(ISNUMBER(SEARCH("Exynos",M66)),"Exynos",
"Other"))))))))))</f>
        <v>MediaTek</v>
      </c>
    </row>
    <row r="67" spans="1:20">
      <c r="A67">
        <v>65</v>
      </c>
      <c r="B67" t="s">
        <v>178</v>
      </c>
      <c r="C67" s="1">
        <v>7299</v>
      </c>
      <c r="D67">
        <v>18</v>
      </c>
      <c r="E67">
        <v>4.3</v>
      </c>
      <c r="F67" t="s">
        <v>127</v>
      </c>
      <c r="G67" t="s">
        <v>128</v>
      </c>
      <c r="H67">
        <v>6.6</v>
      </c>
      <c r="I67" t="s">
        <v>42</v>
      </c>
      <c r="J67">
        <v>4</v>
      </c>
      <c r="K67">
        <v>64</v>
      </c>
      <c r="L67" t="s">
        <v>132</v>
      </c>
      <c r="M67" t="s">
        <v>130</v>
      </c>
      <c r="N67" s="2">
        <v>5000</v>
      </c>
      <c r="O67" s="2">
        <v>50</v>
      </c>
      <c r="P67" s="2">
        <v>8</v>
      </c>
      <c r="Q67" s="2">
        <v>23838</v>
      </c>
      <c r="R67" s="2">
        <v>1439</v>
      </c>
      <c r="S67" s="2" t="str">
        <f t="shared" si="2"/>
        <v>Low</v>
      </c>
      <c r="T67" s="2" t="str">
        <f t="shared" si="3"/>
        <v>MediaTek</v>
      </c>
    </row>
    <row r="68" spans="1:20">
      <c r="A68">
        <v>66</v>
      </c>
      <c r="B68" t="s">
        <v>179</v>
      </c>
      <c r="C68" s="1">
        <v>20999</v>
      </c>
      <c r="D68">
        <v>12</v>
      </c>
      <c r="E68">
        <v>4.3</v>
      </c>
      <c r="F68" t="s">
        <v>82</v>
      </c>
      <c r="G68" t="s">
        <v>180</v>
      </c>
      <c r="H68">
        <v>6.67</v>
      </c>
      <c r="I68" t="s">
        <v>21</v>
      </c>
      <c r="J68">
        <v>8</v>
      </c>
      <c r="K68">
        <v>128</v>
      </c>
      <c r="L68" t="s">
        <v>181</v>
      </c>
      <c r="M68" t="s">
        <v>182</v>
      </c>
      <c r="N68" s="2">
        <v>5000</v>
      </c>
      <c r="O68" s="2">
        <v>50</v>
      </c>
      <c r="P68" s="2">
        <v>16</v>
      </c>
      <c r="Q68" s="2">
        <v>13375</v>
      </c>
      <c r="R68" s="2">
        <v>1133</v>
      </c>
      <c r="S68" s="2" t="str">
        <f t="shared" si="2"/>
        <v>High</v>
      </c>
      <c r="T68" s="2" t="str">
        <f t="shared" si="3"/>
        <v>MediaTek</v>
      </c>
    </row>
    <row r="69" spans="1:20">
      <c r="A69">
        <v>67</v>
      </c>
      <c r="B69" t="s">
        <v>183</v>
      </c>
      <c r="C69" s="1">
        <v>8249</v>
      </c>
      <c r="D69">
        <v>36</v>
      </c>
      <c r="E69">
        <v>4.0999999999999996</v>
      </c>
      <c r="F69" t="s">
        <v>95</v>
      </c>
      <c r="G69" t="s">
        <v>111</v>
      </c>
      <c r="H69">
        <v>6.74</v>
      </c>
      <c r="I69" t="s">
        <v>42</v>
      </c>
      <c r="J69">
        <v>4</v>
      </c>
      <c r="K69">
        <v>128</v>
      </c>
      <c r="L69" t="s">
        <v>173</v>
      </c>
      <c r="M69" t="s">
        <v>76</v>
      </c>
      <c r="N69" s="2">
        <v>5000</v>
      </c>
      <c r="O69" s="2">
        <v>50</v>
      </c>
      <c r="P69" s="2">
        <v>5</v>
      </c>
      <c r="Q69" s="2">
        <v>40078</v>
      </c>
      <c r="R69" s="2">
        <v>2129</v>
      </c>
      <c r="S69" s="2" t="str">
        <f t="shared" si="2"/>
        <v>Low</v>
      </c>
      <c r="T69" s="2" t="str">
        <f t="shared" si="3"/>
        <v>MediaTek</v>
      </c>
    </row>
    <row r="70" spans="1:20">
      <c r="A70">
        <v>68</v>
      </c>
      <c r="B70" t="s">
        <v>184</v>
      </c>
      <c r="C70" s="1">
        <v>9095</v>
      </c>
      <c r="D70">
        <v>43</v>
      </c>
      <c r="E70">
        <v>4.2</v>
      </c>
      <c r="F70" t="s">
        <v>40</v>
      </c>
      <c r="G70" t="s">
        <v>185</v>
      </c>
      <c r="H70">
        <v>6.79</v>
      </c>
      <c r="I70" t="s">
        <v>21</v>
      </c>
      <c r="J70">
        <v>6</v>
      </c>
      <c r="K70">
        <v>128</v>
      </c>
      <c r="L70" t="s">
        <v>162</v>
      </c>
      <c r="M70" t="s">
        <v>186</v>
      </c>
      <c r="N70" s="2">
        <v>5000</v>
      </c>
      <c r="O70" s="2">
        <v>50</v>
      </c>
      <c r="P70" s="2">
        <v>8</v>
      </c>
      <c r="Q70" s="2">
        <v>51397</v>
      </c>
      <c r="R70" s="2">
        <v>3367</v>
      </c>
      <c r="S70" s="2" t="str">
        <f t="shared" si="2"/>
        <v>Low</v>
      </c>
      <c r="T70" s="2" t="str">
        <f t="shared" si="3"/>
        <v>MediaTek</v>
      </c>
    </row>
    <row r="71" spans="1:20">
      <c r="A71">
        <v>69</v>
      </c>
      <c r="B71" t="s">
        <v>187</v>
      </c>
      <c r="C71" s="1">
        <v>17499</v>
      </c>
      <c r="D71">
        <v>20</v>
      </c>
      <c r="E71">
        <v>4.3</v>
      </c>
      <c r="F71" t="s">
        <v>82</v>
      </c>
      <c r="G71" t="s">
        <v>188</v>
      </c>
      <c r="H71">
        <v>6.67</v>
      </c>
      <c r="I71" t="s">
        <v>21</v>
      </c>
      <c r="J71">
        <v>8</v>
      </c>
      <c r="K71">
        <v>128</v>
      </c>
      <c r="L71" t="s">
        <v>189</v>
      </c>
      <c r="M71" t="s">
        <v>182</v>
      </c>
      <c r="N71" s="2">
        <v>5000</v>
      </c>
      <c r="O71" s="2">
        <v>50</v>
      </c>
      <c r="P71" s="2">
        <v>16</v>
      </c>
      <c r="Q71" s="2">
        <v>13416</v>
      </c>
      <c r="R71" s="2">
        <v>735</v>
      </c>
      <c r="S71" s="2" t="str">
        <f t="shared" si="2"/>
        <v>Mid</v>
      </c>
      <c r="T71" s="2" t="str">
        <f t="shared" si="3"/>
        <v>MediaTek</v>
      </c>
    </row>
    <row r="72" spans="1:20">
      <c r="A72">
        <v>70</v>
      </c>
      <c r="B72" t="s">
        <v>190</v>
      </c>
      <c r="C72" s="1">
        <v>8999</v>
      </c>
      <c r="D72">
        <v>18</v>
      </c>
      <c r="E72">
        <v>4.4000000000000004</v>
      </c>
      <c r="F72" t="s">
        <v>82</v>
      </c>
      <c r="G72" t="s">
        <v>191</v>
      </c>
      <c r="H72">
        <v>6.7450000000000001</v>
      </c>
      <c r="I72" t="s">
        <v>42</v>
      </c>
      <c r="J72">
        <v>6</v>
      </c>
      <c r="K72">
        <v>128</v>
      </c>
      <c r="L72" t="s">
        <v>192</v>
      </c>
      <c r="M72" t="s">
        <v>144</v>
      </c>
      <c r="N72" s="2">
        <v>5000</v>
      </c>
      <c r="O72" s="2">
        <v>32</v>
      </c>
      <c r="P72" s="2">
        <v>5</v>
      </c>
      <c r="Q72" s="2">
        <v>1405</v>
      </c>
      <c r="R72" s="2">
        <v>36</v>
      </c>
      <c r="S72" s="2" t="str">
        <f t="shared" si="2"/>
        <v>Low</v>
      </c>
      <c r="T72" s="2" t="str">
        <f t="shared" si="3"/>
        <v>Unisoc</v>
      </c>
    </row>
    <row r="73" spans="1:20">
      <c r="A73">
        <v>71</v>
      </c>
      <c r="B73" t="s">
        <v>193</v>
      </c>
      <c r="C73" s="1">
        <v>8999</v>
      </c>
      <c r="D73">
        <v>18</v>
      </c>
      <c r="E73">
        <v>4.4000000000000004</v>
      </c>
      <c r="F73" t="s">
        <v>82</v>
      </c>
      <c r="G73" t="s">
        <v>191</v>
      </c>
      <c r="H73">
        <v>6.7450000000000001</v>
      </c>
      <c r="I73" t="s">
        <v>42</v>
      </c>
      <c r="J73">
        <v>6</v>
      </c>
      <c r="K73">
        <v>128</v>
      </c>
      <c r="L73" t="s">
        <v>194</v>
      </c>
      <c r="M73" t="s">
        <v>144</v>
      </c>
      <c r="N73" s="2">
        <v>5000</v>
      </c>
      <c r="O73" s="2">
        <v>32</v>
      </c>
      <c r="P73" s="2">
        <v>5</v>
      </c>
      <c r="Q73" s="2">
        <v>1405</v>
      </c>
      <c r="R73" s="2">
        <v>36</v>
      </c>
      <c r="S73" s="2" t="str">
        <f t="shared" si="2"/>
        <v>Low</v>
      </c>
      <c r="T73" s="2" t="str">
        <f t="shared" si="3"/>
        <v>Unisoc</v>
      </c>
    </row>
    <row r="74" spans="1:20">
      <c r="A74">
        <v>72</v>
      </c>
      <c r="B74" t="s">
        <v>195</v>
      </c>
      <c r="C74" s="1">
        <v>7799</v>
      </c>
      <c r="D74">
        <v>22</v>
      </c>
      <c r="E74">
        <v>4.3</v>
      </c>
      <c r="F74" t="s">
        <v>127</v>
      </c>
      <c r="G74" t="s">
        <v>155</v>
      </c>
      <c r="H74">
        <v>6.6</v>
      </c>
      <c r="I74" t="s">
        <v>42</v>
      </c>
      <c r="J74">
        <v>4</v>
      </c>
      <c r="K74">
        <v>128</v>
      </c>
      <c r="L74" t="s">
        <v>132</v>
      </c>
      <c r="M74" t="s">
        <v>157</v>
      </c>
      <c r="N74" s="2">
        <v>6000</v>
      </c>
      <c r="O74" s="2">
        <v>50</v>
      </c>
      <c r="P74" s="2">
        <v>8</v>
      </c>
      <c r="Q74" s="2">
        <v>5697</v>
      </c>
      <c r="R74" s="2">
        <v>335</v>
      </c>
      <c r="S74" s="2" t="str">
        <f t="shared" si="2"/>
        <v>Low</v>
      </c>
      <c r="T74" s="2" t="str">
        <f t="shared" si="3"/>
        <v>MediaTek</v>
      </c>
    </row>
    <row r="75" spans="1:20">
      <c r="A75">
        <v>73</v>
      </c>
      <c r="B75" t="s">
        <v>196</v>
      </c>
      <c r="C75" s="1">
        <v>18999</v>
      </c>
      <c r="D75">
        <v>17</v>
      </c>
      <c r="E75">
        <v>4.3</v>
      </c>
      <c r="F75" t="s">
        <v>82</v>
      </c>
      <c r="G75" t="s">
        <v>188</v>
      </c>
      <c r="H75">
        <v>6.67</v>
      </c>
      <c r="I75" t="s">
        <v>21</v>
      </c>
      <c r="J75">
        <v>8</v>
      </c>
      <c r="K75">
        <v>256</v>
      </c>
      <c r="L75" t="s">
        <v>197</v>
      </c>
      <c r="M75" t="s">
        <v>182</v>
      </c>
      <c r="N75" s="2">
        <v>5000</v>
      </c>
      <c r="O75" s="2">
        <v>50</v>
      </c>
      <c r="P75" s="2">
        <v>16</v>
      </c>
      <c r="Q75" s="2">
        <v>13416</v>
      </c>
      <c r="R75" s="2">
        <v>735</v>
      </c>
      <c r="S75" s="2" t="str">
        <f t="shared" si="2"/>
        <v>Mid</v>
      </c>
      <c r="T75" s="2" t="str">
        <f t="shared" si="3"/>
        <v>MediaTek</v>
      </c>
    </row>
    <row r="76" spans="1:20">
      <c r="A76">
        <v>74</v>
      </c>
      <c r="B76" t="s">
        <v>187</v>
      </c>
      <c r="C76" s="1">
        <v>15999</v>
      </c>
      <c r="D76">
        <v>23</v>
      </c>
      <c r="E76">
        <v>4.3</v>
      </c>
      <c r="F76" t="s">
        <v>82</v>
      </c>
      <c r="G76" t="s">
        <v>188</v>
      </c>
      <c r="H76">
        <v>6.67</v>
      </c>
      <c r="I76" t="s">
        <v>21</v>
      </c>
      <c r="J76">
        <v>6</v>
      </c>
      <c r="K76">
        <v>128</v>
      </c>
      <c r="L76" t="s">
        <v>189</v>
      </c>
      <c r="M76" t="s">
        <v>182</v>
      </c>
      <c r="N76" s="2">
        <v>5000</v>
      </c>
      <c r="O76" s="2">
        <v>50</v>
      </c>
      <c r="P76" s="2">
        <v>16</v>
      </c>
      <c r="Q76" s="2">
        <v>24974</v>
      </c>
      <c r="R76" s="2">
        <v>1552</v>
      </c>
      <c r="S76" s="2" t="str">
        <f t="shared" si="2"/>
        <v>Mid</v>
      </c>
      <c r="T76" s="2" t="str">
        <f t="shared" si="3"/>
        <v>MediaTek</v>
      </c>
    </row>
    <row r="77" spans="1:20">
      <c r="A77">
        <v>75</v>
      </c>
      <c r="B77" t="s">
        <v>198</v>
      </c>
      <c r="C77" s="1">
        <v>27999</v>
      </c>
      <c r="D77">
        <v>6</v>
      </c>
      <c r="E77">
        <v>4.4000000000000004</v>
      </c>
      <c r="F77" t="s">
        <v>87</v>
      </c>
      <c r="G77" t="s">
        <v>88</v>
      </c>
      <c r="H77">
        <v>6.7</v>
      </c>
      <c r="I77" t="s">
        <v>21</v>
      </c>
      <c r="J77">
        <v>12</v>
      </c>
      <c r="K77">
        <v>256</v>
      </c>
      <c r="L77" t="s">
        <v>199</v>
      </c>
      <c r="M77" t="s">
        <v>90</v>
      </c>
      <c r="N77" s="2">
        <v>5000</v>
      </c>
      <c r="O77" s="2">
        <v>50</v>
      </c>
      <c r="P77" s="2">
        <v>32</v>
      </c>
      <c r="Q77" s="2">
        <v>6625</v>
      </c>
      <c r="R77" s="2">
        <v>643</v>
      </c>
      <c r="S77" s="2" t="str">
        <f t="shared" si="2"/>
        <v>High</v>
      </c>
      <c r="T77" s="2" t="str">
        <f t="shared" si="3"/>
        <v>MediaTek</v>
      </c>
    </row>
    <row r="78" spans="1:20">
      <c r="A78">
        <v>76</v>
      </c>
      <c r="B78" t="s">
        <v>115</v>
      </c>
      <c r="C78" s="1">
        <v>17999</v>
      </c>
      <c r="D78">
        <v>18</v>
      </c>
      <c r="E78">
        <v>4.3</v>
      </c>
      <c r="F78" t="s">
        <v>116</v>
      </c>
      <c r="G78" t="s">
        <v>117</v>
      </c>
      <c r="H78">
        <v>6.67</v>
      </c>
      <c r="I78" t="s">
        <v>21</v>
      </c>
      <c r="J78">
        <v>8</v>
      </c>
      <c r="K78">
        <v>128</v>
      </c>
      <c r="L78" t="s">
        <v>118</v>
      </c>
      <c r="M78" t="s">
        <v>119</v>
      </c>
      <c r="N78" s="2">
        <v>5000</v>
      </c>
      <c r="O78" s="2">
        <v>50</v>
      </c>
      <c r="P78" s="2">
        <v>16</v>
      </c>
      <c r="Q78" s="2">
        <v>3493</v>
      </c>
      <c r="R78" s="2">
        <v>311</v>
      </c>
      <c r="S78" s="2" t="str">
        <f t="shared" si="2"/>
        <v>Mid</v>
      </c>
      <c r="T78" s="2" t="str">
        <f t="shared" si="3"/>
        <v>MediaTek</v>
      </c>
    </row>
    <row r="79" spans="1:20">
      <c r="A79">
        <v>77</v>
      </c>
      <c r="B79" t="s">
        <v>200</v>
      </c>
      <c r="C79" s="1">
        <v>6499</v>
      </c>
      <c r="D79">
        <v>27</v>
      </c>
      <c r="E79">
        <v>4.2</v>
      </c>
      <c r="F79" t="s">
        <v>95</v>
      </c>
      <c r="G79" t="s">
        <v>201</v>
      </c>
      <c r="H79">
        <v>6.71</v>
      </c>
      <c r="I79" t="s">
        <v>42</v>
      </c>
      <c r="J79">
        <v>4</v>
      </c>
      <c r="K79">
        <v>64</v>
      </c>
      <c r="L79" t="s">
        <v>202</v>
      </c>
      <c r="M79" t="s">
        <v>130</v>
      </c>
      <c r="N79" s="2">
        <v>5000</v>
      </c>
      <c r="O79" s="2">
        <v>8</v>
      </c>
      <c r="P79" s="2">
        <v>5</v>
      </c>
      <c r="Q79" s="2">
        <v>16515</v>
      </c>
      <c r="R79" s="2">
        <v>493</v>
      </c>
      <c r="S79" s="2" t="str">
        <f t="shared" si="2"/>
        <v>Low</v>
      </c>
      <c r="T79" s="2" t="str">
        <f t="shared" si="3"/>
        <v>MediaTek</v>
      </c>
    </row>
    <row r="80" spans="1:20">
      <c r="A80">
        <v>78</v>
      </c>
      <c r="B80" t="s">
        <v>203</v>
      </c>
      <c r="C80" s="1">
        <v>17999</v>
      </c>
      <c r="D80">
        <v>18</v>
      </c>
      <c r="E80">
        <v>4.3</v>
      </c>
      <c r="F80" t="s">
        <v>116</v>
      </c>
      <c r="G80" t="s">
        <v>117</v>
      </c>
      <c r="H80">
        <v>6.67</v>
      </c>
      <c r="I80" t="s">
        <v>21</v>
      </c>
      <c r="J80">
        <v>8</v>
      </c>
      <c r="K80">
        <v>128</v>
      </c>
      <c r="L80" t="s">
        <v>204</v>
      </c>
      <c r="M80" t="s">
        <v>119</v>
      </c>
      <c r="N80" s="2">
        <v>5000</v>
      </c>
      <c r="O80" s="2">
        <v>50</v>
      </c>
      <c r="P80" s="2">
        <v>16</v>
      </c>
      <c r="Q80" s="2">
        <v>3493</v>
      </c>
      <c r="R80" s="2">
        <v>311</v>
      </c>
      <c r="S80" s="2" t="str">
        <f t="shared" si="2"/>
        <v>Mid</v>
      </c>
      <c r="T80" s="2" t="str">
        <f t="shared" si="3"/>
        <v>MediaTek</v>
      </c>
    </row>
    <row r="81" spans="1:20">
      <c r="A81">
        <v>79</v>
      </c>
      <c r="B81" t="s">
        <v>205</v>
      </c>
      <c r="C81" s="1">
        <v>8249</v>
      </c>
      <c r="D81">
        <v>36</v>
      </c>
      <c r="E81">
        <v>4.0999999999999996</v>
      </c>
      <c r="F81" t="s">
        <v>95</v>
      </c>
      <c r="G81" t="s">
        <v>111</v>
      </c>
      <c r="H81">
        <v>6.74</v>
      </c>
      <c r="I81" t="s">
        <v>42</v>
      </c>
      <c r="J81">
        <v>4</v>
      </c>
      <c r="K81">
        <v>128</v>
      </c>
      <c r="L81" t="s">
        <v>147</v>
      </c>
      <c r="M81" t="s">
        <v>76</v>
      </c>
      <c r="N81" s="2">
        <v>5000</v>
      </c>
      <c r="O81" s="2">
        <v>50</v>
      </c>
      <c r="P81" s="2">
        <v>5</v>
      </c>
      <c r="Q81" s="2">
        <v>40078</v>
      </c>
      <c r="R81" s="2">
        <v>2129</v>
      </c>
      <c r="S81" s="2" t="str">
        <f t="shared" si="2"/>
        <v>Low</v>
      </c>
      <c r="T81" s="2" t="str">
        <f t="shared" si="3"/>
        <v>MediaTek</v>
      </c>
    </row>
    <row r="82" spans="1:20">
      <c r="A82">
        <v>80</v>
      </c>
      <c r="B82" t="s">
        <v>206</v>
      </c>
      <c r="C82" s="1">
        <v>23999</v>
      </c>
      <c r="D82">
        <v>25</v>
      </c>
      <c r="E82">
        <v>4.3</v>
      </c>
      <c r="F82" t="s">
        <v>127</v>
      </c>
      <c r="G82" t="s">
        <v>207</v>
      </c>
      <c r="H82">
        <v>6.78</v>
      </c>
      <c r="I82" t="s">
        <v>21</v>
      </c>
      <c r="J82">
        <v>8</v>
      </c>
      <c r="K82">
        <v>256</v>
      </c>
      <c r="L82" t="s">
        <v>208</v>
      </c>
      <c r="M82" t="s">
        <v>209</v>
      </c>
      <c r="N82" s="2">
        <v>5000</v>
      </c>
      <c r="O82" s="2">
        <v>108</v>
      </c>
      <c r="P82" s="2">
        <v>32</v>
      </c>
      <c r="Q82" s="2">
        <v>3589</v>
      </c>
      <c r="R82" s="2">
        <v>277</v>
      </c>
      <c r="S82" s="2" t="str">
        <f t="shared" si="2"/>
        <v>High</v>
      </c>
      <c r="T82" s="2" t="str">
        <f t="shared" si="3"/>
        <v>MediaTek</v>
      </c>
    </row>
    <row r="83" spans="1:20">
      <c r="A83">
        <v>81</v>
      </c>
      <c r="B83" t="s">
        <v>210</v>
      </c>
      <c r="C83" s="1">
        <v>23999</v>
      </c>
      <c r="D83">
        <v>25</v>
      </c>
      <c r="E83">
        <v>4.3</v>
      </c>
      <c r="F83" t="s">
        <v>127</v>
      </c>
      <c r="G83" t="s">
        <v>207</v>
      </c>
      <c r="H83">
        <v>6.78</v>
      </c>
      <c r="I83" t="s">
        <v>21</v>
      </c>
      <c r="J83">
        <v>8</v>
      </c>
      <c r="K83">
        <v>256</v>
      </c>
      <c r="L83" t="s">
        <v>211</v>
      </c>
      <c r="M83" t="s">
        <v>209</v>
      </c>
      <c r="N83" s="2">
        <v>5000</v>
      </c>
      <c r="O83" s="2">
        <v>108</v>
      </c>
      <c r="P83" s="2">
        <v>32</v>
      </c>
      <c r="Q83" s="2">
        <v>3589</v>
      </c>
      <c r="R83" s="2">
        <v>277</v>
      </c>
      <c r="S83" s="2" t="str">
        <f t="shared" si="2"/>
        <v>High</v>
      </c>
      <c r="T83" s="2" t="str">
        <f t="shared" si="3"/>
        <v>MediaTek</v>
      </c>
    </row>
    <row r="84" spans="1:20">
      <c r="A84">
        <v>82</v>
      </c>
      <c r="B84" t="s">
        <v>184</v>
      </c>
      <c r="C84" s="1">
        <v>9999</v>
      </c>
      <c r="D84">
        <v>37</v>
      </c>
      <c r="E84">
        <v>4.2</v>
      </c>
      <c r="F84" t="s">
        <v>40</v>
      </c>
      <c r="G84" t="s">
        <v>185</v>
      </c>
      <c r="H84">
        <v>6.79</v>
      </c>
      <c r="I84" t="s">
        <v>21</v>
      </c>
      <c r="J84">
        <v>6</v>
      </c>
      <c r="K84">
        <v>128</v>
      </c>
      <c r="L84" t="s">
        <v>162</v>
      </c>
      <c r="M84" t="s">
        <v>186</v>
      </c>
      <c r="N84" s="2">
        <v>5000</v>
      </c>
      <c r="O84" s="2">
        <v>50</v>
      </c>
      <c r="P84" s="2">
        <v>8</v>
      </c>
      <c r="Q84" s="2">
        <v>51397</v>
      </c>
      <c r="R84" s="2">
        <v>3367</v>
      </c>
      <c r="S84" s="2" t="str">
        <f t="shared" si="2"/>
        <v>Low</v>
      </c>
      <c r="T84" s="2" t="str">
        <f t="shared" si="3"/>
        <v>MediaTek</v>
      </c>
    </row>
    <row r="85" spans="1:20">
      <c r="A85">
        <v>83</v>
      </c>
      <c r="B85" t="s">
        <v>206</v>
      </c>
      <c r="C85" s="1">
        <v>23999</v>
      </c>
      <c r="D85">
        <v>25</v>
      </c>
      <c r="E85">
        <v>4.3</v>
      </c>
      <c r="F85" t="s">
        <v>127</v>
      </c>
      <c r="G85" t="s">
        <v>207</v>
      </c>
      <c r="H85">
        <v>6.78</v>
      </c>
      <c r="I85" t="s">
        <v>21</v>
      </c>
      <c r="J85">
        <v>8</v>
      </c>
      <c r="K85">
        <v>256</v>
      </c>
      <c r="L85" t="s">
        <v>208</v>
      </c>
      <c r="M85" t="s">
        <v>209</v>
      </c>
      <c r="N85" s="2">
        <v>5000</v>
      </c>
      <c r="O85" s="2">
        <v>108</v>
      </c>
      <c r="P85" s="2">
        <v>32</v>
      </c>
      <c r="Q85" s="2">
        <v>3589</v>
      </c>
      <c r="R85" s="2">
        <v>277</v>
      </c>
      <c r="S85" s="2" t="str">
        <f t="shared" si="2"/>
        <v>High</v>
      </c>
      <c r="T85" s="2" t="str">
        <f t="shared" si="3"/>
        <v>MediaTek</v>
      </c>
    </row>
    <row r="86" spans="1:20">
      <c r="A86">
        <v>84</v>
      </c>
      <c r="B86" t="s">
        <v>210</v>
      </c>
      <c r="C86" s="1">
        <v>23999</v>
      </c>
      <c r="D86">
        <v>25</v>
      </c>
      <c r="E86">
        <v>4.3</v>
      </c>
      <c r="F86" t="s">
        <v>127</v>
      </c>
      <c r="G86" t="s">
        <v>207</v>
      </c>
      <c r="H86">
        <v>6.78</v>
      </c>
      <c r="I86" t="s">
        <v>21</v>
      </c>
      <c r="J86">
        <v>8</v>
      </c>
      <c r="K86">
        <v>256</v>
      </c>
      <c r="L86" t="s">
        <v>211</v>
      </c>
      <c r="M86" t="s">
        <v>209</v>
      </c>
      <c r="N86" s="2">
        <v>5000</v>
      </c>
      <c r="O86" s="2">
        <v>108</v>
      </c>
      <c r="P86" s="2">
        <v>32</v>
      </c>
      <c r="Q86" s="2">
        <v>3589</v>
      </c>
      <c r="R86" s="2">
        <v>277</v>
      </c>
      <c r="S86" s="2" t="str">
        <f t="shared" si="2"/>
        <v>High</v>
      </c>
      <c r="T86" s="2" t="str">
        <f t="shared" si="3"/>
        <v>MediaTek</v>
      </c>
    </row>
    <row r="87" spans="1:20">
      <c r="A87">
        <v>85</v>
      </c>
      <c r="B87" t="s">
        <v>212</v>
      </c>
      <c r="C87" s="1">
        <v>23999</v>
      </c>
      <c r="D87">
        <v>25</v>
      </c>
      <c r="E87">
        <v>4.3</v>
      </c>
      <c r="F87" t="s">
        <v>127</v>
      </c>
      <c r="G87" t="s">
        <v>207</v>
      </c>
      <c r="H87">
        <v>6.78</v>
      </c>
      <c r="I87" t="s">
        <v>21</v>
      </c>
      <c r="J87">
        <v>8</v>
      </c>
      <c r="K87">
        <v>256</v>
      </c>
      <c r="L87" t="s">
        <v>213</v>
      </c>
      <c r="M87" t="s">
        <v>209</v>
      </c>
      <c r="N87" s="2">
        <v>5000</v>
      </c>
      <c r="O87" s="2">
        <v>108</v>
      </c>
      <c r="P87" s="2">
        <v>32</v>
      </c>
      <c r="Q87" s="2">
        <v>3589</v>
      </c>
      <c r="R87" s="2">
        <v>277</v>
      </c>
      <c r="S87" s="2" t="str">
        <f t="shared" si="2"/>
        <v>High</v>
      </c>
      <c r="T87" s="2" t="str">
        <f t="shared" si="3"/>
        <v>MediaTek</v>
      </c>
    </row>
    <row r="88" spans="1:20">
      <c r="A88">
        <v>86</v>
      </c>
      <c r="B88" t="s">
        <v>214</v>
      </c>
      <c r="C88" s="1">
        <v>14999</v>
      </c>
      <c r="D88">
        <v>16</v>
      </c>
      <c r="E88">
        <v>4.2</v>
      </c>
      <c r="F88" t="s">
        <v>19</v>
      </c>
      <c r="G88" t="s">
        <v>30</v>
      </c>
      <c r="H88">
        <v>6.5</v>
      </c>
      <c r="I88" t="s">
        <v>21</v>
      </c>
      <c r="J88">
        <v>8</v>
      </c>
      <c r="K88">
        <v>128</v>
      </c>
      <c r="L88" t="s">
        <v>215</v>
      </c>
      <c r="M88" t="s">
        <v>32</v>
      </c>
      <c r="N88" s="2">
        <v>6000</v>
      </c>
      <c r="O88" s="2">
        <v>50</v>
      </c>
      <c r="P88" s="2">
        <v>16</v>
      </c>
      <c r="Q88" s="2">
        <v>24721</v>
      </c>
      <c r="R88" s="2">
        <v>1310</v>
      </c>
      <c r="S88" s="2" t="str">
        <f t="shared" si="2"/>
        <v>Mid</v>
      </c>
      <c r="T88" s="2" t="str">
        <f t="shared" si="3"/>
        <v>MediaTek</v>
      </c>
    </row>
    <row r="89" spans="1:20">
      <c r="A89">
        <v>87</v>
      </c>
      <c r="B89" t="s">
        <v>216</v>
      </c>
      <c r="C89" s="1">
        <v>35999</v>
      </c>
      <c r="D89">
        <v>14</v>
      </c>
      <c r="E89">
        <v>4.3</v>
      </c>
      <c r="F89" t="s">
        <v>19</v>
      </c>
      <c r="G89" t="s">
        <v>217</v>
      </c>
      <c r="H89">
        <v>6.7</v>
      </c>
      <c r="I89" t="s">
        <v>21</v>
      </c>
      <c r="J89">
        <v>12</v>
      </c>
      <c r="K89">
        <v>256</v>
      </c>
      <c r="L89" t="s">
        <v>218</v>
      </c>
      <c r="M89" t="s">
        <v>80</v>
      </c>
      <c r="N89" s="2">
        <v>4500</v>
      </c>
      <c r="O89" s="2">
        <v>50</v>
      </c>
      <c r="P89" s="2">
        <v>50</v>
      </c>
      <c r="Q89" s="2">
        <v>9115</v>
      </c>
      <c r="R89" s="2">
        <v>759</v>
      </c>
      <c r="S89" s="2" t="str">
        <f t="shared" si="2"/>
        <v>High</v>
      </c>
      <c r="T89" s="2" t="str">
        <f t="shared" si="3"/>
        <v>Snapdragon</v>
      </c>
    </row>
    <row r="90" spans="1:20">
      <c r="A90">
        <v>88</v>
      </c>
      <c r="B90" t="s">
        <v>219</v>
      </c>
      <c r="C90" s="1">
        <v>12999</v>
      </c>
      <c r="D90">
        <v>23</v>
      </c>
      <c r="E90">
        <v>4.5</v>
      </c>
      <c r="F90" t="s">
        <v>220</v>
      </c>
      <c r="G90" t="s">
        <v>221</v>
      </c>
      <c r="H90">
        <v>6.67</v>
      </c>
      <c r="I90" t="s">
        <v>222</v>
      </c>
      <c r="J90">
        <v>6</v>
      </c>
      <c r="K90">
        <v>128</v>
      </c>
      <c r="L90" t="s">
        <v>223</v>
      </c>
      <c r="M90" t="s">
        <v>224</v>
      </c>
      <c r="N90" s="2">
        <v>5100</v>
      </c>
      <c r="O90" s="2">
        <v>32</v>
      </c>
      <c r="P90" s="2">
        <v>8</v>
      </c>
      <c r="Q90" s="2">
        <v>11253</v>
      </c>
      <c r="R90" s="2">
        <v>281</v>
      </c>
      <c r="S90" s="2" t="str">
        <f t="shared" si="2"/>
        <v>Mid</v>
      </c>
      <c r="T90" s="2" t="str">
        <f t="shared" si="3"/>
        <v>MediaTek</v>
      </c>
    </row>
    <row r="91" spans="1:20">
      <c r="A91">
        <v>89</v>
      </c>
      <c r="B91" t="s">
        <v>225</v>
      </c>
      <c r="C91" s="1">
        <v>7699</v>
      </c>
      <c r="D91">
        <v>14</v>
      </c>
      <c r="E91">
        <v>4.4000000000000004</v>
      </c>
      <c r="F91" t="s">
        <v>82</v>
      </c>
      <c r="G91" t="s">
        <v>191</v>
      </c>
      <c r="H91">
        <v>6.7450000000000001</v>
      </c>
      <c r="I91" t="s">
        <v>42</v>
      </c>
      <c r="J91">
        <v>4</v>
      </c>
      <c r="K91">
        <v>64</v>
      </c>
      <c r="L91" t="s">
        <v>192</v>
      </c>
      <c r="M91" t="s">
        <v>144</v>
      </c>
      <c r="N91" s="2">
        <v>5000</v>
      </c>
      <c r="O91" s="2">
        <v>32</v>
      </c>
      <c r="P91" s="2">
        <v>5</v>
      </c>
      <c r="Q91" s="2">
        <v>647</v>
      </c>
      <c r="R91" s="2">
        <v>20</v>
      </c>
      <c r="S91" s="2" t="str">
        <f t="shared" si="2"/>
        <v>Low</v>
      </c>
      <c r="T91" s="2" t="str">
        <f t="shared" si="3"/>
        <v>Unisoc</v>
      </c>
    </row>
    <row r="92" spans="1:20">
      <c r="A92">
        <v>90</v>
      </c>
      <c r="B92" t="s">
        <v>226</v>
      </c>
      <c r="C92" s="1">
        <v>17999</v>
      </c>
      <c r="D92">
        <v>18</v>
      </c>
      <c r="E92">
        <v>4.3</v>
      </c>
      <c r="F92" t="s">
        <v>116</v>
      </c>
      <c r="G92" t="s">
        <v>117</v>
      </c>
      <c r="H92">
        <v>6.67</v>
      </c>
      <c r="I92" t="s">
        <v>21</v>
      </c>
      <c r="J92">
        <v>8</v>
      </c>
      <c r="K92">
        <v>128</v>
      </c>
      <c r="L92" t="s">
        <v>199</v>
      </c>
      <c r="M92" t="s">
        <v>119</v>
      </c>
      <c r="N92" s="2">
        <v>5000</v>
      </c>
      <c r="O92" s="2">
        <v>50</v>
      </c>
      <c r="P92" s="2">
        <v>16</v>
      </c>
      <c r="Q92" s="2">
        <v>3493</v>
      </c>
      <c r="R92" s="2">
        <v>311</v>
      </c>
      <c r="S92" s="2" t="str">
        <f t="shared" si="2"/>
        <v>Mid</v>
      </c>
      <c r="T92" s="2" t="str">
        <f t="shared" si="3"/>
        <v>MediaTek</v>
      </c>
    </row>
    <row r="93" spans="1:20">
      <c r="A93">
        <v>91</v>
      </c>
      <c r="B93" t="s">
        <v>227</v>
      </c>
      <c r="C93" s="1">
        <v>26998</v>
      </c>
      <c r="D93">
        <v>20</v>
      </c>
      <c r="E93">
        <v>4.2</v>
      </c>
      <c r="F93" t="s">
        <v>40</v>
      </c>
      <c r="G93" t="s">
        <v>228</v>
      </c>
      <c r="H93">
        <v>6.67</v>
      </c>
      <c r="I93" t="s">
        <v>21</v>
      </c>
      <c r="J93">
        <v>8</v>
      </c>
      <c r="K93">
        <v>256</v>
      </c>
      <c r="L93" t="s">
        <v>229</v>
      </c>
      <c r="M93" t="s">
        <v>230</v>
      </c>
      <c r="N93" s="2">
        <v>5000</v>
      </c>
      <c r="O93" s="2">
        <v>200</v>
      </c>
      <c r="P93" s="2">
        <v>16</v>
      </c>
      <c r="Q93" s="2">
        <v>7804</v>
      </c>
      <c r="R93" s="2">
        <v>852</v>
      </c>
      <c r="S93" s="2" t="str">
        <f t="shared" si="2"/>
        <v>High</v>
      </c>
      <c r="T93" s="2" t="str">
        <f t="shared" si="3"/>
        <v>MediaTek</v>
      </c>
    </row>
    <row r="94" spans="1:20">
      <c r="A94">
        <v>92</v>
      </c>
      <c r="B94" t="s">
        <v>102</v>
      </c>
      <c r="C94" s="1">
        <v>12999</v>
      </c>
      <c r="D94">
        <v>46</v>
      </c>
      <c r="E94">
        <v>4.2</v>
      </c>
      <c r="F94" t="s">
        <v>25</v>
      </c>
      <c r="G94" t="s">
        <v>103</v>
      </c>
      <c r="H94">
        <v>6.5</v>
      </c>
      <c r="I94" t="s">
        <v>21</v>
      </c>
      <c r="J94">
        <v>6</v>
      </c>
      <c r="K94">
        <v>128</v>
      </c>
      <c r="L94" t="s">
        <v>104</v>
      </c>
      <c r="M94" t="s">
        <v>105</v>
      </c>
      <c r="N94" s="2">
        <v>6000</v>
      </c>
      <c r="O94" s="2">
        <v>50</v>
      </c>
      <c r="P94" s="2">
        <v>13</v>
      </c>
      <c r="Q94" s="2">
        <v>42636</v>
      </c>
      <c r="R94" s="2">
        <v>3193</v>
      </c>
      <c r="S94" s="2" t="str">
        <f t="shared" si="2"/>
        <v>Mid</v>
      </c>
      <c r="T94" s="2" t="str">
        <f t="shared" si="3"/>
        <v>Exynos</v>
      </c>
    </row>
    <row r="95" spans="1:20">
      <c r="A95">
        <v>93</v>
      </c>
      <c r="B95" t="s">
        <v>231</v>
      </c>
      <c r="C95" s="1">
        <v>13999</v>
      </c>
      <c r="D95">
        <v>30</v>
      </c>
      <c r="E95">
        <v>4.2</v>
      </c>
      <c r="F95" t="s">
        <v>40</v>
      </c>
      <c r="G95" t="s">
        <v>161</v>
      </c>
      <c r="H95">
        <v>6.79</v>
      </c>
      <c r="I95" t="s">
        <v>21</v>
      </c>
      <c r="J95">
        <v>8</v>
      </c>
      <c r="K95">
        <v>256</v>
      </c>
      <c r="L95" t="s">
        <v>162</v>
      </c>
      <c r="M95" t="s">
        <v>163</v>
      </c>
      <c r="N95" s="2">
        <v>5000</v>
      </c>
      <c r="O95" s="2">
        <v>50</v>
      </c>
      <c r="P95" s="2">
        <v>8</v>
      </c>
      <c r="Q95" s="2">
        <v>25626</v>
      </c>
      <c r="R95" s="2">
        <v>1474</v>
      </c>
      <c r="S95" s="2" t="str">
        <f t="shared" si="2"/>
        <v>Mid</v>
      </c>
      <c r="T95" s="2" t="str">
        <f t="shared" si="3"/>
        <v>Snapdragon</v>
      </c>
    </row>
    <row r="96" spans="1:20">
      <c r="A96">
        <v>94</v>
      </c>
      <c r="B96" t="s">
        <v>232</v>
      </c>
      <c r="C96" s="1">
        <v>12499</v>
      </c>
      <c r="D96">
        <v>30</v>
      </c>
      <c r="E96">
        <v>4.2</v>
      </c>
      <c r="F96" t="s">
        <v>40</v>
      </c>
      <c r="G96" t="s">
        <v>161</v>
      </c>
      <c r="H96">
        <v>6.79</v>
      </c>
      <c r="I96" t="s">
        <v>21</v>
      </c>
      <c r="J96">
        <v>6</v>
      </c>
      <c r="K96">
        <v>128</v>
      </c>
      <c r="L96" t="s">
        <v>233</v>
      </c>
      <c r="M96" t="s">
        <v>163</v>
      </c>
      <c r="N96" s="2">
        <v>5000</v>
      </c>
      <c r="O96" s="2">
        <v>50</v>
      </c>
      <c r="P96" s="2">
        <v>8</v>
      </c>
      <c r="Q96" s="2">
        <v>48290</v>
      </c>
      <c r="R96" s="2">
        <v>2169</v>
      </c>
      <c r="S96" s="2" t="str">
        <f t="shared" si="2"/>
        <v>Mid</v>
      </c>
      <c r="T96" s="2" t="str">
        <f t="shared" si="3"/>
        <v>Snapdragon</v>
      </c>
    </row>
    <row r="97" spans="1:20">
      <c r="A97">
        <v>95</v>
      </c>
      <c r="B97" t="s">
        <v>234</v>
      </c>
      <c r="C97" s="1">
        <v>21809</v>
      </c>
      <c r="D97">
        <v>24</v>
      </c>
      <c r="E97">
        <v>4.3</v>
      </c>
      <c r="F97" t="s">
        <v>40</v>
      </c>
      <c r="G97" t="s">
        <v>235</v>
      </c>
      <c r="H97">
        <v>6.67</v>
      </c>
      <c r="I97" t="s">
        <v>21</v>
      </c>
      <c r="J97">
        <v>8</v>
      </c>
      <c r="K97">
        <v>128</v>
      </c>
      <c r="L97" t="s">
        <v>236</v>
      </c>
      <c r="M97" t="s">
        <v>237</v>
      </c>
      <c r="N97" s="2">
        <v>5100</v>
      </c>
      <c r="O97" s="2">
        <v>200</v>
      </c>
      <c r="P97" s="2">
        <v>16</v>
      </c>
      <c r="Q97" s="2">
        <v>18021</v>
      </c>
      <c r="R97" s="2">
        <v>1566</v>
      </c>
      <c r="S97" s="2" t="str">
        <f t="shared" si="2"/>
        <v>High</v>
      </c>
      <c r="T97" s="2" t="str">
        <f t="shared" si="3"/>
        <v>Snapdragon</v>
      </c>
    </row>
    <row r="98" spans="1:20">
      <c r="A98">
        <v>96</v>
      </c>
      <c r="B98" t="s">
        <v>238</v>
      </c>
      <c r="C98" s="1">
        <v>9499</v>
      </c>
      <c r="D98">
        <v>29</v>
      </c>
      <c r="E98">
        <v>4.2</v>
      </c>
      <c r="F98" t="s">
        <v>95</v>
      </c>
      <c r="G98" t="s">
        <v>96</v>
      </c>
      <c r="H98">
        <v>6.74</v>
      </c>
      <c r="I98" t="s">
        <v>42</v>
      </c>
      <c r="J98">
        <v>8</v>
      </c>
      <c r="K98">
        <v>256</v>
      </c>
      <c r="L98" t="s">
        <v>239</v>
      </c>
      <c r="M98" t="s">
        <v>44</v>
      </c>
      <c r="N98" s="2">
        <v>5000</v>
      </c>
      <c r="O98" s="2">
        <v>50</v>
      </c>
      <c r="P98" s="2">
        <v>8</v>
      </c>
      <c r="Q98" s="2">
        <v>10161</v>
      </c>
      <c r="R98" s="2">
        <v>549</v>
      </c>
      <c r="S98" s="2" t="str">
        <f t="shared" si="2"/>
        <v>Low</v>
      </c>
      <c r="T98" s="2" t="str">
        <f t="shared" si="3"/>
        <v>MediaTek</v>
      </c>
    </row>
    <row r="99" spans="1:20">
      <c r="A99">
        <v>97</v>
      </c>
      <c r="B99" t="s">
        <v>240</v>
      </c>
      <c r="C99" s="1">
        <v>15999</v>
      </c>
      <c r="D99">
        <v>20</v>
      </c>
      <c r="E99">
        <v>4.4000000000000004</v>
      </c>
      <c r="F99" t="s">
        <v>116</v>
      </c>
      <c r="G99" t="s">
        <v>117</v>
      </c>
      <c r="H99">
        <v>6.67</v>
      </c>
      <c r="I99" t="s">
        <v>21</v>
      </c>
      <c r="J99">
        <v>6</v>
      </c>
      <c r="K99">
        <v>128</v>
      </c>
      <c r="L99" t="s">
        <v>241</v>
      </c>
      <c r="M99" t="s">
        <v>119</v>
      </c>
      <c r="N99" s="2">
        <v>5000</v>
      </c>
      <c r="O99" s="2">
        <v>50</v>
      </c>
      <c r="P99" s="2">
        <v>16</v>
      </c>
      <c r="Q99" s="2">
        <v>12353</v>
      </c>
      <c r="R99" s="2">
        <v>1161</v>
      </c>
      <c r="S99" s="2" t="str">
        <f t="shared" si="2"/>
        <v>Mid</v>
      </c>
      <c r="T99" s="2" t="str">
        <f t="shared" si="3"/>
        <v>MediaTek</v>
      </c>
    </row>
    <row r="100" spans="1:20">
      <c r="A100">
        <v>98</v>
      </c>
      <c r="B100" t="s">
        <v>113</v>
      </c>
      <c r="C100" s="1">
        <v>11999</v>
      </c>
      <c r="D100">
        <v>29</v>
      </c>
      <c r="E100">
        <v>4.0999999999999996</v>
      </c>
      <c r="F100" t="s">
        <v>82</v>
      </c>
      <c r="G100" t="s">
        <v>83</v>
      </c>
      <c r="H100">
        <v>6.72</v>
      </c>
      <c r="I100" t="s">
        <v>21</v>
      </c>
      <c r="J100">
        <v>4</v>
      </c>
      <c r="K100">
        <v>128</v>
      </c>
      <c r="L100" t="s">
        <v>114</v>
      </c>
      <c r="M100" t="s">
        <v>85</v>
      </c>
      <c r="N100" s="2">
        <v>5000</v>
      </c>
      <c r="O100" s="2">
        <v>50</v>
      </c>
      <c r="P100" s="2">
        <v>8</v>
      </c>
      <c r="Q100" s="2">
        <v>8678</v>
      </c>
      <c r="R100" s="2">
        <v>510</v>
      </c>
      <c r="S100" s="2" t="str">
        <f t="shared" si="2"/>
        <v>Mid</v>
      </c>
      <c r="T100" s="2" t="str">
        <f t="shared" si="3"/>
        <v>MediaTek</v>
      </c>
    </row>
    <row r="101" spans="1:20">
      <c r="A101">
        <v>99</v>
      </c>
      <c r="B101" t="s">
        <v>242</v>
      </c>
      <c r="C101" s="1">
        <v>21999</v>
      </c>
      <c r="D101">
        <v>15</v>
      </c>
      <c r="E101">
        <v>4.3</v>
      </c>
      <c r="F101" t="s">
        <v>82</v>
      </c>
      <c r="G101" t="s">
        <v>180</v>
      </c>
      <c r="H101">
        <v>6.67</v>
      </c>
      <c r="I101" t="s">
        <v>21</v>
      </c>
      <c r="J101">
        <v>8</v>
      </c>
      <c r="K101">
        <v>256</v>
      </c>
      <c r="L101" t="s">
        <v>159</v>
      </c>
      <c r="M101" t="s">
        <v>182</v>
      </c>
      <c r="N101" s="2">
        <v>5000</v>
      </c>
      <c r="O101" s="2">
        <v>50</v>
      </c>
      <c r="P101" s="2">
        <v>16</v>
      </c>
      <c r="Q101" s="2">
        <v>13375</v>
      </c>
      <c r="R101" s="2">
        <v>1133</v>
      </c>
      <c r="S101" s="2" t="str">
        <f t="shared" si="2"/>
        <v>High</v>
      </c>
      <c r="T101" s="2" t="str">
        <f t="shared" si="3"/>
        <v>MediaTek</v>
      </c>
    </row>
    <row r="102" spans="1:20">
      <c r="A102">
        <v>100</v>
      </c>
      <c r="B102" t="s">
        <v>243</v>
      </c>
      <c r="C102" s="1">
        <v>32999</v>
      </c>
      <c r="D102">
        <v>10</v>
      </c>
      <c r="E102">
        <v>4.5</v>
      </c>
      <c r="F102" t="s">
        <v>82</v>
      </c>
      <c r="G102" t="s">
        <v>244</v>
      </c>
      <c r="H102">
        <v>6.7</v>
      </c>
      <c r="I102" t="s">
        <v>21</v>
      </c>
      <c r="J102">
        <v>8</v>
      </c>
      <c r="K102">
        <v>256</v>
      </c>
      <c r="L102" t="s">
        <v>245</v>
      </c>
      <c r="M102" t="s">
        <v>246</v>
      </c>
      <c r="N102" s="2">
        <v>5200</v>
      </c>
      <c r="O102" s="2">
        <v>50</v>
      </c>
      <c r="P102" s="2">
        <v>32</v>
      </c>
      <c r="Q102" s="2">
        <v>1195</v>
      </c>
      <c r="R102" s="2">
        <v>129</v>
      </c>
      <c r="S102" s="2" t="str">
        <f t="shared" si="2"/>
        <v>High</v>
      </c>
      <c r="T102" s="2" t="str">
        <f t="shared" si="3"/>
        <v>Snapdragon</v>
      </c>
    </row>
    <row r="103" spans="1:20">
      <c r="A103">
        <v>101</v>
      </c>
      <c r="B103" t="s">
        <v>247</v>
      </c>
      <c r="C103" s="1">
        <v>33999</v>
      </c>
      <c r="D103">
        <v>10</v>
      </c>
      <c r="E103">
        <v>4.4000000000000004</v>
      </c>
      <c r="F103" t="s">
        <v>82</v>
      </c>
      <c r="G103" t="s">
        <v>248</v>
      </c>
      <c r="H103">
        <v>6.7</v>
      </c>
      <c r="I103" t="s">
        <v>21</v>
      </c>
      <c r="J103">
        <v>12</v>
      </c>
      <c r="K103">
        <v>256</v>
      </c>
      <c r="L103" t="s">
        <v>122</v>
      </c>
      <c r="M103" t="s">
        <v>249</v>
      </c>
      <c r="N103" s="2">
        <v>5000</v>
      </c>
      <c r="O103" s="2">
        <v>50</v>
      </c>
      <c r="P103" s="2">
        <v>32</v>
      </c>
      <c r="Q103" s="2">
        <v>6058</v>
      </c>
      <c r="R103" s="2">
        <v>663</v>
      </c>
      <c r="S103" s="2" t="str">
        <f t="shared" si="2"/>
        <v>High</v>
      </c>
      <c r="T103" s="2" t="str">
        <f t="shared" si="3"/>
        <v>Snapdragon</v>
      </c>
    </row>
    <row r="104" spans="1:20">
      <c r="A104">
        <v>102</v>
      </c>
      <c r="B104" t="s">
        <v>250</v>
      </c>
      <c r="C104" s="1">
        <v>13999</v>
      </c>
      <c r="D104">
        <v>30</v>
      </c>
      <c r="E104">
        <v>4.2</v>
      </c>
      <c r="F104" t="s">
        <v>95</v>
      </c>
      <c r="G104" t="s">
        <v>251</v>
      </c>
      <c r="H104">
        <v>6.67</v>
      </c>
      <c r="I104" t="s">
        <v>21</v>
      </c>
      <c r="J104">
        <v>8</v>
      </c>
      <c r="K104">
        <v>128</v>
      </c>
      <c r="L104" t="s">
        <v>252</v>
      </c>
      <c r="M104" t="s">
        <v>177</v>
      </c>
      <c r="N104" s="2">
        <v>5000</v>
      </c>
      <c r="O104" s="2">
        <v>108</v>
      </c>
      <c r="P104" s="2">
        <v>16</v>
      </c>
      <c r="Q104" s="2">
        <v>9907</v>
      </c>
      <c r="R104" s="2">
        <v>822</v>
      </c>
      <c r="S104" s="2" t="str">
        <f t="shared" si="2"/>
        <v>Mid</v>
      </c>
      <c r="T104" s="2" t="str">
        <f t="shared" si="3"/>
        <v>MediaTek</v>
      </c>
    </row>
    <row r="105" spans="1:20">
      <c r="A105">
        <v>103</v>
      </c>
      <c r="B105" t="s">
        <v>253</v>
      </c>
      <c r="C105" s="1">
        <v>14499</v>
      </c>
      <c r="D105">
        <v>14</v>
      </c>
      <c r="E105">
        <v>4.2</v>
      </c>
      <c r="F105" t="s">
        <v>25</v>
      </c>
      <c r="G105" t="s">
        <v>254</v>
      </c>
      <c r="H105">
        <v>6.5</v>
      </c>
      <c r="I105" t="s">
        <v>21</v>
      </c>
      <c r="J105">
        <v>6</v>
      </c>
      <c r="K105">
        <v>128</v>
      </c>
      <c r="L105" t="s">
        <v>255</v>
      </c>
      <c r="M105" t="s">
        <v>256</v>
      </c>
      <c r="N105" s="2">
        <v>6000</v>
      </c>
      <c r="O105" s="2">
        <v>50</v>
      </c>
      <c r="P105" s="2">
        <v>13</v>
      </c>
      <c r="Q105" s="2">
        <v>21801</v>
      </c>
      <c r="R105" s="2">
        <v>1798</v>
      </c>
      <c r="S105" s="2" t="str">
        <f t="shared" si="2"/>
        <v>Mid</v>
      </c>
      <c r="T105" s="2" t="str">
        <f t="shared" si="3"/>
        <v>MediaTek</v>
      </c>
    </row>
    <row r="106" spans="1:20">
      <c r="A106">
        <v>104</v>
      </c>
      <c r="B106" t="s">
        <v>247</v>
      </c>
      <c r="C106" s="1">
        <v>31999</v>
      </c>
      <c r="D106">
        <v>11</v>
      </c>
      <c r="E106">
        <v>4.4000000000000004</v>
      </c>
      <c r="F106" t="s">
        <v>82</v>
      </c>
      <c r="G106" t="s">
        <v>248</v>
      </c>
      <c r="H106">
        <v>6.7</v>
      </c>
      <c r="I106" t="s">
        <v>21</v>
      </c>
      <c r="J106">
        <v>8</v>
      </c>
      <c r="K106">
        <v>256</v>
      </c>
      <c r="L106" t="s">
        <v>122</v>
      </c>
      <c r="M106" t="s">
        <v>249</v>
      </c>
      <c r="N106" s="2">
        <v>5000</v>
      </c>
      <c r="O106" s="2">
        <v>50</v>
      </c>
      <c r="P106" s="2">
        <v>32</v>
      </c>
      <c r="Q106" s="2">
        <v>18196</v>
      </c>
      <c r="R106" s="2">
        <v>2299</v>
      </c>
      <c r="S106" s="2" t="str">
        <f t="shared" si="2"/>
        <v>High</v>
      </c>
      <c r="T106" s="2" t="str">
        <f t="shared" si="3"/>
        <v>Snapdragon</v>
      </c>
    </row>
    <row r="107" spans="1:20">
      <c r="A107">
        <v>105</v>
      </c>
      <c r="B107" t="s">
        <v>257</v>
      </c>
      <c r="C107" s="1">
        <v>49999</v>
      </c>
      <c r="D107">
        <v>41</v>
      </c>
      <c r="E107">
        <v>4.3</v>
      </c>
      <c r="F107" t="s">
        <v>25</v>
      </c>
      <c r="G107" t="s">
        <v>136</v>
      </c>
      <c r="H107">
        <v>6.4</v>
      </c>
      <c r="I107" t="s">
        <v>21</v>
      </c>
      <c r="J107">
        <v>8</v>
      </c>
      <c r="K107">
        <v>256</v>
      </c>
      <c r="L107" t="s">
        <v>258</v>
      </c>
      <c r="M107" t="s">
        <v>138</v>
      </c>
      <c r="N107" s="2">
        <v>4500</v>
      </c>
      <c r="O107" s="2">
        <v>50</v>
      </c>
      <c r="P107" s="2">
        <v>10</v>
      </c>
      <c r="Q107" s="2">
        <v>12778</v>
      </c>
      <c r="R107" s="2">
        <v>850</v>
      </c>
      <c r="S107" s="2" t="str">
        <f t="shared" si="2"/>
        <v>High</v>
      </c>
      <c r="T107" s="2" t="str">
        <f t="shared" si="3"/>
        <v>Exynos</v>
      </c>
    </row>
    <row r="108" spans="1:20">
      <c r="A108">
        <v>106</v>
      </c>
      <c r="B108" t="s">
        <v>259</v>
      </c>
      <c r="C108" s="1">
        <v>22999</v>
      </c>
      <c r="D108">
        <v>17</v>
      </c>
      <c r="E108">
        <v>4.3</v>
      </c>
      <c r="F108" t="s">
        <v>19</v>
      </c>
      <c r="G108" t="s">
        <v>260</v>
      </c>
      <c r="H108">
        <v>6.55</v>
      </c>
      <c r="I108" t="s">
        <v>21</v>
      </c>
      <c r="J108">
        <v>8</v>
      </c>
      <c r="K108">
        <v>128</v>
      </c>
      <c r="L108" t="s">
        <v>261</v>
      </c>
      <c r="M108" t="s">
        <v>262</v>
      </c>
      <c r="N108" s="2">
        <v>5000</v>
      </c>
      <c r="O108" s="2">
        <v>50</v>
      </c>
      <c r="P108" s="2">
        <v>32</v>
      </c>
      <c r="Q108" s="2">
        <v>54955</v>
      </c>
      <c r="R108" s="2">
        <v>5761</v>
      </c>
      <c r="S108" s="2" t="str">
        <f t="shared" si="2"/>
        <v>High</v>
      </c>
      <c r="T108" s="2" t="str">
        <f t="shared" si="3"/>
        <v>MediaTek</v>
      </c>
    </row>
    <row r="109" spans="1:20">
      <c r="A109">
        <v>107</v>
      </c>
      <c r="B109" t="s">
        <v>172</v>
      </c>
      <c r="C109" s="1">
        <v>8999</v>
      </c>
      <c r="D109">
        <v>30</v>
      </c>
      <c r="E109">
        <v>4.0999999999999996</v>
      </c>
      <c r="F109" t="s">
        <v>95</v>
      </c>
      <c r="G109" t="s">
        <v>146</v>
      </c>
      <c r="H109">
        <v>6.74</v>
      </c>
      <c r="I109" t="s">
        <v>42</v>
      </c>
      <c r="J109">
        <v>4</v>
      </c>
      <c r="K109">
        <v>128</v>
      </c>
      <c r="L109" t="s">
        <v>173</v>
      </c>
      <c r="M109" t="s">
        <v>76</v>
      </c>
      <c r="N109" s="2">
        <v>5000</v>
      </c>
      <c r="O109" s="2">
        <v>50</v>
      </c>
      <c r="P109" s="2">
        <v>5</v>
      </c>
      <c r="Q109" s="2">
        <v>40078</v>
      </c>
      <c r="R109" s="2">
        <v>2129</v>
      </c>
      <c r="S109" s="2" t="str">
        <f t="shared" si="2"/>
        <v>Low</v>
      </c>
      <c r="T109" s="2" t="str">
        <f t="shared" si="3"/>
        <v>MediaTek</v>
      </c>
    </row>
    <row r="110" spans="1:20">
      <c r="A110">
        <v>108</v>
      </c>
      <c r="B110" t="s">
        <v>263</v>
      </c>
      <c r="C110" s="1">
        <v>24999</v>
      </c>
      <c r="D110">
        <v>24</v>
      </c>
      <c r="E110">
        <v>4.2</v>
      </c>
      <c r="F110" t="s">
        <v>127</v>
      </c>
      <c r="G110" t="s">
        <v>264</v>
      </c>
      <c r="H110">
        <v>6.78</v>
      </c>
      <c r="I110" t="s">
        <v>21</v>
      </c>
      <c r="J110">
        <v>12</v>
      </c>
      <c r="K110">
        <v>256</v>
      </c>
      <c r="L110" t="s">
        <v>265</v>
      </c>
      <c r="M110" t="s">
        <v>266</v>
      </c>
      <c r="N110" s="2">
        <v>4600</v>
      </c>
      <c r="O110" s="2">
        <v>108</v>
      </c>
      <c r="P110" s="2">
        <v>32</v>
      </c>
      <c r="Q110" s="2">
        <v>1246</v>
      </c>
      <c r="R110" s="2">
        <v>91</v>
      </c>
      <c r="S110" s="2" t="str">
        <f t="shared" si="2"/>
        <v>High</v>
      </c>
      <c r="T110" s="2" t="str">
        <f t="shared" si="3"/>
        <v>MediaTek</v>
      </c>
    </row>
    <row r="111" spans="1:20">
      <c r="A111">
        <v>109</v>
      </c>
      <c r="B111" t="s">
        <v>267</v>
      </c>
      <c r="C111" s="1">
        <v>11999</v>
      </c>
      <c r="D111">
        <v>35</v>
      </c>
      <c r="E111">
        <v>4.0999999999999996</v>
      </c>
      <c r="F111" t="s">
        <v>25</v>
      </c>
      <c r="G111" t="s">
        <v>268</v>
      </c>
      <c r="H111">
        <v>6.6</v>
      </c>
      <c r="I111" t="s">
        <v>42</v>
      </c>
      <c r="J111">
        <v>4</v>
      </c>
      <c r="K111">
        <v>64</v>
      </c>
      <c r="L111" t="s">
        <v>241</v>
      </c>
      <c r="M111" t="s">
        <v>269</v>
      </c>
      <c r="N111" s="2">
        <v>5000</v>
      </c>
      <c r="O111" s="2">
        <v>50</v>
      </c>
      <c r="P111" s="2">
        <v>13</v>
      </c>
      <c r="Q111" s="2">
        <v>4199</v>
      </c>
      <c r="R111" s="2">
        <v>267</v>
      </c>
      <c r="S111" s="2" t="str">
        <f t="shared" si="2"/>
        <v>Mid</v>
      </c>
      <c r="T111" s="2" t="str">
        <f t="shared" si="3"/>
        <v>Exynos</v>
      </c>
    </row>
    <row r="112" spans="1:20">
      <c r="A112">
        <v>110</v>
      </c>
      <c r="B112" t="s">
        <v>270</v>
      </c>
      <c r="C112" s="1">
        <v>37999</v>
      </c>
      <c r="D112">
        <v>13</v>
      </c>
      <c r="E112">
        <v>4.0999999999999996</v>
      </c>
      <c r="F112" t="s">
        <v>271</v>
      </c>
      <c r="G112" t="s">
        <v>272</v>
      </c>
      <c r="H112">
        <v>6.1</v>
      </c>
      <c r="I112" t="s">
        <v>21</v>
      </c>
      <c r="J112">
        <v>8</v>
      </c>
      <c r="K112">
        <v>128</v>
      </c>
      <c r="L112" t="s">
        <v>273</v>
      </c>
      <c r="M112" t="s">
        <v>274</v>
      </c>
      <c r="N112" s="2">
        <v>4300</v>
      </c>
      <c r="O112" s="2">
        <v>64</v>
      </c>
      <c r="P112" s="2">
        <v>13</v>
      </c>
      <c r="Q112" s="2">
        <v>20087</v>
      </c>
      <c r="R112" s="2">
        <v>2105</v>
      </c>
      <c r="S112" s="2" t="str">
        <f t="shared" si="2"/>
        <v>High</v>
      </c>
      <c r="T112" s="2" t="str">
        <f t="shared" si="3"/>
        <v>Tensor</v>
      </c>
    </row>
    <row r="113" spans="1:20">
      <c r="A113">
        <v>111</v>
      </c>
      <c r="B113" t="s">
        <v>275</v>
      </c>
      <c r="C113" s="1">
        <v>32999</v>
      </c>
      <c r="D113">
        <v>10</v>
      </c>
      <c r="E113">
        <v>4.5</v>
      </c>
      <c r="F113" t="s">
        <v>82</v>
      </c>
      <c r="G113" t="s">
        <v>244</v>
      </c>
      <c r="H113">
        <v>6.7</v>
      </c>
      <c r="I113" t="s">
        <v>21</v>
      </c>
      <c r="J113">
        <v>8</v>
      </c>
      <c r="K113">
        <v>256</v>
      </c>
      <c r="L113" t="s">
        <v>276</v>
      </c>
      <c r="M113" t="s">
        <v>246</v>
      </c>
      <c r="N113" s="2">
        <v>5200</v>
      </c>
      <c r="O113" s="2">
        <v>50</v>
      </c>
      <c r="P113" s="2">
        <v>32</v>
      </c>
      <c r="Q113" s="2">
        <v>1195</v>
      </c>
      <c r="R113" s="2">
        <v>129</v>
      </c>
      <c r="S113" s="2" t="str">
        <f t="shared" si="2"/>
        <v>High</v>
      </c>
      <c r="T113" s="2" t="str">
        <f t="shared" si="3"/>
        <v>Snapdragon</v>
      </c>
    </row>
    <row r="114" spans="1:20">
      <c r="A114">
        <v>112</v>
      </c>
      <c r="B114" t="s">
        <v>277</v>
      </c>
      <c r="C114" s="1">
        <v>36999</v>
      </c>
      <c r="D114">
        <v>9</v>
      </c>
      <c r="E114">
        <v>4.5</v>
      </c>
      <c r="F114" t="s">
        <v>82</v>
      </c>
      <c r="G114" t="s">
        <v>244</v>
      </c>
      <c r="H114">
        <v>6.7</v>
      </c>
      <c r="I114" t="s">
        <v>21</v>
      </c>
      <c r="J114">
        <v>12</v>
      </c>
      <c r="K114">
        <v>512</v>
      </c>
      <c r="L114" t="s">
        <v>276</v>
      </c>
      <c r="M114" t="s">
        <v>246</v>
      </c>
      <c r="N114" s="2">
        <v>5200</v>
      </c>
      <c r="O114" s="2">
        <v>50</v>
      </c>
      <c r="P114" s="2">
        <v>32</v>
      </c>
      <c r="Q114" s="2">
        <v>707</v>
      </c>
      <c r="R114" s="2">
        <v>62</v>
      </c>
      <c r="S114" s="2" t="str">
        <f t="shared" si="2"/>
        <v>High</v>
      </c>
      <c r="T114" s="2" t="str">
        <f t="shared" si="3"/>
        <v>Snapdragon</v>
      </c>
    </row>
    <row r="115" spans="1:20">
      <c r="A115">
        <v>113</v>
      </c>
      <c r="B115" t="s">
        <v>278</v>
      </c>
      <c r="C115" s="1">
        <v>19999</v>
      </c>
      <c r="D115">
        <v>13</v>
      </c>
      <c r="E115">
        <v>4.4000000000000004</v>
      </c>
      <c r="F115" t="s">
        <v>19</v>
      </c>
      <c r="G115" t="s">
        <v>34</v>
      </c>
      <c r="H115">
        <v>6.67</v>
      </c>
      <c r="I115" t="s">
        <v>21</v>
      </c>
      <c r="J115">
        <v>12</v>
      </c>
      <c r="K115">
        <v>256</v>
      </c>
      <c r="L115" t="s">
        <v>168</v>
      </c>
      <c r="M115" t="s">
        <v>36</v>
      </c>
      <c r="N115" s="2">
        <v>5000</v>
      </c>
      <c r="O115" s="2">
        <v>50</v>
      </c>
      <c r="P115" s="2">
        <v>32</v>
      </c>
      <c r="Q115" s="2">
        <v>6403</v>
      </c>
      <c r="R115" s="2">
        <v>334</v>
      </c>
      <c r="S115" s="2" t="str">
        <f t="shared" si="2"/>
        <v>Mid</v>
      </c>
      <c r="T115" s="2" t="str">
        <f t="shared" si="3"/>
        <v>Snapdragon</v>
      </c>
    </row>
    <row r="116" spans="1:20">
      <c r="A116">
        <v>114</v>
      </c>
      <c r="B116" t="s">
        <v>279</v>
      </c>
      <c r="C116" s="1">
        <v>38999</v>
      </c>
      <c r="D116">
        <v>29</v>
      </c>
      <c r="E116">
        <v>4.4000000000000004</v>
      </c>
      <c r="F116" t="s">
        <v>87</v>
      </c>
      <c r="G116" t="s">
        <v>88</v>
      </c>
      <c r="H116">
        <v>6.7</v>
      </c>
      <c r="I116" t="s">
        <v>21</v>
      </c>
      <c r="J116">
        <v>12</v>
      </c>
      <c r="K116">
        <v>256</v>
      </c>
      <c r="L116" t="s">
        <v>280</v>
      </c>
      <c r="M116" t="s">
        <v>281</v>
      </c>
      <c r="N116" s="2">
        <v>4700</v>
      </c>
      <c r="O116" s="2">
        <v>50</v>
      </c>
      <c r="P116" s="2">
        <v>32</v>
      </c>
      <c r="Q116" s="2">
        <v>18515</v>
      </c>
      <c r="R116" s="2">
        <v>2131</v>
      </c>
      <c r="S116" s="2" t="str">
        <f t="shared" si="2"/>
        <v>High</v>
      </c>
      <c r="T116" s="2" t="str">
        <f t="shared" si="3"/>
        <v>Snapdragon</v>
      </c>
    </row>
    <row r="117" spans="1:20">
      <c r="A117">
        <v>115</v>
      </c>
      <c r="B117" t="s">
        <v>282</v>
      </c>
      <c r="C117" s="1">
        <v>79999</v>
      </c>
      <c r="D117">
        <v>11</v>
      </c>
      <c r="E117">
        <v>4.5</v>
      </c>
      <c r="F117" t="s">
        <v>271</v>
      </c>
      <c r="G117" t="s">
        <v>283</v>
      </c>
      <c r="H117">
        <v>6.3</v>
      </c>
      <c r="I117" t="s">
        <v>21</v>
      </c>
      <c r="J117">
        <v>12</v>
      </c>
      <c r="K117">
        <v>256</v>
      </c>
      <c r="L117" t="s">
        <v>284</v>
      </c>
      <c r="M117" t="s">
        <v>285</v>
      </c>
      <c r="N117" s="2">
        <v>4700</v>
      </c>
      <c r="O117" s="2">
        <v>50</v>
      </c>
      <c r="P117" s="2">
        <v>5</v>
      </c>
      <c r="Q117" s="2">
        <v>33548</v>
      </c>
      <c r="R117" s="2">
        <v>2169</v>
      </c>
      <c r="S117" s="2" t="str">
        <f t="shared" si="2"/>
        <v>High</v>
      </c>
      <c r="T117" s="2" t="str">
        <f t="shared" si="3"/>
        <v>Tensor</v>
      </c>
    </row>
    <row r="118" spans="1:20">
      <c r="A118">
        <v>116</v>
      </c>
      <c r="B118" t="s">
        <v>286</v>
      </c>
      <c r="C118" s="1">
        <v>22999</v>
      </c>
      <c r="D118">
        <v>11</v>
      </c>
      <c r="E118">
        <v>4.2</v>
      </c>
      <c r="F118" t="s">
        <v>19</v>
      </c>
      <c r="G118" t="s">
        <v>50</v>
      </c>
      <c r="H118">
        <v>6.7</v>
      </c>
      <c r="I118" t="s">
        <v>21</v>
      </c>
      <c r="J118">
        <v>8</v>
      </c>
      <c r="K118">
        <v>128</v>
      </c>
      <c r="L118" t="s">
        <v>57</v>
      </c>
      <c r="M118" t="s">
        <v>52</v>
      </c>
      <c r="N118" s="2">
        <v>5000</v>
      </c>
      <c r="O118" s="2">
        <v>50</v>
      </c>
      <c r="P118" s="2">
        <v>32</v>
      </c>
      <c r="Q118" s="2">
        <v>2901</v>
      </c>
      <c r="R118" s="2">
        <v>128</v>
      </c>
      <c r="S118" s="2" t="str">
        <f t="shared" si="2"/>
        <v>High</v>
      </c>
      <c r="T118" s="2" t="str">
        <f t="shared" si="3"/>
        <v>Snapdragon</v>
      </c>
    </row>
    <row r="119" spans="1:20">
      <c r="A119">
        <v>117</v>
      </c>
      <c r="B119" t="s">
        <v>253</v>
      </c>
      <c r="C119" s="1">
        <v>15999</v>
      </c>
      <c r="D119">
        <v>8</v>
      </c>
      <c r="E119">
        <v>4.5</v>
      </c>
      <c r="F119" t="s">
        <v>25</v>
      </c>
      <c r="G119" t="s">
        <v>254</v>
      </c>
      <c r="H119">
        <v>6.5</v>
      </c>
      <c r="I119" t="s">
        <v>21</v>
      </c>
      <c r="J119">
        <v>8</v>
      </c>
      <c r="K119">
        <v>128</v>
      </c>
      <c r="L119" t="s">
        <v>255</v>
      </c>
      <c r="M119" t="s">
        <v>256</v>
      </c>
      <c r="N119" s="2">
        <v>6000</v>
      </c>
      <c r="O119" s="2">
        <v>50</v>
      </c>
      <c r="P119" s="2">
        <v>13</v>
      </c>
      <c r="Q119" s="2">
        <v>224</v>
      </c>
      <c r="R119" s="2">
        <v>20</v>
      </c>
      <c r="S119" s="2" t="str">
        <f t="shared" si="2"/>
        <v>Mid</v>
      </c>
      <c r="T119" s="2" t="str">
        <f t="shared" si="3"/>
        <v>MediaTek</v>
      </c>
    </row>
    <row r="120" spans="1:20">
      <c r="A120">
        <v>118</v>
      </c>
      <c r="B120" t="s">
        <v>287</v>
      </c>
      <c r="C120" s="1">
        <v>27999</v>
      </c>
      <c r="D120">
        <v>14</v>
      </c>
      <c r="E120">
        <v>4.5</v>
      </c>
      <c r="F120" t="s">
        <v>95</v>
      </c>
      <c r="G120" t="s">
        <v>288</v>
      </c>
      <c r="H120">
        <v>6.67</v>
      </c>
      <c r="I120" t="s">
        <v>21</v>
      </c>
      <c r="J120">
        <v>8</v>
      </c>
      <c r="K120">
        <v>256</v>
      </c>
      <c r="L120" t="s">
        <v>289</v>
      </c>
      <c r="M120" t="s">
        <v>290</v>
      </c>
      <c r="N120" s="2">
        <v>5000</v>
      </c>
      <c r="O120" s="2">
        <v>50</v>
      </c>
      <c r="P120" s="2">
        <v>20</v>
      </c>
      <c r="Q120" s="2">
        <v>18113</v>
      </c>
      <c r="R120" s="2">
        <v>894</v>
      </c>
      <c r="S120" s="2" t="str">
        <f t="shared" si="2"/>
        <v>High</v>
      </c>
      <c r="T120" s="2" t="str">
        <f t="shared" si="3"/>
        <v>Snapdragon</v>
      </c>
    </row>
    <row r="121" spans="1:20">
      <c r="A121">
        <v>119</v>
      </c>
      <c r="B121" t="s">
        <v>291</v>
      </c>
      <c r="C121" s="1">
        <v>17999</v>
      </c>
      <c r="D121">
        <v>14</v>
      </c>
      <c r="E121">
        <v>4.2</v>
      </c>
      <c r="F121" t="s">
        <v>19</v>
      </c>
      <c r="G121" t="s">
        <v>34</v>
      </c>
      <c r="H121">
        <v>6.67</v>
      </c>
      <c r="I121" t="s">
        <v>21</v>
      </c>
      <c r="J121">
        <v>8</v>
      </c>
      <c r="K121">
        <v>128</v>
      </c>
      <c r="L121" t="s">
        <v>292</v>
      </c>
      <c r="M121" t="s">
        <v>36</v>
      </c>
      <c r="N121" s="2">
        <v>5000</v>
      </c>
      <c r="O121" s="2">
        <v>50</v>
      </c>
      <c r="P121" s="2">
        <v>32</v>
      </c>
      <c r="Q121" s="2">
        <v>21801</v>
      </c>
      <c r="R121" s="2">
        <v>1798</v>
      </c>
      <c r="S121" s="2" t="str">
        <f t="shared" si="2"/>
        <v>Mid</v>
      </c>
      <c r="T121" s="2" t="str">
        <f t="shared" si="3"/>
        <v>Snapdragon</v>
      </c>
    </row>
    <row r="122" spans="1:20">
      <c r="A122">
        <v>120</v>
      </c>
      <c r="B122" t="s">
        <v>293</v>
      </c>
      <c r="C122" s="1">
        <v>14499</v>
      </c>
      <c r="D122">
        <v>30</v>
      </c>
      <c r="E122">
        <v>4.0999999999999996</v>
      </c>
      <c r="F122" t="s">
        <v>25</v>
      </c>
      <c r="G122" t="s">
        <v>254</v>
      </c>
      <c r="H122">
        <v>6.5</v>
      </c>
      <c r="I122" t="s">
        <v>21</v>
      </c>
      <c r="J122">
        <v>6</v>
      </c>
      <c r="K122">
        <v>128</v>
      </c>
      <c r="L122" t="s">
        <v>294</v>
      </c>
      <c r="M122" t="s">
        <v>256</v>
      </c>
      <c r="N122" s="2">
        <v>6000</v>
      </c>
      <c r="O122" s="2">
        <v>50</v>
      </c>
      <c r="P122" s="2">
        <v>13</v>
      </c>
      <c r="Q122" s="2">
        <v>204</v>
      </c>
      <c r="R122" s="2">
        <v>5</v>
      </c>
      <c r="S122" s="2" t="str">
        <f t="shared" si="2"/>
        <v>Mid</v>
      </c>
      <c r="T122" s="2" t="str">
        <f t="shared" si="3"/>
        <v>MediaTek</v>
      </c>
    </row>
    <row r="123" spans="1:20">
      <c r="A123">
        <v>121</v>
      </c>
      <c r="B123" t="s">
        <v>295</v>
      </c>
      <c r="C123" s="1">
        <v>21395</v>
      </c>
      <c r="D123">
        <v>25</v>
      </c>
      <c r="E123">
        <v>4.0999999999999996</v>
      </c>
      <c r="F123" t="s">
        <v>40</v>
      </c>
      <c r="G123" t="s">
        <v>235</v>
      </c>
      <c r="H123">
        <v>6.67</v>
      </c>
      <c r="I123" t="s">
        <v>21</v>
      </c>
      <c r="J123">
        <v>8</v>
      </c>
      <c r="K123">
        <v>128</v>
      </c>
      <c r="L123" t="s">
        <v>296</v>
      </c>
      <c r="M123" t="s">
        <v>237</v>
      </c>
      <c r="N123" s="2">
        <v>5100</v>
      </c>
      <c r="O123" s="2">
        <v>200</v>
      </c>
      <c r="P123" s="2">
        <v>16</v>
      </c>
      <c r="Q123" s="2">
        <v>2419</v>
      </c>
      <c r="R123" s="2">
        <v>148</v>
      </c>
      <c r="S123" s="2" t="str">
        <f t="shared" si="2"/>
        <v>High</v>
      </c>
      <c r="T123" s="2" t="str">
        <f t="shared" si="3"/>
        <v>Snapdragon</v>
      </c>
    </row>
    <row r="124" spans="1:20">
      <c r="A124">
        <v>122</v>
      </c>
      <c r="B124" t="s">
        <v>297</v>
      </c>
      <c r="C124" s="1">
        <v>40999</v>
      </c>
      <c r="D124">
        <v>15</v>
      </c>
      <c r="E124">
        <v>4.4000000000000004</v>
      </c>
      <c r="F124" t="s">
        <v>82</v>
      </c>
      <c r="G124" t="s">
        <v>298</v>
      </c>
      <c r="H124">
        <v>6.78</v>
      </c>
      <c r="I124" t="s">
        <v>21</v>
      </c>
      <c r="J124">
        <v>8</v>
      </c>
      <c r="K124">
        <v>256</v>
      </c>
      <c r="L124" t="s">
        <v>299</v>
      </c>
      <c r="M124" t="s">
        <v>300</v>
      </c>
      <c r="N124" s="2">
        <v>5500</v>
      </c>
      <c r="O124" s="2">
        <v>50</v>
      </c>
      <c r="P124" s="2">
        <v>32</v>
      </c>
      <c r="Q124" s="2">
        <v>1089</v>
      </c>
      <c r="R124" s="2">
        <v>136</v>
      </c>
      <c r="S124" s="2" t="str">
        <f t="shared" si="2"/>
        <v>High</v>
      </c>
      <c r="T124" s="2" t="str">
        <f t="shared" si="3"/>
        <v>Snapdragon</v>
      </c>
    </row>
    <row r="125" spans="1:20">
      <c r="A125">
        <v>123</v>
      </c>
      <c r="B125" t="s">
        <v>301</v>
      </c>
      <c r="C125" s="1">
        <v>67999</v>
      </c>
      <c r="D125">
        <v>11</v>
      </c>
      <c r="E125">
        <v>4</v>
      </c>
      <c r="F125" t="s">
        <v>25</v>
      </c>
      <c r="G125" t="s">
        <v>302</v>
      </c>
      <c r="H125">
        <v>6.2</v>
      </c>
      <c r="I125" t="s">
        <v>21</v>
      </c>
      <c r="J125">
        <v>8</v>
      </c>
      <c r="K125">
        <v>256</v>
      </c>
      <c r="L125" t="s">
        <v>303</v>
      </c>
      <c r="M125" t="s">
        <v>304</v>
      </c>
      <c r="N125" s="2">
        <v>4000</v>
      </c>
      <c r="O125" s="2">
        <v>50</v>
      </c>
      <c r="P125" s="2">
        <v>12</v>
      </c>
      <c r="Q125" s="2">
        <v>10</v>
      </c>
      <c r="R125" s="2">
        <v>0</v>
      </c>
      <c r="S125" s="2" t="str">
        <f t="shared" si="2"/>
        <v>High</v>
      </c>
      <c r="T125" s="2" t="str">
        <f t="shared" si="3"/>
        <v>Exynos</v>
      </c>
    </row>
    <row r="126" spans="1:20">
      <c r="A126">
        <v>124</v>
      </c>
      <c r="B126" t="s">
        <v>305</v>
      </c>
      <c r="C126" s="1">
        <v>10999</v>
      </c>
      <c r="D126">
        <v>15</v>
      </c>
      <c r="E126">
        <v>4.4000000000000004</v>
      </c>
      <c r="F126" t="s">
        <v>67</v>
      </c>
      <c r="G126" t="s">
        <v>306</v>
      </c>
      <c r="H126">
        <v>6.64</v>
      </c>
      <c r="I126" t="s">
        <v>21</v>
      </c>
      <c r="J126">
        <v>6</v>
      </c>
      <c r="K126">
        <v>128</v>
      </c>
      <c r="L126" t="s">
        <v>307</v>
      </c>
      <c r="M126" t="s">
        <v>44</v>
      </c>
      <c r="N126" s="2">
        <v>5000</v>
      </c>
      <c r="O126" s="2">
        <v>50</v>
      </c>
      <c r="P126" s="2">
        <v>8</v>
      </c>
      <c r="Q126" s="2">
        <v>129451</v>
      </c>
      <c r="R126" s="2">
        <v>5830</v>
      </c>
      <c r="S126" s="2" t="str">
        <f t="shared" si="2"/>
        <v>Mid</v>
      </c>
      <c r="T126" s="2" t="str">
        <f t="shared" si="3"/>
        <v>MediaTek</v>
      </c>
    </row>
    <row r="127" spans="1:20">
      <c r="A127">
        <v>125</v>
      </c>
      <c r="B127" t="s">
        <v>308</v>
      </c>
      <c r="C127" s="1">
        <v>10999</v>
      </c>
      <c r="D127">
        <v>42</v>
      </c>
      <c r="E127">
        <v>4.2</v>
      </c>
      <c r="F127" t="s">
        <v>82</v>
      </c>
      <c r="G127" t="s">
        <v>309</v>
      </c>
      <c r="H127">
        <v>6.74</v>
      </c>
      <c r="I127" t="s">
        <v>222</v>
      </c>
      <c r="J127">
        <v>6</v>
      </c>
      <c r="K127">
        <v>64</v>
      </c>
      <c r="L127" t="s">
        <v>310</v>
      </c>
      <c r="M127" t="s">
        <v>144</v>
      </c>
      <c r="N127" s="2">
        <v>5000</v>
      </c>
      <c r="O127" s="2">
        <v>108</v>
      </c>
      <c r="P127" s="2">
        <v>8</v>
      </c>
      <c r="Q127" s="2">
        <v>2351</v>
      </c>
      <c r="R127" s="2">
        <v>105</v>
      </c>
      <c r="S127" s="2" t="str">
        <f t="shared" si="2"/>
        <v>Mid</v>
      </c>
      <c r="T127" s="2" t="str">
        <f t="shared" si="3"/>
        <v>Unisoc</v>
      </c>
    </row>
    <row r="128" spans="1:20">
      <c r="A128">
        <v>126</v>
      </c>
      <c r="B128" t="s">
        <v>305</v>
      </c>
      <c r="C128" s="1">
        <v>10999</v>
      </c>
      <c r="D128">
        <v>15</v>
      </c>
      <c r="E128">
        <v>4</v>
      </c>
      <c r="F128" t="s">
        <v>67</v>
      </c>
      <c r="G128" t="s">
        <v>306</v>
      </c>
      <c r="H128">
        <v>6.64</v>
      </c>
      <c r="I128" t="s">
        <v>21</v>
      </c>
      <c r="J128">
        <v>6</v>
      </c>
      <c r="K128">
        <v>128</v>
      </c>
      <c r="L128" t="s">
        <v>307</v>
      </c>
      <c r="M128" t="s">
        <v>44</v>
      </c>
      <c r="N128" s="2">
        <v>5000</v>
      </c>
      <c r="O128" s="2">
        <v>50</v>
      </c>
      <c r="P128" s="2">
        <v>8</v>
      </c>
      <c r="Q128" s="2">
        <v>806</v>
      </c>
      <c r="R128" s="2">
        <v>19</v>
      </c>
      <c r="S128" s="2" t="str">
        <f t="shared" si="2"/>
        <v>Mid</v>
      </c>
      <c r="T128" s="2" t="str">
        <f t="shared" si="3"/>
        <v>MediaTek</v>
      </c>
    </row>
    <row r="129" spans="1:20">
      <c r="A129">
        <v>127</v>
      </c>
      <c r="B129" t="s">
        <v>311</v>
      </c>
      <c r="C129" s="1">
        <v>5729</v>
      </c>
      <c r="D129">
        <v>15</v>
      </c>
      <c r="E129">
        <v>4</v>
      </c>
      <c r="F129" t="s">
        <v>312</v>
      </c>
      <c r="G129" t="s">
        <v>313</v>
      </c>
      <c r="H129">
        <v>6.67</v>
      </c>
      <c r="I129" t="s">
        <v>42</v>
      </c>
      <c r="J129">
        <v>2</v>
      </c>
      <c r="K129">
        <v>32</v>
      </c>
      <c r="L129" t="s">
        <v>314</v>
      </c>
      <c r="M129" t="s">
        <v>315</v>
      </c>
      <c r="N129" s="2">
        <v>4000</v>
      </c>
      <c r="O129" s="2">
        <v>3</v>
      </c>
      <c r="P129" s="2">
        <v>2</v>
      </c>
      <c r="Q129" s="2">
        <v>806</v>
      </c>
      <c r="R129" s="2">
        <v>19</v>
      </c>
      <c r="S129" s="2" t="str">
        <f t="shared" si="2"/>
        <v>Low</v>
      </c>
      <c r="T129" s="2" t="str">
        <f t="shared" si="3"/>
        <v>Unisoc</v>
      </c>
    </row>
    <row r="130" spans="1:20">
      <c r="A130">
        <v>128</v>
      </c>
      <c r="B130" t="s">
        <v>316</v>
      </c>
      <c r="C130" s="1">
        <v>11499</v>
      </c>
      <c r="D130">
        <v>39</v>
      </c>
      <c r="E130">
        <v>4</v>
      </c>
      <c r="F130" t="s">
        <v>95</v>
      </c>
      <c r="G130" t="s">
        <v>146</v>
      </c>
      <c r="H130">
        <v>6.74</v>
      </c>
      <c r="I130" t="s">
        <v>42</v>
      </c>
      <c r="J130">
        <v>8</v>
      </c>
      <c r="K130">
        <v>256</v>
      </c>
      <c r="L130" t="s">
        <v>112</v>
      </c>
      <c r="M130" t="s">
        <v>76</v>
      </c>
      <c r="N130" s="2">
        <v>5000</v>
      </c>
      <c r="O130" s="2">
        <v>50</v>
      </c>
      <c r="P130" s="2">
        <v>5</v>
      </c>
      <c r="Q130" s="2">
        <v>1123</v>
      </c>
      <c r="R130" s="2">
        <v>40</v>
      </c>
      <c r="S130" s="2" t="str">
        <f t="shared" ref="S130:S193" si="4">IF(C130&lt;10000,"Low",IF(C130&lt;20000,"Mid","High"))</f>
        <v>Mid</v>
      </c>
      <c r="T130" s="2" t="str">
        <f t="shared" ref="T130:T193" si="5">IF(ISNUMBER(SEARCH("Dimensity",M130)),"MediaTek",
IF(ISNUMBER(SEARCH("Helio",M130)),"MediaTek",IF(ISNUMBER(SEARCH("G37",M130)),"MediaTek",IF(ISNUMBER(SEARCH("Tensor",M130)),"Tensor",
IF(ISNUMBER(SEARCH("Snapdragon",M130)),"Snapdragon",IF(ISNUMBER(SEARCH("Gen",M130)),"Snapdragon",
IF(ISNUMBER(SEARCH("Unisoc",M130)),"Unisoc",
IF(ISNUMBER(SEARCH("T",M130)),"Unisoc",IF(ISNUMBER(SEARCH("SC",M130)),"Unisoc",
IF(ISNUMBER(SEARCH("Exynos",M130)),"Exynos",
"Other"))))))))))</f>
        <v>MediaTek</v>
      </c>
    </row>
    <row r="131" spans="1:20">
      <c r="A131">
        <v>129</v>
      </c>
      <c r="B131" t="s">
        <v>295</v>
      </c>
      <c r="C131" s="1">
        <v>67999</v>
      </c>
      <c r="D131">
        <v>22</v>
      </c>
      <c r="E131">
        <v>4.4000000000000004</v>
      </c>
      <c r="F131" t="s">
        <v>40</v>
      </c>
      <c r="G131" t="s">
        <v>235</v>
      </c>
      <c r="H131">
        <v>6.67</v>
      </c>
      <c r="I131" t="s">
        <v>21</v>
      </c>
      <c r="J131">
        <v>8</v>
      </c>
      <c r="K131">
        <v>128</v>
      </c>
      <c r="L131" t="s">
        <v>296</v>
      </c>
      <c r="M131" t="s">
        <v>237</v>
      </c>
      <c r="N131" s="2">
        <v>5100</v>
      </c>
      <c r="O131" s="2">
        <v>200</v>
      </c>
      <c r="P131" s="2">
        <v>16</v>
      </c>
      <c r="Q131" s="2">
        <v>1089</v>
      </c>
      <c r="R131" s="2">
        <v>136</v>
      </c>
      <c r="S131" s="2" t="str">
        <f t="shared" si="4"/>
        <v>High</v>
      </c>
      <c r="T131" s="2" t="str">
        <f t="shared" si="5"/>
        <v>Snapdragon</v>
      </c>
    </row>
    <row r="132" spans="1:20">
      <c r="A132">
        <v>130</v>
      </c>
      <c r="B132" t="s">
        <v>301</v>
      </c>
      <c r="C132" s="1">
        <v>8485</v>
      </c>
      <c r="D132">
        <v>16</v>
      </c>
      <c r="E132">
        <v>4</v>
      </c>
      <c r="F132" t="s">
        <v>25</v>
      </c>
      <c r="G132" t="s">
        <v>302</v>
      </c>
      <c r="H132">
        <v>6.2</v>
      </c>
      <c r="I132" t="s">
        <v>21</v>
      </c>
      <c r="J132">
        <v>8</v>
      </c>
      <c r="K132">
        <v>256</v>
      </c>
      <c r="L132" t="s">
        <v>303</v>
      </c>
      <c r="M132" t="s">
        <v>304</v>
      </c>
      <c r="N132" s="2">
        <v>4000</v>
      </c>
      <c r="O132" s="2">
        <v>50</v>
      </c>
      <c r="P132" s="2">
        <v>12</v>
      </c>
      <c r="Q132" s="2">
        <v>10</v>
      </c>
      <c r="R132" s="2">
        <v>0</v>
      </c>
      <c r="S132" s="2" t="str">
        <f t="shared" si="4"/>
        <v>Low</v>
      </c>
      <c r="T132" s="2" t="str">
        <f t="shared" si="5"/>
        <v>Exynos</v>
      </c>
    </row>
    <row r="133" spans="1:20">
      <c r="A133">
        <v>131</v>
      </c>
      <c r="B133" t="s">
        <v>317</v>
      </c>
      <c r="C133" s="1">
        <v>38999</v>
      </c>
      <c r="D133">
        <v>29</v>
      </c>
      <c r="E133">
        <v>4.4000000000000004</v>
      </c>
      <c r="F133" t="s">
        <v>67</v>
      </c>
      <c r="G133" t="s">
        <v>318</v>
      </c>
      <c r="H133">
        <v>6.78</v>
      </c>
      <c r="I133" t="s">
        <v>21</v>
      </c>
      <c r="J133">
        <v>12</v>
      </c>
      <c r="K133">
        <v>256</v>
      </c>
      <c r="L133" t="s">
        <v>319</v>
      </c>
      <c r="M133" t="s">
        <v>320</v>
      </c>
      <c r="N133" s="2">
        <v>5000</v>
      </c>
      <c r="O133" s="2">
        <v>50</v>
      </c>
      <c r="P133" s="2">
        <v>50</v>
      </c>
      <c r="Q133" s="2">
        <v>18515</v>
      </c>
      <c r="R133" s="2">
        <v>2131</v>
      </c>
      <c r="S133" s="2" t="str">
        <f t="shared" si="4"/>
        <v>High</v>
      </c>
      <c r="T133" s="2" t="str">
        <f t="shared" si="5"/>
        <v>Snapdragon</v>
      </c>
    </row>
    <row r="134" spans="1:20">
      <c r="A134">
        <v>132</v>
      </c>
      <c r="B134" t="s">
        <v>279</v>
      </c>
      <c r="C134" s="1">
        <v>38999</v>
      </c>
      <c r="D134">
        <v>27</v>
      </c>
      <c r="E134">
        <v>4.4000000000000004</v>
      </c>
      <c r="F134" t="s">
        <v>87</v>
      </c>
      <c r="G134" t="s">
        <v>88</v>
      </c>
      <c r="H134">
        <v>6.7</v>
      </c>
      <c r="I134" t="s">
        <v>21</v>
      </c>
      <c r="J134">
        <v>12</v>
      </c>
      <c r="K134">
        <v>256</v>
      </c>
      <c r="L134" t="s">
        <v>280</v>
      </c>
      <c r="M134" t="s">
        <v>281</v>
      </c>
      <c r="N134" s="2">
        <v>4700</v>
      </c>
      <c r="O134" s="2">
        <v>50</v>
      </c>
      <c r="P134" s="2">
        <v>32</v>
      </c>
      <c r="Q134" s="2">
        <v>18515</v>
      </c>
      <c r="R134" s="2">
        <v>2131</v>
      </c>
      <c r="S134" s="2" t="str">
        <f t="shared" si="4"/>
        <v>High</v>
      </c>
      <c r="T134" s="2" t="str">
        <f t="shared" si="5"/>
        <v>Snapdragon</v>
      </c>
    </row>
    <row r="135" spans="1:20">
      <c r="A135">
        <v>133</v>
      </c>
      <c r="B135" t="s">
        <v>321</v>
      </c>
      <c r="C135" s="1">
        <v>15174</v>
      </c>
      <c r="D135">
        <v>8</v>
      </c>
      <c r="E135">
        <v>4.3</v>
      </c>
      <c r="F135" t="s">
        <v>87</v>
      </c>
      <c r="G135" t="s">
        <v>88</v>
      </c>
      <c r="H135">
        <v>6.7</v>
      </c>
      <c r="I135" t="s">
        <v>21</v>
      </c>
      <c r="J135">
        <v>12</v>
      </c>
      <c r="K135">
        <v>256</v>
      </c>
      <c r="L135" t="s">
        <v>89</v>
      </c>
      <c r="M135" t="s">
        <v>281</v>
      </c>
      <c r="N135" s="2">
        <v>4700</v>
      </c>
      <c r="O135" s="2">
        <v>50</v>
      </c>
      <c r="P135" s="2">
        <v>32</v>
      </c>
      <c r="Q135" s="2">
        <v>497</v>
      </c>
      <c r="R135" s="2">
        <v>22</v>
      </c>
      <c r="S135" s="2" t="str">
        <f t="shared" si="4"/>
        <v>Mid</v>
      </c>
      <c r="T135" s="2" t="str">
        <f t="shared" si="5"/>
        <v>Snapdragon</v>
      </c>
    </row>
    <row r="136" spans="1:20">
      <c r="A136">
        <v>134</v>
      </c>
      <c r="B136" t="s">
        <v>322</v>
      </c>
      <c r="C136" s="1">
        <v>11990</v>
      </c>
      <c r="D136">
        <v>30</v>
      </c>
      <c r="E136">
        <v>4.0999999999999996</v>
      </c>
      <c r="F136" t="s">
        <v>25</v>
      </c>
      <c r="G136" t="s">
        <v>323</v>
      </c>
      <c r="H136">
        <v>6.6</v>
      </c>
      <c r="I136" t="s">
        <v>21</v>
      </c>
      <c r="J136">
        <v>8</v>
      </c>
      <c r="K136">
        <v>128</v>
      </c>
      <c r="L136" t="s">
        <v>324</v>
      </c>
      <c r="M136" t="s">
        <v>325</v>
      </c>
      <c r="N136" s="2">
        <v>5000</v>
      </c>
      <c r="O136" s="2">
        <v>50</v>
      </c>
      <c r="P136" s="2">
        <v>13</v>
      </c>
      <c r="Q136" s="2">
        <v>4199</v>
      </c>
      <c r="R136" s="2">
        <v>267</v>
      </c>
      <c r="S136" s="2" t="str">
        <f t="shared" si="4"/>
        <v>Mid</v>
      </c>
      <c r="T136" s="2" t="str">
        <f t="shared" si="5"/>
        <v>Exynos</v>
      </c>
    </row>
    <row r="137" spans="1:20">
      <c r="A137">
        <v>135</v>
      </c>
      <c r="B137" t="s">
        <v>326</v>
      </c>
      <c r="C137" s="1">
        <v>6999</v>
      </c>
      <c r="D137">
        <v>22</v>
      </c>
      <c r="E137">
        <v>4.0999999999999996</v>
      </c>
      <c r="F137" t="s">
        <v>25</v>
      </c>
      <c r="G137" t="s">
        <v>268</v>
      </c>
      <c r="H137">
        <v>6.6</v>
      </c>
      <c r="I137" t="s">
        <v>42</v>
      </c>
      <c r="J137">
        <v>4</v>
      </c>
      <c r="K137">
        <v>64</v>
      </c>
      <c r="L137" t="s">
        <v>204</v>
      </c>
      <c r="M137" t="s">
        <v>269</v>
      </c>
      <c r="N137" s="2">
        <v>5000</v>
      </c>
      <c r="O137" s="2">
        <v>50</v>
      </c>
      <c r="P137" s="2">
        <v>13</v>
      </c>
      <c r="Q137" s="2">
        <v>204</v>
      </c>
      <c r="R137" s="2">
        <v>5</v>
      </c>
      <c r="S137" s="2" t="str">
        <f t="shared" si="4"/>
        <v>Low</v>
      </c>
      <c r="T137" s="2" t="str">
        <f t="shared" si="5"/>
        <v>Exynos</v>
      </c>
    </row>
    <row r="138" spans="1:20">
      <c r="A138">
        <v>136</v>
      </c>
      <c r="B138" t="s">
        <v>327</v>
      </c>
      <c r="C138" s="1">
        <v>38680</v>
      </c>
      <c r="D138">
        <v>8</v>
      </c>
      <c r="E138">
        <v>4.5</v>
      </c>
      <c r="F138" t="s">
        <v>95</v>
      </c>
      <c r="G138" t="s">
        <v>328</v>
      </c>
      <c r="H138">
        <v>6.67</v>
      </c>
      <c r="I138" t="s">
        <v>21</v>
      </c>
      <c r="J138">
        <v>8</v>
      </c>
      <c r="K138">
        <v>256</v>
      </c>
      <c r="L138" t="s">
        <v>329</v>
      </c>
      <c r="M138" t="s">
        <v>330</v>
      </c>
      <c r="N138" s="2">
        <v>5000</v>
      </c>
      <c r="O138" s="2">
        <v>64</v>
      </c>
      <c r="P138" s="2">
        <v>16</v>
      </c>
      <c r="Q138" s="2">
        <v>224</v>
      </c>
      <c r="R138" s="2">
        <v>20</v>
      </c>
      <c r="S138" s="2" t="str">
        <f t="shared" si="4"/>
        <v>High</v>
      </c>
      <c r="T138" s="2" t="str">
        <f t="shared" si="5"/>
        <v>MediaTek</v>
      </c>
    </row>
    <row r="139" spans="1:20">
      <c r="A139">
        <v>137</v>
      </c>
      <c r="B139" t="s">
        <v>331</v>
      </c>
      <c r="C139" s="1">
        <v>59999</v>
      </c>
      <c r="D139">
        <v>22</v>
      </c>
      <c r="E139">
        <v>4.0999999999999996</v>
      </c>
      <c r="F139" t="s">
        <v>25</v>
      </c>
      <c r="G139" t="s">
        <v>323</v>
      </c>
      <c r="H139">
        <v>6.6</v>
      </c>
      <c r="I139" t="s">
        <v>21</v>
      </c>
      <c r="J139">
        <v>8</v>
      </c>
      <c r="K139">
        <v>256</v>
      </c>
      <c r="L139" t="s">
        <v>324</v>
      </c>
      <c r="M139" t="s">
        <v>325</v>
      </c>
      <c r="N139" s="2">
        <v>5000</v>
      </c>
      <c r="O139" s="2">
        <v>50</v>
      </c>
      <c r="P139" s="2">
        <v>13</v>
      </c>
      <c r="Q139" s="2">
        <v>937</v>
      </c>
      <c r="R139" s="2">
        <v>106</v>
      </c>
      <c r="S139" s="2" t="str">
        <f t="shared" si="4"/>
        <v>High</v>
      </c>
      <c r="T139" s="2" t="str">
        <f t="shared" si="5"/>
        <v>Exynos</v>
      </c>
    </row>
    <row r="140" spans="1:20">
      <c r="A140">
        <v>138</v>
      </c>
      <c r="B140" t="s">
        <v>332</v>
      </c>
      <c r="C140" s="1">
        <v>57699</v>
      </c>
      <c r="D140">
        <v>14</v>
      </c>
      <c r="E140">
        <v>4.5999999999999996</v>
      </c>
      <c r="F140" t="s">
        <v>271</v>
      </c>
      <c r="G140" t="s">
        <v>333</v>
      </c>
      <c r="H140">
        <v>6.1</v>
      </c>
      <c r="I140" t="s">
        <v>21</v>
      </c>
      <c r="J140">
        <v>8</v>
      </c>
      <c r="K140">
        <v>256</v>
      </c>
      <c r="L140" t="s">
        <v>284</v>
      </c>
      <c r="M140" t="s">
        <v>334</v>
      </c>
      <c r="N140" s="2">
        <v>4404</v>
      </c>
      <c r="O140" s="2">
        <v>64</v>
      </c>
      <c r="P140" s="2">
        <v>13</v>
      </c>
      <c r="Q140" s="2">
        <v>837</v>
      </c>
      <c r="R140" s="2">
        <v>56</v>
      </c>
      <c r="S140" s="2" t="str">
        <f t="shared" si="4"/>
        <v>High</v>
      </c>
      <c r="T140" s="2" t="str">
        <f t="shared" si="5"/>
        <v>Tensor</v>
      </c>
    </row>
    <row r="141" spans="1:20">
      <c r="A141">
        <v>139</v>
      </c>
      <c r="B141" t="s">
        <v>335</v>
      </c>
      <c r="C141" s="1">
        <v>14499</v>
      </c>
      <c r="D141">
        <v>26</v>
      </c>
      <c r="E141">
        <v>4.2</v>
      </c>
      <c r="F141" t="s">
        <v>19</v>
      </c>
      <c r="G141" t="s">
        <v>336</v>
      </c>
      <c r="H141">
        <v>6.5</v>
      </c>
      <c r="I141" t="s">
        <v>21</v>
      </c>
      <c r="J141">
        <v>8</v>
      </c>
      <c r="K141">
        <v>256</v>
      </c>
      <c r="L141" t="s">
        <v>337</v>
      </c>
      <c r="M141" t="s">
        <v>338</v>
      </c>
      <c r="N141" s="2">
        <v>4400</v>
      </c>
      <c r="O141" s="2">
        <v>50</v>
      </c>
      <c r="P141" s="2">
        <v>32</v>
      </c>
      <c r="Q141" s="2">
        <v>21801</v>
      </c>
      <c r="R141" s="2">
        <v>1798</v>
      </c>
      <c r="S141" s="2" t="str">
        <f t="shared" si="4"/>
        <v>Mid</v>
      </c>
      <c r="T141" s="2" t="str">
        <f t="shared" si="5"/>
        <v>MediaTek</v>
      </c>
    </row>
    <row r="142" spans="1:20">
      <c r="A142">
        <v>140</v>
      </c>
      <c r="B142" t="s">
        <v>293</v>
      </c>
      <c r="C142" s="1">
        <v>26999</v>
      </c>
      <c r="D142">
        <v>26</v>
      </c>
      <c r="E142">
        <v>4.3</v>
      </c>
      <c r="F142" t="s">
        <v>25</v>
      </c>
      <c r="G142" t="s">
        <v>254</v>
      </c>
      <c r="H142">
        <v>6.5</v>
      </c>
      <c r="I142" t="s">
        <v>21</v>
      </c>
      <c r="J142">
        <v>6</v>
      </c>
      <c r="K142">
        <v>128</v>
      </c>
      <c r="L142" t="s">
        <v>294</v>
      </c>
      <c r="M142" t="s">
        <v>256</v>
      </c>
      <c r="N142" s="2">
        <v>6000</v>
      </c>
      <c r="O142" s="2">
        <v>50</v>
      </c>
      <c r="P142" s="2">
        <v>13</v>
      </c>
      <c r="Q142" s="2">
        <v>81807</v>
      </c>
      <c r="R142" s="2">
        <v>8788</v>
      </c>
      <c r="S142" s="2" t="str">
        <f t="shared" si="4"/>
        <v>High</v>
      </c>
      <c r="T142" s="2" t="str">
        <f t="shared" si="5"/>
        <v>MediaTek</v>
      </c>
    </row>
    <row r="143" spans="1:20">
      <c r="A143">
        <v>141</v>
      </c>
      <c r="B143" t="s">
        <v>335</v>
      </c>
      <c r="C143" s="1">
        <v>12450</v>
      </c>
      <c r="D143">
        <v>18</v>
      </c>
      <c r="E143">
        <v>4.0999999999999996</v>
      </c>
      <c r="F143" t="s">
        <v>19</v>
      </c>
      <c r="G143" t="s">
        <v>336</v>
      </c>
      <c r="H143">
        <v>6.5</v>
      </c>
      <c r="I143" t="s">
        <v>21</v>
      </c>
      <c r="J143">
        <v>8</v>
      </c>
      <c r="K143">
        <v>256</v>
      </c>
      <c r="L143" t="s">
        <v>337</v>
      </c>
      <c r="M143" t="s">
        <v>338</v>
      </c>
      <c r="N143" s="2">
        <v>4400</v>
      </c>
      <c r="O143" s="2">
        <v>50</v>
      </c>
      <c r="P143" s="2">
        <v>32</v>
      </c>
      <c r="Q143" s="2">
        <v>176</v>
      </c>
      <c r="R143" s="2">
        <v>6</v>
      </c>
      <c r="S143" s="2" t="str">
        <f t="shared" si="4"/>
        <v>Mid</v>
      </c>
      <c r="T143" s="2" t="str">
        <f t="shared" si="5"/>
        <v>MediaTek</v>
      </c>
    </row>
    <row r="144" spans="1:20">
      <c r="A144">
        <v>142</v>
      </c>
      <c r="B144" t="s">
        <v>339</v>
      </c>
      <c r="C144" s="1">
        <v>40999</v>
      </c>
      <c r="D144">
        <v>14</v>
      </c>
      <c r="E144">
        <v>4.4000000000000004</v>
      </c>
      <c r="F144" t="s">
        <v>82</v>
      </c>
      <c r="G144" t="s">
        <v>340</v>
      </c>
      <c r="H144">
        <v>6.72</v>
      </c>
      <c r="I144" t="s">
        <v>21</v>
      </c>
      <c r="J144">
        <v>4</v>
      </c>
      <c r="K144">
        <v>128</v>
      </c>
      <c r="L144" t="s">
        <v>341</v>
      </c>
      <c r="M144" t="s">
        <v>342</v>
      </c>
      <c r="N144" s="2">
        <v>5000</v>
      </c>
      <c r="O144" s="2">
        <v>50</v>
      </c>
      <c r="P144" s="2">
        <v>8</v>
      </c>
      <c r="Q144" s="2">
        <v>944</v>
      </c>
      <c r="R144" s="2">
        <v>61</v>
      </c>
      <c r="S144" s="2" t="str">
        <f t="shared" si="4"/>
        <v>High</v>
      </c>
      <c r="T144" s="2" t="str">
        <f t="shared" si="5"/>
        <v>MediaTek</v>
      </c>
    </row>
    <row r="145" spans="1:20">
      <c r="A145">
        <v>143</v>
      </c>
      <c r="B145" t="s">
        <v>343</v>
      </c>
      <c r="C145" s="1">
        <v>8999</v>
      </c>
      <c r="D145">
        <v>41</v>
      </c>
      <c r="E145">
        <v>4.3</v>
      </c>
      <c r="F145" t="s">
        <v>220</v>
      </c>
      <c r="G145" t="s">
        <v>344</v>
      </c>
      <c r="H145">
        <v>6.7</v>
      </c>
      <c r="I145" t="s">
        <v>21</v>
      </c>
      <c r="J145">
        <v>12</v>
      </c>
      <c r="K145">
        <v>512</v>
      </c>
      <c r="L145" t="s">
        <v>345</v>
      </c>
      <c r="M145" t="s">
        <v>346</v>
      </c>
      <c r="N145" s="2">
        <v>5000</v>
      </c>
      <c r="O145" s="2">
        <v>50</v>
      </c>
      <c r="P145" s="2">
        <v>50</v>
      </c>
      <c r="Q145" s="2">
        <v>88088</v>
      </c>
      <c r="R145" s="2">
        <v>3671</v>
      </c>
      <c r="S145" s="2" t="str">
        <f t="shared" si="4"/>
        <v>Low</v>
      </c>
      <c r="T145" s="2" t="str">
        <f t="shared" si="5"/>
        <v>MediaTek</v>
      </c>
    </row>
    <row r="146" spans="1:20">
      <c r="A146">
        <v>144</v>
      </c>
      <c r="B146" t="s">
        <v>347</v>
      </c>
      <c r="C146" s="1">
        <v>11999</v>
      </c>
      <c r="D146">
        <v>6</v>
      </c>
      <c r="E146">
        <v>4.4000000000000004</v>
      </c>
      <c r="F146" t="s">
        <v>82</v>
      </c>
      <c r="G146" t="s">
        <v>348</v>
      </c>
      <c r="H146">
        <v>6.74</v>
      </c>
      <c r="I146" t="s">
        <v>222</v>
      </c>
      <c r="J146">
        <v>4</v>
      </c>
      <c r="K146">
        <v>64</v>
      </c>
      <c r="L146" t="s">
        <v>349</v>
      </c>
      <c r="M146" t="s">
        <v>144</v>
      </c>
      <c r="N146" s="2">
        <v>5000</v>
      </c>
      <c r="O146" s="2">
        <v>8</v>
      </c>
      <c r="P146" s="2">
        <v>5</v>
      </c>
      <c r="Q146" s="2">
        <v>129451</v>
      </c>
      <c r="R146" s="2">
        <v>5830</v>
      </c>
      <c r="S146" s="2" t="str">
        <f t="shared" si="4"/>
        <v>Mid</v>
      </c>
      <c r="T146" s="2" t="str">
        <f t="shared" si="5"/>
        <v>Unisoc</v>
      </c>
    </row>
    <row r="147" spans="1:20">
      <c r="A147">
        <v>145</v>
      </c>
      <c r="B147" t="s">
        <v>350</v>
      </c>
      <c r="C147" s="1">
        <v>49999</v>
      </c>
      <c r="D147">
        <v>30</v>
      </c>
      <c r="E147">
        <v>4.3</v>
      </c>
      <c r="F147" t="s">
        <v>82</v>
      </c>
      <c r="G147" t="s">
        <v>309</v>
      </c>
      <c r="H147">
        <v>6.74</v>
      </c>
      <c r="I147" t="s">
        <v>222</v>
      </c>
      <c r="J147">
        <v>6</v>
      </c>
      <c r="K147">
        <v>128</v>
      </c>
      <c r="L147" t="s">
        <v>351</v>
      </c>
      <c r="M147" t="s">
        <v>144</v>
      </c>
      <c r="N147" s="2">
        <v>5000</v>
      </c>
      <c r="O147" s="2">
        <v>108</v>
      </c>
      <c r="P147" s="2">
        <v>8</v>
      </c>
      <c r="Q147" s="2">
        <v>12778</v>
      </c>
      <c r="R147" s="2">
        <v>850</v>
      </c>
      <c r="S147" s="2" t="str">
        <f t="shared" si="4"/>
        <v>High</v>
      </c>
      <c r="T147" s="2" t="str">
        <f t="shared" si="5"/>
        <v>Unisoc</v>
      </c>
    </row>
    <row r="148" spans="1:20">
      <c r="A148">
        <v>146</v>
      </c>
      <c r="B148" t="s">
        <v>352</v>
      </c>
      <c r="C148" s="1">
        <v>28999</v>
      </c>
      <c r="D148">
        <v>31</v>
      </c>
      <c r="E148">
        <v>4.3</v>
      </c>
      <c r="F148" t="s">
        <v>25</v>
      </c>
      <c r="G148" t="s">
        <v>136</v>
      </c>
      <c r="H148">
        <v>6.4</v>
      </c>
      <c r="I148" t="s">
        <v>21</v>
      </c>
      <c r="J148">
        <v>8</v>
      </c>
      <c r="K148">
        <v>256</v>
      </c>
      <c r="L148" t="s">
        <v>353</v>
      </c>
      <c r="M148" t="s">
        <v>138</v>
      </c>
      <c r="N148" s="2">
        <v>4500</v>
      </c>
      <c r="O148" s="2">
        <v>50</v>
      </c>
      <c r="P148" s="2">
        <v>10</v>
      </c>
      <c r="Q148" s="2">
        <v>1026</v>
      </c>
      <c r="R148" s="2">
        <v>65</v>
      </c>
      <c r="S148" s="2" t="str">
        <f t="shared" si="4"/>
        <v>High</v>
      </c>
      <c r="T148" s="2" t="str">
        <f t="shared" si="5"/>
        <v>Exynos</v>
      </c>
    </row>
    <row r="149" spans="1:20">
      <c r="A149">
        <v>147</v>
      </c>
      <c r="B149" t="s">
        <v>354</v>
      </c>
      <c r="C149" s="1">
        <v>17327</v>
      </c>
      <c r="D149">
        <v>7</v>
      </c>
      <c r="E149">
        <v>4.3</v>
      </c>
      <c r="F149" t="s">
        <v>82</v>
      </c>
      <c r="G149" t="s">
        <v>355</v>
      </c>
      <c r="H149">
        <v>6.7</v>
      </c>
      <c r="I149" t="s">
        <v>21</v>
      </c>
      <c r="J149">
        <v>8</v>
      </c>
      <c r="K149">
        <v>256</v>
      </c>
      <c r="L149" t="s">
        <v>276</v>
      </c>
      <c r="M149" t="s">
        <v>246</v>
      </c>
      <c r="N149" s="2">
        <v>5200</v>
      </c>
      <c r="O149" s="2">
        <v>50</v>
      </c>
      <c r="P149" s="2">
        <v>32</v>
      </c>
      <c r="Q149" s="2">
        <v>2903</v>
      </c>
      <c r="R149" s="2">
        <v>191</v>
      </c>
      <c r="S149" s="2" t="str">
        <f t="shared" si="4"/>
        <v>Mid</v>
      </c>
      <c r="T149" s="2" t="str">
        <f t="shared" si="5"/>
        <v>Snapdragon</v>
      </c>
    </row>
    <row r="150" spans="1:20">
      <c r="A150">
        <v>148</v>
      </c>
      <c r="B150" t="s">
        <v>356</v>
      </c>
      <c r="C150" s="1">
        <v>33999</v>
      </c>
      <c r="D150">
        <v>16</v>
      </c>
      <c r="E150">
        <v>4.5</v>
      </c>
      <c r="F150" t="s">
        <v>67</v>
      </c>
      <c r="G150" t="s">
        <v>318</v>
      </c>
      <c r="H150">
        <v>6.78</v>
      </c>
      <c r="I150" t="s">
        <v>21</v>
      </c>
      <c r="J150">
        <v>8</v>
      </c>
      <c r="K150">
        <v>256</v>
      </c>
      <c r="L150" t="s">
        <v>357</v>
      </c>
      <c r="M150" t="s">
        <v>320</v>
      </c>
      <c r="N150" s="2">
        <v>5000</v>
      </c>
      <c r="O150" s="2">
        <v>50</v>
      </c>
      <c r="P150" s="2">
        <v>50</v>
      </c>
      <c r="Q150" s="2">
        <v>5899</v>
      </c>
      <c r="R150" s="2">
        <v>504</v>
      </c>
      <c r="S150" s="2" t="str">
        <f t="shared" si="4"/>
        <v>High</v>
      </c>
      <c r="T150" s="2" t="str">
        <f t="shared" si="5"/>
        <v>Snapdragon</v>
      </c>
    </row>
    <row r="151" spans="1:20">
      <c r="A151">
        <v>149</v>
      </c>
      <c r="B151" t="s">
        <v>358</v>
      </c>
      <c r="C151" s="1">
        <v>31999</v>
      </c>
      <c r="D151">
        <v>28</v>
      </c>
      <c r="E151">
        <v>4.2</v>
      </c>
      <c r="F151" t="s">
        <v>67</v>
      </c>
      <c r="G151" t="s">
        <v>318</v>
      </c>
      <c r="H151">
        <v>6.78</v>
      </c>
      <c r="I151" t="s">
        <v>21</v>
      </c>
      <c r="J151">
        <v>8</v>
      </c>
      <c r="K151">
        <v>256</v>
      </c>
      <c r="L151" t="s">
        <v>189</v>
      </c>
      <c r="M151" t="s">
        <v>320</v>
      </c>
      <c r="N151" s="2">
        <v>5000</v>
      </c>
      <c r="O151" s="2">
        <v>50</v>
      </c>
      <c r="P151" s="2">
        <v>50</v>
      </c>
      <c r="Q151" s="2">
        <v>1724</v>
      </c>
      <c r="R151" s="2">
        <v>185</v>
      </c>
      <c r="S151" s="2" t="str">
        <f t="shared" si="4"/>
        <v>High</v>
      </c>
      <c r="T151" s="2" t="str">
        <f t="shared" si="5"/>
        <v>Snapdragon</v>
      </c>
    </row>
    <row r="152" spans="1:20">
      <c r="A152">
        <v>150</v>
      </c>
      <c r="B152" t="s">
        <v>359</v>
      </c>
      <c r="C152" s="1">
        <v>12895</v>
      </c>
      <c r="D152">
        <v>28</v>
      </c>
      <c r="E152">
        <v>4.3</v>
      </c>
      <c r="F152" t="s">
        <v>95</v>
      </c>
      <c r="G152" t="s">
        <v>288</v>
      </c>
      <c r="H152">
        <v>6.67</v>
      </c>
      <c r="I152" t="s">
        <v>21</v>
      </c>
      <c r="J152">
        <v>12</v>
      </c>
      <c r="K152">
        <v>512</v>
      </c>
      <c r="L152" t="s">
        <v>241</v>
      </c>
      <c r="M152" t="s">
        <v>290</v>
      </c>
      <c r="N152" s="2">
        <v>5000</v>
      </c>
      <c r="O152" s="2">
        <v>50</v>
      </c>
      <c r="P152" s="2">
        <v>20</v>
      </c>
      <c r="Q152" s="2">
        <v>169</v>
      </c>
      <c r="R152" s="2">
        <v>5</v>
      </c>
      <c r="S152" s="2" t="str">
        <f t="shared" si="4"/>
        <v>Mid</v>
      </c>
      <c r="T152" s="2" t="str">
        <f t="shared" si="5"/>
        <v>Snapdragon</v>
      </c>
    </row>
    <row r="153" spans="1:20">
      <c r="A153">
        <v>151</v>
      </c>
      <c r="B153" t="s">
        <v>360</v>
      </c>
      <c r="C153" s="1">
        <v>12867</v>
      </c>
      <c r="D153">
        <v>22</v>
      </c>
      <c r="E153">
        <v>4.3</v>
      </c>
      <c r="F153" t="s">
        <v>127</v>
      </c>
      <c r="G153" t="s">
        <v>361</v>
      </c>
      <c r="H153">
        <v>6.78</v>
      </c>
      <c r="I153" t="s">
        <v>21</v>
      </c>
      <c r="J153">
        <v>8</v>
      </c>
      <c r="K153">
        <v>256</v>
      </c>
      <c r="L153" t="s">
        <v>265</v>
      </c>
      <c r="M153" t="s">
        <v>362</v>
      </c>
      <c r="N153" s="2">
        <v>5000</v>
      </c>
      <c r="O153" s="2">
        <v>108</v>
      </c>
      <c r="P153" s="2">
        <v>32</v>
      </c>
      <c r="Q153" s="2">
        <v>1637</v>
      </c>
      <c r="R153" s="2">
        <v>62</v>
      </c>
      <c r="S153" s="2" t="str">
        <f t="shared" si="4"/>
        <v>Mid</v>
      </c>
      <c r="T153" s="2" t="str">
        <f t="shared" si="5"/>
        <v>MediaTek</v>
      </c>
    </row>
    <row r="154" spans="1:20">
      <c r="A154">
        <v>152</v>
      </c>
      <c r="B154" t="s">
        <v>363</v>
      </c>
      <c r="C154" s="1">
        <v>10496</v>
      </c>
      <c r="D154">
        <v>15</v>
      </c>
      <c r="E154">
        <v>4.3</v>
      </c>
      <c r="F154" t="s">
        <v>82</v>
      </c>
      <c r="G154" t="s">
        <v>340</v>
      </c>
      <c r="H154">
        <v>6.72</v>
      </c>
      <c r="I154" t="s">
        <v>21</v>
      </c>
      <c r="J154">
        <v>6</v>
      </c>
      <c r="K154">
        <v>128</v>
      </c>
      <c r="L154" t="s">
        <v>364</v>
      </c>
      <c r="M154" t="s">
        <v>342</v>
      </c>
      <c r="N154" s="2">
        <v>5000</v>
      </c>
      <c r="O154" s="2">
        <v>50</v>
      </c>
      <c r="P154" s="2">
        <v>8</v>
      </c>
      <c r="Q154" s="2">
        <v>15816</v>
      </c>
      <c r="R154" s="2">
        <v>517</v>
      </c>
      <c r="S154" s="2" t="str">
        <f t="shared" si="4"/>
        <v>Mid</v>
      </c>
      <c r="T154" s="2" t="str">
        <f t="shared" si="5"/>
        <v>MediaTek</v>
      </c>
    </row>
    <row r="155" spans="1:20">
      <c r="A155">
        <v>153</v>
      </c>
      <c r="B155" t="s">
        <v>365</v>
      </c>
      <c r="C155" s="1">
        <v>67999</v>
      </c>
      <c r="D155">
        <v>18</v>
      </c>
      <c r="E155">
        <v>4.4000000000000004</v>
      </c>
      <c r="F155" t="s">
        <v>95</v>
      </c>
      <c r="G155" t="s">
        <v>328</v>
      </c>
      <c r="H155">
        <v>6.67</v>
      </c>
      <c r="I155" t="s">
        <v>21</v>
      </c>
      <c r="J155">
        <v>8</v>
      </c>
      <c r="K155">
        <v>256</v>
      </c>
      <c r="L155" t="s">
        <v>366</v>
      </c>
      <c r="M155" t="s">
        <v>330</v>
      </c>
      <c r="N155" s="2">
        <v>5000</v>
      </c>
      <c r="O155" s="2">
        <v>64</v>
      </c>
      <c r="P155" s="2">
        <v>16</v>
      </c>
      <c r="Q155" s="2">
        <v>1089</v>
      </c>
      <c r="R155" s="2">
        <v>136</v>
      </c>
      <c r="S155" s="2" t="str">
        <f t="shared" si="4"/>
        <v>High</v>
      </c>
      <c r="T155" s="2" t="str">
        <f t="shared" si="5"/>
        <v>MediaTek</v>
      </c>
    </row>
    <row r="156" spans="1:20">
      <c r="A156">
        <v>154</v>
      </c>
      <c r="B156" t="s">
        <v>367</v>
      </c>
      <c r="C156" s="1">
        <v>57700</v>
      </c>
      <c r="D156">
        <v>15</v>
      </c>
      <c r="E156">
        <v>4.5999999999999996</v>
      </c>
      <c r="F156" t="s">
        <v>25</v>
      </c>
      <c r="G156" t="s">
        <v>302</v>
      </c>
      <c r="H156">
        <v>6.2</v>
      </c>
      <c r="I156" t="s">
        <v>21</v>
      </c>
      <c r="J156">
        <v>8</v>
      </c>
      <c r="K156">
        <v>256</v>
      </c>
      <c r="L156" t="s">
        <v>368</v>
      </c>
      <c r="M156" t="s">
        <v>304</v>
      </c>
      <c r="N156" s="2">
        <v>4000</v>
      </c>
      <c r="O156" s="2">
        <v>50</v>
      </c>
      <c r="P156" s="2">
        <v>12</v>
      </c>
      <c r="Q156" s="2">
        <v>837</v>
      </c>
      <c r="R156" s="2">
        <v>56</v>
      </c>
      <c r="S156" s="2" t="str">
        <f t="shared" si="4"/>
        <v>High</v>
      </c>
      <c r="T156" s="2" t="str">
        <f t="shared" si="5"/>
        <v>Exynos</v>
      </c>
    </row>
    <row r="157" spans="1:20">
      <c r="A157">
        <v>155</v>
      </c>
      <c r="B157" t="s">
        <v>293</v>
      </c>
      <c r="C157" s="1">
        <v>36390</v>
      </c>
      <c r="D157">
        <v>5</v>
      </c>
      <c r="E157">
        <v>4.5</v>
      </c>
      <c r="F157" t="s">
        <v>25</v>
      </c>
      <c r="G157" t="s">
        <v>254</v>
      </c>
      <c r="H157">
        <v>6.5</v>
      </c>
      <c r="I157" t="s">
        <v>21</v>
      </c>
      <c r="J157">
        <v>4</v>
      </c>
      <c r="K157">
        <v>128</v>
      </c>
      <c r="L157" t="s">
        <v>294</v>
      </c>
      <c r="M157" t="s">
        <v>256</v>
      </c>
      <c r="N157" s="2">
        <v>6000</v>
      </c>
      <c r="O157" s="2">
        <v>50</v>
      </c>
      <c r="P157" s="2">
        <v>13</v>
      </c>
      <c r="Q157" s="2">
        <v>929</v>
      </c>
      <c r="R157" s="2">
        <v>86</v>
      </c>
      <c r="S157" s="2" t="str">
        <f t="shared" si="4"/>
        <v>High</v>
      </c>
      <c r="T157" s="2" t="str">
        <f t="shared" si="5"/>
        <v>MediaTek</v>
      </c>
    </row>
    <row r="158" spans="1:20">
      <c r="A158">
        <v>156</v>
      </c>
      <c r="B158" t="s">
        <v>356</v>
      </c>
      <c r="C158" s="1">
        <v>11090</v>
      </c>
      <c r="D158">
        <v>7</v>
      </c>
      <c r="E158">
        <v>4.3</v>
      </c>
      <c r="F158" t="s">
        <v>67</v>
      </c>
      <c r="G158" t="s">
        <v>318</v>
      </c>
      <c r="H158">
        <v>6.78</v>
      </c>
      <c r="I158" t="s">
        <v>21</v>
      </c>
      <c r="J158">
        <v>12</v>
      </c>
      <c r="K158">
        <v>256</v>
      </c>
      <c r="L158" t="s">
        <v>357</v>
      </c>
      <c r="M158" t="s">
        <v>320</v>
      </c>
      <c r="N158" s="2">
        <v>5000</v>
      </c>
      <c r="O158" s="2">
        <v>50</v>
      </c>
      <c r="P158" s="2">
        <v>50</v>
      </c>
      <c r="Q158" s="2">
        <v>111</v>
      </c>
      <c r="R158" s="2">
        <v>3</v>
      </c>
      <c r="S158" s="2" t="str">
        <f t="shared" si="4"/>
        <v>Mid</v>
      </c>
      <c r="T158" s="2" t="str">
        <f t="shared" si="5"/>
        <v>Snapdragon</v>
      </c>
    </row>
    <row r="159" spans="1:20">
      <c r="A159">
        <v>157</v>
      </c>
      <c r="B159" t="s">
        <v>369</v>
      </c>
      <c r="C159" s="1">
        <v>6899</v>
      </c>
      <c r="D159">
        <v>13</v>
      </c>
      <c r="E159">
        <v>4.3</v>
      </c>
      <c r="F159" t="s">
        <v>82</v>
      </c>
      <c r="G159" t="s">
        <v>309</v>
      </c>
      <c r="H159">
        <v>6.74</v>
      </c>
      <c r="I159" t="s">
        <v>222</v>
      </c>
      <c r="J159">
        <v>4</v>
      </c>
      <c r="K159">
        <v>128</v>
      </c>
      <c r="L159" t="s">
        <v>310</v>
      </c>
      <c r="M159" t="s">
        <v>144</v>
      </c>
      <c r="N159" s="2">
        <v>5000</v>
      </c>
      <c r="O159" s="2">
        <v>108</v>
      </c>
      <c r="P159" s="2">
        <v>8</v>
      </c>
      <c r="Q159" s="2">
        <v>394</v>
      </c>
      <c r="R159" s="2">
        <v>12</v>
      </c>
      <c r="S159" s="2" t="str">
        <f t="shared" si="4"/>
        <v>Low</v>
      </c>
      <c r="T159" s="2" t="str">
        <f t="shared" si="5"/>
        <v>Unisoc</v>
      </c>
    </row>
    <row r="160" spans="1:20">
      <c r="A160">
        <v>158</v>
      </c>
      <c r="B160" t="s">
        <v>370</v>
      </c>
      <c r="C160" s="1">
        <v>37999</v>
      </c>
      <c r="D160">
        <v>16</v>
      </c>
      <c r="E160">
        <v>4.0999999999999996</v>
      </c>
      <c r="F160" t="s">
        <v>371</v>
      </c>
      <c r="G160" t="s">
        <v>372</v>
      </c>
      <c r="H160">
        <v>6.56</v>
      </c>
      <c r="I160" t="s">
        <v>42</v>
      </c>
      <c r="J160">
        <v>3</v>
      </c>
      <c r="K160">
        <v>64</v>
      </c>
      <c r="L160" t="s">
        <v>373</v>
      </c>
      <c r="M160" t="s">
        <v>374</v>
      </c>
      <c r="N160" s="2">
        <v>5000</v>
      </c>
      <c r="O160" s="2">
        <v>8</v>
      </c>
      <c r="P160" s="2">
        <v>8</v>
      </c>
      <c r="Q160" s="2">
        <v>20087</v>
      </c>
      <c r="R160" s="2">
        <v>2105</v>
      </c>
      <c r="S160" s="2" t="str">
        <f t="shared" si="4"/>
        <v>High</v>
      </c>
      <c r="T160" s="2" t="str">
        <f t="shared" si="5"/>
        <v>Unisoc</v>
      </c>
    </row>
    <row r="161" spans="1:20">
      <c r="A161">
        <v>159</v>
      </c>
      <c r="B161" t="s">
        <v>375</v>
      </c>
      <c r="C161" s="1">
        <v>9999</v>
      </c>
      <c r="D161">
        <v>18</v>
      </c>
      <c r="E161">
        <v>4.2</v>
      </c>
      <c r="F161" t="s">
        <v>271</v>
      </c>
      <c r="G161" t="s">
        <v>272</v>
      </c>
      <c r="H161">
        <v>6.1</v>
      </c>
      <c r="I161" t="s">
        <v>21</v>
      </c>
      <c r="J161">
        <v>8</v>
      </c>
      <c r="K161">
        <v>128</v>
      </c>
      <c r="L161" t="s">
        <v>376</v>
      </c>
      <c r="M161" t="s">
        <v>274</v>
      </c>
      <c r="N161" s="2">
        <v>4300</v>
      </c>
      <c r="O161" s="2">
        <v>64</v>
      </c>
      <c r="P161" s="2">
        <v>13</v>
      </c>
      <c r="Q161" s="2">
        <v>110759</v>
      </c>
      <c r="R161" s="2">
        <v>6188</v>
      </c>
      <c r="S161" s="2" t="str">
        <f t="shared" si="4"/>
        <v>Low</v>
      </c>
      <c r="T161" s="2" t="str">
        <f t="shared" si="5"/>
        <v>Tensor</v>
      </c>
    </row>
    <row r="162" spans="1:20">
      <c r="A162">
        <v>160</v>
      </c>
      <c r="B162" t="s">
        <v>377</v>
      </c>
      <c r="C162" s="1">
        <v>7199</v>
      </c>
      <c r="D162">
        <v>22</v>
      </c>
      <c r="E162">
        <v>4.3</v>
      </c>
      <c r="F162" t="s">
        <v>312</v>
      </c>
      <c r="G162" t="s">
        <v>378</v>
      </c>
      <c r="H162">
        <v>6.6</v>
      </c>
      <c r="I162" t="s">
        <v>42</v>
      </c>
      <c r="J162">
        <v>4</v>
      </c>
      <c r="K162">
        <v>128</v>
      </c>
      <c r="L162" t="s">
        <v>379</v>
      </c>
      <c r="M162" t="s">
        <v>380</v>
      </c>
      <c r="N162" s="2">
        <v>5000</v>
      </c>
      <c r="O162" s="2">
        <v>50</v>
      </c>
      <c r="P162" s="2">
        <v>8</v>
      </c>
      <c r="Q162" s="2">
        <v>859</v>
      </c>
      <c r="R162" s="2">
        <v>38</v>
      </c>
      <c r="S162" s="2" t="str">
        <f t="shared" si="4"/>
        <v>Low</v>
      </c>
      <c r="T162" s="2" t="str">
        <f t="shared" si="5"/>
        <v>Unisoc</v>
      </c>
    </row>
    <row r="163" spans="1:20">
      <c r="A163">
        <v>161</v>
      </c>
      <c r="B163" t="s">
        <v>381</v>
      </c>
      <c r="C163" s="1">
        <v>17999</v>
      </c>
      <c r="D163">
        <v>25</v>
      </c>
      <c r="E163">
        <v>4.3</v>
      </c>
      <c r="F163" t="s">
        <v>371</v>
      </c>
      <c r="G163" t="s">
        <v>372</v>
      </c>
      <c r="H163">
        <v>6.56</v>
      </c>
      <c r="I163" t="s">
        <v>42</v>
      </c>
      <c r="J163">
        <v>4</v>
      </c>
      <c r="K163">
        <v>64</v>
      </c>
      <c r="L163" t="s">
        <v>382</v>
      </c>
      <c r="M163" t="s">
        <v>374</v>
      </c>
      <c r="N163" s="2">
        <v>5000</v>
      </c>
      <c r="O163" s="2">
        <v>8</v>
      </c>
      <c r="P163" s="2">
        <v>8</v>
      </c>
      <c r="Q163" s="2">
        <v>859</v>
      </c>
      <c r="R163" s="2">
        <v>38</v>
      </c>
      <c r="S163" s="2" t="str">
        <f t="shared" si="4"/>
        <v>Mid</v>
      </c>
      <c r="T163" s="2" t="str">
        <f t="shared" si="5"/>
        <v>Unisoc</v>
      </c>
    </row>
    <row r="164" spans="1:20">
      <c r="A164">
        <v>162</v>
      </c>
      <c r="B164" t="s">
        <v>383</v>
      </c>
      <c r="C164" s="1">
        <v>37999</v>
      </c>
      <c r="D164">
        <v>25</v>
      </c>
      <c r="E164">
        <v>4.0999999999999996</v>
      </c>
      <c r="F164" t="s">
        <v>371</v>
      </c>
      <c r="G164" t="s">
        <v>372</v>
      </c>
      <c r="H164">
        <v>6.56</v>
      </c>
      <c r="I164" t="s">
        <v>42</v>
      </c>
      <c r="J164">
        <v>4</v>
      </c>
      <c r="K164">
        <v>64</v>
      </c>
      <c r="L164" t="s">
        <v>384</v>
      </c>
      <c r="M164" t="s">
        <v>374</v>
      </c>
      <c r="N164" s="2">
        <v>5000</v>
      </c>
      <c r="O164" s="2">
        <v>8</v>
      </c>
      <c r="P164" s="2">
        <v>8</v>
      </c>
      <c r="Q164" s="2">
        <v>1211</v>
      </c>
      <c r="R164" s="2">
        <v>117</v>
      </c>
      <c r="S164" s="2" t="str">
        <f t="shared" si="4"/>
        <v>High</v>
      </c>
      <c r="T164" s="2" t="str">
        <f t="shared" si="5"/>
        <v>Unisoc</v>
      </c>
    </row>
    <row r="165" spans="1:20">
      <c r="A165">
        <v>163</v>
      </c>
      <c r="B165" t="s">
        <v>385</v>
      </c>
      <c r="C165" s="1">
        <v>39999</v>
      </c>
      <c r="D165">
        <v>13</v>
      </c>
      <c r="E165">
        <v>4.4000000000000004</v>
      </c>
      <c r="F165" t="s">
        <v>127</v>
      </c>
      <c r="G165" t="s">
        <v>361</v>
      </c>
      <c r="H165">
        <v>6.78</v>
      </c>
      <c r="I165" t="s">
        <v>21</v>
      </c>
      <c r="J165">
        <v>8</v>
      </c>
      <c r="K165">
        <v>256</v>
      </c>
      <c r="L165" t="s">
        <v>386</v>
      </c>
      <c r="M165" t="s">
        <v>362</v>
      </c>
      <c r="N165" s="2">
        <v>5000</v>
      </c>
      <c r="O165" s="2">
        <v>108</v>
      </c>
      <c r="P165" s="2">
        <v>32</v>
      </c>
      <c r="Q165" s="2">
        <v>1545</v>
      </c>
      <c r="R165" s="2">
        <v>136</v>
      </c>
      <c r="S165" s="2" t="str">
        <f t="shared" si="4"/>
        <v>High</v>
      </c>
      <c r="T165" s="2" t="str">
        <f t="shared" si="5"/>
        <v>MediaTek</v>
      </c>
    </row>
    <row r="166" spans="1:20">
      <c r="A166">
        <v>164</v>
      </c>
      <c r="B166" t="s">
        <v>387</v>
      </c>
      <c r="C166" s="1">
        <v>11999</v>
      </c>
      <c r="D166">
        <v>15</v>
      </c>
      <c r="E166">
        <v>4.0999999999999996</v>
      </c>
      <c r="F166" t="s">
        <v>271</v>
      </c>
      <c r="G166" t="s">
        <v>388</v>
      </c>
      <c r="H166">
        <v>6.2</v>
      </c>
      <c r="I166" t="s">
        <v>21</v>
      </c>
      <c r="J166">
        <v>8</v>
      </c>
      <c r="K166">
        <v>128</v>
      </c>
      <c r="L166" t="s">
        <v>389</v>
      </c>
      <c r="M166" t="s">
        <v>334</v>
      </c>
      <c r="N166" s="2">
        <v>4575</v>
      </c>
      <c r="O166" s="2">
        <v>50</v>
      </c>
      <c r="P166" s="2">
        <v>5</v>
      </c>
      <c r="Q166" s="2">
        <v>246</v>
      </c>
      <c r="R166" s="2">
        <v>17</v>
      </c>
      <c r="S166" s="2" t="str">
        <f t="shared" si="4"/>
        <v>Mid</v>
      </c>
      <c r="T166" s="2" t="str">
        <f t="shared" si="5"/>
        <v>Tensor</v>
      </c>
    </row>
    <row r="167" spans="1:20">
      <c r="A167">
        <v>165</v>
      </c>
      <c r="B167" t="s">
        <v>390</v>
      </c>
      <c r="C167" s="1">
        <v>94999</v>
      </c>
      <c r="D167">
        <v>21</v>
      </c>
      <c r="E167">
        <v>4.2</v>
      </c>
      <c r="F167" t="s">
        <v>95</v>
      </c>
      <c r="G167" t="s">
        <v>391</v>
      </c>
      <c r="H167">
        <v>6.79</v>
      </c>
      <c r="I167" t="s">
        <v>21</v>
      </c>
      <c r="J167">
        <v>8</v>
      </c>
      <c r="K167">
        <v>128</v>
      </c>
      <c r="L167" t="s">
        <v>392</v>
      </c>
      <c r="M167" t="s">
        <v>393</v>
      </c>
      <c r="N167" s="2">
        <v>5030</v>
      </c>
      <c r="O167" s="2">
        <v>108</v>
      </c>
      <c r="P167" s="2">
        <v>13</v>
      </c>
      <c r="Q167" s="2">
        <v>10254</v>
      </c>
      <c r="R167" s="2">
        <v>440</v>
      </c>
      <c r="S167" s="2" t="str">
        <f t="shared" si="4"/>
        <v>High</v>
      </c>
      <c r="T167" s="2" t="str">
        <f t="shared" si="5"/>
        <v>Snapdragon</v>
      </c>
    </row>
    <row r="168" spans="1:20">
      <c r="A168">
        <v>166</v>
      </c>
      <c r="B168" t="s">
        <v>73</v>
      </c>
      <c r="C168" s="1">
        <v>7150</v>
      </c>
      <c r="D168">
        <v>8</v>
      </c>
      <c r="E168">
        <v>4.5999999999999996</v>
      </c>
      <c r="F168" t="s">
        <v>40</v>
      </c>
      <c r="G168" t="s">
        <v>74</v>
      </c>
      <c r="H168">
        <v>6.74</v>
      </c>
      <c r="I168" t="s">
        <v>42</v>
      </c>
      <c r="J168">
        <v>6</v>
      </c>
      <c r="K168">
        <v>128</v>
      </c>
      <c r="L168" t="s">
        <v>75</v>
      </c>
      <c r="M168" t="s">
        <v>76</v>
      </c>
      <c r="N168" s="2">
        <v>5000</v>
      </c>
      <c r="O168" s="2">
        <v>50</v>
      </c>
      <c r="P168" s="2">
        <v>5</v>
      </c>
      <c r="Q168" s="2">
        <v>47150</v>
      </c>
      <c r="R168" s="2">
        <v>2494</v>
      </c>
      <c r="S168" s="2" t="str">
        <f t="shared" si="4"/>
        <v>Low</v>
      </c>
      <c r="T168" s="2" t="str">
        <f t="shared" si="5"/>
        <v>MediaTek</v>
      </c>
    </row>
    <row r="169" spans="1:20">
      <c r="A169">
        <v>167</v>
      </c>
      <c r="B169" t="s">
        <v>394</v>
      </c>
      <c r="C169" s="1">
        <v>16802</v>
      </c>
      <c r="D169">
        <v>8</v>
      </c>
      <c r="E169">
        <v>4.2</v>
      </c>
      <c r="F169" t="s">
        <v>40</v>
      </c>
      <c r="G169" t="s">
        <v>395</v>
      </c>
      <c r="H169">
        <v>6.71</v>
      </c>
      <c r="I169" t="s">
        <v>42</v>
      </c>
      <c r="J169">
        <v>3</v>
      </c>
      <c r="K169">
        <v>64</v>
      </c>
      <c r="L169" t="s">
        <v>35</v>
      </c>
      <c r="M169" t="s">
        <v>157</v>
      </c>
      <c r="N169" s="2">
        <v>5000</v>
      </c>
      <c r="O169" s="2">
        <v>8</v>
      </c>
      <c r="P169" s="2">
        <v>5</v>
      </c>
      <c r="Q169" s="2">
        <v>4454</v>
      </c>
      <c r="R169" s="2">
        <v>217</v>
      </c>
      <c r="S169" s="2" t="str">
        <f t="shared" si="4"/>
        <v>Mid</v>
      </c>
      <c r="T169" s="2" t="str">
        <f t="shared" si="5"/>
        <v>MediaTek</v>
      </c>
    </row>
    <row r="170" spans="1:20">
      <c r="A170">
        <v>168</v>
      </c>
      <c r="B170" t="s">
        <v>396</v>
      </c>
      <c r="C170" s="1">
        <v>7490</v>
      </c>
      <c r="D170">
        <v>6</v>
      </c>
      <c r="E170">
        <v>4.4000000000000004</v>
      </c>
      <c r="F170" t="s">
        <v>40</v>
      </c>
      <c r="G170" t="s">
        <v>74</v>
      </c>
      <c r="H170">
        <v>6.74</v>
      </c>
      <c r="I170" t="s">
        <v>42</v>
      </c>
      <c r="J170">
        <v>8</v>
      </c>
      <c r="K170">
        <v>256</v>
      </c>
      <c r="L170" t="s">
        <v>75</v>
      </c>
      <c r="M170" t="s">
        <v>76</v>
      </c>
      <c r="N170" s="2">
        <v>5000</v>
      </c>
      <c r="O170" s="2">
        <v>50</v>
      </c>
      <c r="P170" s="2">
        <v>5</v>
      </c>
      <c r="Q170" s="2">
        <v>161591</v>
      </c>
      <c r="R170" s="2">
        <v>10809</v>
      </c>
      <c r="S170" s="2" t="str">
        <f t="shared" si="4"/>
        <v>Low</v>
      </c>
      <c r="T170" s="2" t="str">
        <f t="shared" si="5"/>
        <v>MediaTek</v>
      </c>
    </row>
    <row r="171" spans="1:20">
      <c r="A171">
        <v>169</v>
      </c>
      <c r="B171" t="s">
        <v>397</v>
      </c>
      <c r="C171" s="1">
        <v>19900</v>
      </c>
      <c r="D171">
        <v>8</v>
      </c>
      <c r="E171">
        <v>4.3</v>
      </c>
      <c r="F171" t="s">
        <v>312</v>
      </c>
      <c r="G171" t="s">
        <v>378</v>
      </c>
      <c r="H171">
        <v>6.6</v>
      </c>
      <c r="I171" t="s">
        <v>42</v>
      </c>
      <c r="J171">
        <v>4</v>
      </c>
      <c r="K171">
        <v>128</v>
      </c>
      <c r="L171" t="s">
        <v>398</v>
      </c>
      <c r="M171" t="s">
        <v>380</v>
      </c>
      <c r="N171" s="2">
        <v>5000</v>
      </c>
      <c r="O171" s="2">
        <v>50</v>
      </c>
      <c r="P171" s="2">
        <v>8</v>
      </c>
      <c r="Q171" s="2">
        <v>616</v>
      </c>
      <c r="R171" s="2">
        <v>44</v>
      </c>
      <c r="S171" s="2" t="str">
        <f t="shared" si="4"/>
        <v>Mid</v>
      </c>
      <c r="T171" s="2" t="str">
        <f t="shared" si="5"/>
        <v>Unisoc</v>
      </c>
    </row>
    <row r="172" spans="1:20">
      <c r="A172">
        <v>170</v>
      </c>
      <c r="B172" t="s">
        <v>399</v>
      </c>
      <c r="C172" s="1">
        <v>63999</v>
      </c>
      <c r="D172">
        <v>6</v>
      </c>
      <c r="E172">
        <v>4.4000000000000004</v>
      </c>
      <c r="F172" t="s">
        <v>25</v>
      </c>
      <c r="G172" t="s">
        <v>323</v>
      </c>
      <c r="H172">
        <v>6.6</v>
      </c>
      <c r="I172" t="s">
        <v>21</v>
      </c>
      <c r="J172">
        <v>8</v>
      </c>
      <c r="K172">
        <v>128</v>
      </c>
      <c r="L172" t="s">
        <v>400</v>
      </c>
      <c r="M172" t="s">
        <v>325</v>
      </c>
      <c r="N172" s="2">
        <v>5000</v>
      </c>
      <c r="O172" s="2">
        <v>50</v>
      </c>
      <c r="P172" s="2">
        <v>13</v>
      </c>
      <c r="Q172" s="2">
        <v>957</v>
      </c>
      <c r="R172" s="2">
        <v>60</v>
      </c>
      <c r="S172" s="2" t="str">
        <f t="shared" si="4"/>
        <v>High</v>
      </c>
      <c r="T172" s="2" t="str">
        <f t="shared" si="5"/>
        <v>Exynos</v>
      </c>
    </row>
    <row r="173" spans="1:20">
      <c r="A173">
        <v>171</v>
      </c>
      <c r="B173" t="s">
        <v>369</v>
      </c>
      <c r="C173" s="1">
        <v>27999</v>
      </c>
      <c r="D173">
        <v>16</v>
      </c>
      <c r="E173">
        <v>4.3</v>
      </c>
      <c r="F173" t="s">
        <v>82</v>
      </c>
      <c r="G173" t="s">
        <v>309</v>
      </c>
      <c r="H173">
        <v>6.74</v>
      </c>
      <c r="I173" t="s">
        <v>222</v>
      </c>
      <c r="J173">
        <v>4</v>
      </c>
      <c r="K173">
        <v>128</v>
      </c>
      <c r="L173" t="s">
        <v>310</v>
      </c>
      <c r="M173" t="s">
        <v>144</v>
      </c>
      <c r="N173" s="2">
        <v>5000</v>
      </c>
      <c r="O173" s="2">
        <v>108</v>
      </c>
      <c r="P173" s="2">
        <v>8</v>
      </c>
      <c r="Q173" s="2">
        <v>394</v>
      </c>
      <c r="R173" s="2">
        <v>12</v>
      </c>
      <c r="S173" s="2" t="str">
        <f t="shared" si="4"/>
        <v>High</v>
      </c>
      <c r="T173" s="2" t="str">
        <f t="shared" si="5"/>
        <v>Unisoc</v>
      </c>
    </row>
    <row r="174" spans="1:20">
      <c r="A174">
        <v>172</v>
      </c>
      <c r="B174" t="s">
        <v>370</v>
      </c>
      <c r="C174" s="1">
        <v>11999</v>
      </c>
      <c r="D174">
        <v>23</v>
      </c>
      <c r="E174">
        <v>4.4000000000000004</v>
      </c>
      <c r="F174" t="s">
        <v>371</v>
      </c>
      <c r="G174" t="s">
        <v>372</v>
      </c>
      <c r="H174">
        <v>6.56</v>
      </c>
      <c r="I174" t="s">
        <v>42</v>
      </c>
      <c r="J174">
        <v>3</v>
      </c>
      <c r="K174">
        <v>64</v>
      </c>
      <c r="L174" t="s">
        <v>373</v>
      </c>
      <c r="M174" t="s">
        <v>374</v>
      </c>
      <c r="N174" s="2">
        <v>5000</v>
      </c>
      <c r="O174" s="2">
        <v>8</v>
      </c>
      <c r="P174" s="2">
        <v>8</v>
      </c>
      <c r="Q174" s="2">
        <v>306</v>
      </c>
      <c r="R174" s="2">
        <v>15</v>
      </c>
      <c r="S174" s="2" t="str">
        <f t="shared" si="4"/>
        <v>Mid</v>
      </c>
      <c r="T174" s="2" t="str">
        <f t="shared" si="5"/>
        <v>Unisoc</v>
      </c>
    </row>
    <row r="175" spans="1:20">
      <c r="A175">
        <v>173</v>
      </c>
      <c r="B175" t="s">
        <v>401</v>
      </c>
      <c r="C175" s="1">
        <v>11383</v>
      </c>
      <c r="D175">
        <v>15</v>
      </c>
      <c r="E175">
        <v>4.3</v>
      </c>
      <c r="F175" t="s">
        <v>87</v>
      </c>
      <c r="G175" t="s">
        <v>88</v>
      </c>
      <c r="H175">
        <v>6.7</v>
      </c>
      <c r="I175" t="s">
        <v>21</v>
      </c>
      <c r="J175">
        <v>8</v>
      </c>
      <c r="K175">
        <v>256</v>
      </c>
      <c r="L175" t="s">
        <v>402</v>
      </c>
      <c r="M175" t="s">
        <v>403</v>
      </c>
      <c r="N175" s="2">
        <v>5000</v>
      </c>
      <c r="O175" s="2">
        <v>50</v>
      </c>
      <c r="P175" s="2">
        <v>50</v>
      </c>
      <c r="Q175" s="2">
        <v>10872</v>
      </c>
      <c r="R175" s="2">
        <v>476</v>
      </c>
      <c r="S175" s="2" t="str">
        <f t="shared" si="4"/>
        <v>Mid</v>
      </c>
      <c r="T175" s="2" t="str">
        <f t="shared" si="5"/>
        <v>MediaTek</v>
      </c>
    </row>
    <row r="176" spans="1:20">
      <c r="A176">
        <v>174</v>
      </c>
      <c r="B176" t="s">
        <v>232</v>
      </c>
      <c r="C176" s="1">
        <v>11499</v>
      </c>
      <c r="D176">
        <v>10</v>
      </c>
      <c r="E176">
        <v>4.3</v>
      </c>
      <c r="F176" t="s">
        <v>40</v>
      </c>
      <c r="G176" t="s">
        <v>161</v>
      </c>
      <c r="H176">
        <v>6.79</v>
      </c>
      <c r="I176" t="s">
        <v>21</v>
      </c>
      <c r="J176">
        <v>4</v>
      </c>
      <c r="K176">
        <v>128</v>
      </c>
      <c r="L176" t="s">
        <v>233</v>
      </c>
      <c r="M176" t="s">
        <v>163</v>
      </c>
      <c r="N176" s="2">
        <v>5000</v>
      </c>
      <c r="O176" s="2">
        <v>50</v>
      </c>
      <c r="P176" s="2">
        <v>8</v>
      </c>
      <c r="Q176" s="2">
        <v>209</v>
      </c>
      <c r="R176" s="2">
        <v>8</v>
      </c>
      <c r="S176" s="2" t="str">
        <f t="shared" si="4"/>
        <v>Mid</v>
      </c>
      <c r="T176" s="2" t="str">
        <f t="shared" si="5"/>
        <v>Snapdragon</v>
      </c>
    </row>
    <row r="177" spans="1:20">
      <c r="A177">
        <v>175</v>
      </c>
      <c r="B177" t="s">
        <v>383</v>
      </c>
      <c r="C177" s="1">
        <v>29999</v>
      </c>
      <c r="D177">
        <v>25</v>
      </c>
      <c r="E177">
        <v>4.3</v>
      </c>
      <c r="F177" t="s">
        <v>371</v>
      </c>
      <c r="G177" t="s">
        <v>372</v>
      </c>
      <c r="H177">
        <v>6.56</v>
      </c>
      <c r="I177" t="s">
        <v>42</v>
      </c>
      <c r="J177">
        <v>4</v>
      </c>
      <c r="K177">
        <v>64</v>
      </c>
      <c r="L177" t="s">
        <v>384</v>
      </c>
      <c r="M177" t="s">
        <v>374</v>
      </c>
      <c r="N177" s="2">
        <v>5000</v>
      </c>
      <c r="O177" s="2">
        <v>8</v>
      </c>
      <c r="P177" s="2">
        <v>8</v>
      </c>
      <c r="Q177" s="2">
        <v>394</v>
      </c>
      <c r="R177" s="2">
        <v>12</v>
      </c>
      <c r="S177" s="2" t="str">
        <f t="shared" si="4"/>
        <v>High</v>
      </c>
      <c r="T177" s="2" t="str">
        <f t="shared" si="5"/>
        <v>Unisoc</v>
      </c>
    </row>
    <row r="178" spans="1:20">
      <c r="A178">
        <v>176</v>
      </c>
      <c r="B178" t="s">
        <v>383</v>
      </c>
      <c r="C178" s="1">
        <v>58999</v>
      </c>
      <c r="D178">
        <v>21</v>
      </c>
      <c r="E178">
        <v>4.2</v>
      </c>
      <c r="F178" t="s">
        <v>371</v>
      </c>
      <c r="G178" t="s">
        <v>372</v>
      </c>
      <c r="H178">
        <v>6.56</v>
      </c>
      <c r="I178" t="s">
        <v>42</v>
      </c>
      <c r="J178">
        <v>3</v>
      </c>
      <c r="K178">
        <v>64</v>
      </c>
      <c r="L178" t="s">
        <v>384</v>
      </c>
      <c r="M178" t="s">
        <v>374</v>
      </c>
      <c r="N178" s="2">
        <v>5000</v>
      </c>
      <c r="O178" s="2">
        <v>13</v>
      </c>
      <c r="P178" s="2">
        <v>8</v>
      </c>
      <c r="Q178" s="2">
        <v>1724</v>
      </c>
      <c r="R178" s="2">
        <v>185</v>
      </c>
      <c r="S178" s="2" t="str">
        <f t="shared" si="4"/>
        <v>High</v>
      </c>
      <c r="T178" s="2" t="str">
        <f t="shared" si="5"/>
        <v>Unisoc</v>
      </c>
    </row>
    <row r="179" spans="1:20">
      <c r="A179">
        <v>177</v>
      </c>
      <c r="B179" t="s">
        <v>287</v>
      </c>
      <c r="C179" s="1">
        <v>16986</v>
      </c>
      <c r="D179">
        <v>21</v>
      </c>
      <c r="E179">
        <v>4.2</v>
      </c>
      <c r="F179" t="s">
        <v>95</v>
      </c>
      <c r="G179" t="s">
        <v>288</v>
      </c>
      <c r="H179">
        <v>6.67</v>
      </c>
      <c r="I179" t="s">
        <v>21</v>
      </c>
      <c r="J179">
        <v>12</v>
      </c>
      <c r="K179">
        <v>256</v>
      </c>
      <c r="L179" t="s">
        <v>289</v>
      </c>
      <c r="M179" t="s">
        <v>290</v>
      </c>
      <c r="N179" s="2">
        <v>5000</v>
      </c>
      <c r="O179" s="2">
        <v>50</v>
      </c>
      <c r="P179" s="2">
        <v>20</v>
      </c>
      <c r="Q179" s="2">
        <v>2589</v>
      </c>
      <c r="R179" s="2">
        <v>350</v>
      </c>
      <c r="S179" s="2" t="str">
        <f t="shared" si="4"/>
        <v>Mid</v>
      </c>
      <c r="T179" s="2" t="str">
        <f t="shared" si="5"/>
        <v>Snapdragon</v>
      </c>
    </row>
    <row r="180" spans="1:20">
      <c r="A180">
        <v>178</v>
      </c>
      <c r="B180" t="s">
        <v>387</v>
      </c>
      <c r="C180" s="1">
        <v>17999</v>
      </c>
      <c r="D180">
        <v>13</v>
      </c>
      <c r="E180">
        <v>4.4000000000000004</v>
      </c>
      <c r="F180" t="s">
        <v>271</v>
      </c>
      <c r="G180" t="s">
        <v>388</v>
      </c>
      <c r="H180">
        <v>6.2</v>
      </c>
      <c r="I180" t="s">
        <v>21</v>
      </c>
      <c r="J180">
        <v>8</v>
      </c>
      <c r="K180">
        <v>128</v>
      </c>
      <c r="L180" t="s">
        <v>389</v>
      </c>
      <c r="M180" t="s">
        <v>334</v>
      </c>
      <c r="N180" s="2">
        <v>4575</v>
      </c>
      <c r="O180" s="2">
        <v>50</v>
      </c>
      <c r="P180" s="2">
        <v>5</v>
      </c>
      <c r="Q180" s="2">
        <v>161591</v>
      </c>
      <c r="R180" s="2">
        <v>10809</v>
      </c>
      <c r="S180" s="2" t="str">
        <f t="shared" si="4"/>
        <v>Mid</v>
      </c>
      <c r="T180" s="2" t="str">
        <f t="shared" si="5"/>
        <v>Tensor</v>
      </c>
    </row>
    <row r="181" spans="1:20">
      <c r="A181">
        <v>179</v>
      </c>
      <c r="B181" t="s">
        <v>385</v>
      </c>
      <c r="C181" s="1">
        <v>25999</v>
      </c>
      <c r="D181">
        <v>8</v>
      </c>
      <c r="E181">
        <v>4.2</v>
      </c>
      <c r="F181" t="s">
        <v>127</v>
      </c>
      <c r="G181" t="s">
        <v>361</v>
      </c>
      <c r="H181">
        <v>6.78</v>
      </c>
      <c r="I181" t="s">
        <v>21</v>
      </c>
      <c r="J181">
        <v>8</v>
      </c>
      <c r="K181">
        <v>256</v>
      </c>
      <c r="L181" t="s">
        <v>386</v>
      </c>
      <c r="M181" t="s">
        <v>362</v>
      </c>
      <c r="N181" s="2">
        <v>5000</v>
      </c>
      <c r="O181" s="2">
        <v>108</v>
      </c>
      <c r="P181" s="2">
        <v>32</v>
      </c>
      <c r="Q181" s="2">
        <v>10254</v>
      </c>
      <c r="R181" s="2">
        <v>440</v>
      </c>
      <c r="S181" s="2" t="str">
        <f t="shared" si="4"/>
        <v>High</v>
      </c>
      <c r="T181" s="2" t="str">
        <f t="shared" si="5"/>
        <v>MediaTek</v>
      </c>
    </row>
    <row r="182" spans="1:20">
      <c r="A182">
        <v>180</v>
      </c>
      <c r="B182" t="s">
        <v>73</v>
      </c>
      <c r="C182" s="1">
        <v>21999</v>
      </c>
      <c r="D182">
        <v>27</v>
      </c>
      <c r="E182">
        <v>4.3</v>
      </c>
      <c r="F182" t="s">
        <v>40</v>
      </c>
      <c r="G182" t="s">
        <v>74</v>
      </c>
      <c r="H182">
        <v>6.74</v>
      </c>
      <c r="I182" t="s">
        <v>42</v>
      </c>
      <c r="J182">
        <v>6</v>
      </c>
      <c r="K182">
        <v>128</v>
      </c>
      <c r="L182" t="s">
        <v>75</v>
      </c>
      <c r="M182" t="s">
        <v>76</v>
      </c>
      <c r="N182" s="2">
        <v>5000</v>
      </c>
      <c r="O182" s="2">
        <v>50</v>
      </c>
      <c r="P182" s="2">
        <v>5</v>
      </c>
      <c r="Q182" s="2">
        <v>9367</v>
      </c>
      <c r="R182" s="2">
        <v>1172</v>
      </c>
      <c r="S182" s="2" t="str">
        <f t="shared" si="4"/>
        <v>High</v>
      </c>
      <c r="T182" s="2" t="str">
        <f t="shared" si="5"/>
        <v>MediaTek</v>
      </c>
    </row>
    <row r="183" spans="1:20">
      <c r="A183">
        <v>181</v>
      </c>
      <c r="B183" t="s">
        <v>404</v>
      </c>
      <c r="C183" s="1">
        <v>94999</v>
      </c>
      <c r="D183">
        <v>16</v>
      </c>
      <c r="E183">
        <v>4.2</v>
      </c>
      <c r="F183" t="s">
        <v>95</v>
      </c>
      <c r="G183" t="s">
        <v>328</v>
      </c>
      <c r="H183">
        <v>6.67</v>
      </c>
      <c r="I183" t="s">
        <v>21</v>
      </c>
      <c r="J183">
        <v>12</v>
      </c>
      <c r="K183">
        <v>512</v>
      </c>
      <c r="L183" t="s">
        <v>405</v>
      </c>
      <c r="M183" t="s">
        <v>330</v>
      </c>
      <c r="N183" s="2">
        <v>5000</v>
      </c>
      <c r="O183" s="2">
        <v>64</v>
      </c>
      <c r="P183" s="2">
        <v>16</v>
      </c>
      <c r="Q183" s="2">
        <v>3884</v>
      </c>
      <c r="R183" s="2">
        <v>397</v>
      </c>
      <c r="S183" s="2" t="str">
        <f t="shared" si="4"/>
        <v>High</v>
      </c>
      <c r="T183" s="2" t="str">
        <f t="shared" si="5"/>
        <v>MediaTek</v>
      </c>
    </row>
    <row r="184" spans="1:20">
      <c r="A184">
        <v>182</v>
      </c>
      <c r="B184" t="s">
        <v>406</v>
      </c>
      <c r="C184" s="1">
        <v>11499</v>
      </c>
      <c r="D184">
        <v>13</v>
      </c>
      <c r="E184">
        <v>4.5999999999999996</v>
      </c>
      <c r="F184" t="s">
        <v>95</v>
      </c>
      <c r="G184" t="s">
        <v>407</v>
      </c>
      <c r="H184">
        <v>6.67</v>
      </c>
      <c r="I184" t="s">
        <v>21</v>
      </c>
      <c r="J184">
        <v>12</v>
      </c>
      <c r="K184">
        <v>512</v>
      </c>
      <c r="L184" t="s">
        <v>408</v>
      </c>
      <c r="M184" t="s">
        <v>237</v>
      </c>
      <c r="N184" s="2">
        <v>5100</v>
      </c>
      <c r="O184" s="2">
        <v>64</v>
      </c>
      <c r="P184" s="2">
        <v>16</v>
      </c>
      <c r="Q184" s="2">
        <v>47150</v>
      </c>
      <c r="R184" s="2">
        <v>2494</v>
      </c>
      <c r="S184" s="2" t="str">
        <f t="shared" si="4"/>
        <v>Mid</v>
      </c>
      <c r="T184" s="2" t="str">
        <f t="shared" si="5"/>
        <v>Snapdragon</v>
      </c>
    </row>
    <row r="185" spans="1:20">
      <c r="A185">
        <v>183</v>
      </c>
      <c r="B185" t="s">
        <v>409</v>
      </c>
      <c r="C185" s="1">
        <v>7247</v>
      </c>
      <c r="D185">
        <v>28</v>
      </c>
      <c r="E185">
        <v>4.7</v>
      </c>
      <c r="F185" t="s">
        <v>95</v>
      </c>
      <c r="G185" t="s">
        <v>146</v>
      </c>
      <c r="H185">
        <v>6.74</v>
      </c>
      <c r="I185" t="s">
        <v>42</v>
      </c>
      <c r="J185">
        <v>8</v>
      </c>
      <c r="K185">
        <v>256</v>
      </c>
      <c r="L185" t="s">
        <v>147</v>
      </c>
      <c r="M185" t="s">
        <v>76</v>
      </c>
      <c r="N185" s="2">
        <v>5000</v>
      </c>
      <c r="O185" s="2">
        <v>50</v>
      </c>
      <c r="P185" s="2">
        <v>5</v>
      </c>
      <c r="Q185" s="2">
        <v>41</v>
      </c>
      <c r="R185" s="2">
        <v>7</v>
      </c>
      <c r="S185" s="2" t="str">
        <f t="shared" si="4"/>
        <v>Low</v>
      </c>
      <c r="T185" s="2" t="str">
        <f t="shared" si="5"/>
        <v>MediaTek</v>
      </c>
    </row>
    <row r="186" spans="1:20">
      <c r="A186">
        <v>184</v>
      </c>
      <c r="B186" t="s">
        <v>410</v>
      </c>
      <c r="C186" s="1">
        <v>12499</v>
      </c>
      <c r="D186">
        <v>18</v>
      </c>
      <c r="E186">
        <v>4.2</v>
      </c>
      <c r="F186" t="s">
        <v>67</v>
      </c>
      <c r="G186" t="s">
        <v>411</v>
      </c>
      <c r="H186">
        <v>6.78</v>
      </c>
      <c r="I186" t="s">
        <v>21</v>
      </c>
      <c r="J186">
        <v>12</v>
      </c>
      <c r="K186">
        <v>512</v>
      </c>
      <c r="L186" t="s">
        <v>412</v>
      </c>
      <c r="M186" t="s">
        <v>413</v>
      </c>
      <c r="N186" s="2">
        <v>5500</v>
      </c>
      <c r="O186" s="2">
        <v>50</v>
      </c>
      <c r="P186" s="2">
        <v>50</v>
      </c>
      <c r="Q186" s="2">
        <v>116</v>
      </c>
      <c r="R186" s="2">
        <v>6</v>
      </c>
      <c r="S186" s="2" t="str">
        <f t="shared" si="4"/>
        <v>Mid</v>
      </c>
      <c r="T186" s="2" t="str">
        <f t="shared" si="5"/>
        <v>MediaTek</v>
      </c>
    </row>
    <row r="187" spans="1:20">
      <c r="A187">
        <v>185</v>
      </c>
      <c r="B187" t="s">
        <v>414</v>
      </c>
      <c r="C187" s="1">
        <v>24999</v>
      </c>
      <c r="D187">
        <v>25</v>
      </c>
      <c r="E187">
        <v>4.2</v>
      </c>
      <c r="F187" t="s">
        <v>312</v>
      </c>
      <c r="G187" t="s">
        <v>415</v>
      </c>
      <c r="H187">
        <v>6.56</v>
      </c>
      <c r="I187" t="s">
        <v>222</v>
      </c>
      <c r="J187">
        <v>8</v>
      </c>
      <c r="K187">
        <v>128</v>
      </c>
      <c r="L187" t="s">
        <v>416</v>
      </c>
      <c r="M187" t="s">
        <v>374</v>
      </c>
      <c r="N187" s="2">
        <v>5000</v>
      </c>
      <c r="O187" s="2">
        <v>50</v>
      </c>
      <c r="P187" s="2">
        <v>8</v>
      </c>
      <c r="Q187" s="2">
        <v>5416</v>
      </c>
      <c r="R187" s="2">
        <v>481</v>
      </c>
      <c r="S187" s="2" t="str">
        <f t="shared" si="4"/>
        <v>High</v>
      </c>
      <c r="T187" s="2" t="str">
        <f t="shared" si="5"/>
        <v>Unisoc</v>
      </c>
    </row>
    <row r="188" spans="1:20">
      <c r="A188">
        <v>186</v>
      </c>
      <c r="B188" t="s">
        <v>417</v>
      </c>
      <c r="C188" s="1">
        <v>14999</v>
      </c>
      <c r="D188">
        <v>57</v>
      </c>
      <c r="E188">
        <v>4.3</v>
      </c>
      <c r="F188" t="s">
        <v>127</v>
      </c>
      <c r="G188" t="s">
        <v>418</v>
      </c>
      <c r="H188">
        <v>6.78</v>
      </c>
      <c r="I188" t="s">
        <v>21</v>
      </c>
      <c r="J188">
        <v>4</v>
      </c>
      <c r="K188">
        <v>128</v>
      </c>
      <c r="L188" t="s">
        <v>419</v>
      </c>
      <c r="M188" t="s">
        <v>420</v>
      </c>
      <c r="N188" s="2">
        <v>6000</v>
      </c>
      <c r="O188" s="2">
        <v>8</v>
      </c>
      <c r="P188" s="2">
        <v>8</v>
      </c>
      <c r="Q188" s="2">
        <v>18021</v>
      </c>
      <c r="R188" s="2">
        <v>1566</v>
      </c>
      <c r="S188" s="2" t="str">
        <f t="shared" si="4"/>
        <v>Mid</v>
      </c>
      <c r="T188" s="2" t="str">
        <f t="shared" si="5"/>
        <v>MediaTek</v>
      </c>
    </row>
    <row r="189" spans="1:20">
      <c r="A189">
        <v>187</v>
      </c>
      <c r="B189" t="s">
        <v>421</v>
      </c>
      <c r="C189" s="1">
        <v>11999</v>
      </c>
      <c r="D189">
        <v>13</v>
      </c>
      <c r="E189">
        <v>4.3</v>
      </c>
      <c r="F189" t="s">
        <v>40</v>
      </c>
      <c r="G189" t="s">
        <v>235</v>
      </c>
      <c r="H189">
        <v>6.67</v>
      </c>
      <c r="I189" t="s">
        <v>21</v>
      </c>
      <c r="J189">
        <v>8</v>
      </c>
      <c r="K189">
        <v>128</v>
      </c>
      <c r="L189" t="s">
        <v>422</v>
      </c>
      <c r="M189" t="s">
        <v>237</v>
      </c>
      <c r="N189" s="2">
        <v>5100</v>
      </c>
      <c r="O189" s="2">
        <v>200</v>
      </c>
      <c r="P189" s="2">
        <v>16</v>
      </c>
      <c r="Q189" s="2">
        <v>74174</v>
      </c>
      <c r="R189" s="2">
        <v>4292</v>
      </c>
      <c r="S189" s="2" t="str">
        <f t="shared" si="4"/>
        <v>Mid</v>
      </c>
      <c r="T189" s="2" t="str">
        <f t="shared" si="5"/>
        <v>Snapdragon</v>
      </c>
    </row>
    <row r="190" spans="1:20">
      <c r="A190">
        <v>188</v>
      </c>
      <c r="B190" t="s">
        <v>423</v>
      </c>
      <c r="C190" s="1">
        <v>7188</v>
      </c>
      <c r="D190">
        <v>23</v>
      </c>
      <c r="E190">
        <v>4.0999999999999996</v>
      </c>
      <c r="F190" t="s">
        <v>67</v>
      </c>
      <c r="G190" t="s">
        <v>424</v>
      </c>
      <c r="H190">
        <v>6.58</v>
      </c>
      <c r="I190" t="s">
        <v>21</v>
      </c>
      <c r="J190">
        <v>8</v>
      </c>
      <c r="K190">
        <v>128</v>
      </c>
      <c r="L190" t="s">
        <v>425</v>
      </c>
      <c r="M190" t="s">
        <v>426</v>
      </c>
      <c r="N190" s="2">
        <v>5000</v>
      </c>
      <c r="O190" s="2">
        <v>50</v>
      </c>
      <c r="P190" s="2">
        <v>8</v>
      </c>
      <c r="Q190" s="2">
        <v>505</v>
      </c>
      <c r="R190" s="2">
        <v>13</v>
      </c>
      <c r="S190" s="2" t="str">
        <f t="shared" si="4"/>
        <v>Low</v>
      </c>
      <c r="T190" s="2" t="str">
        <f t="shared" si="5"/>
        <v>MediaTek</v>
      </c>
    </row>
    <row r="191" spans="1:20">
      <c r="A191">
        <v>189</v>
      </c>
      <c r="B191" t="s">
        <v>427</v>
      </c>
      <c r="C191" s="1">
        <v>8199</v>
      </c>
      <c r="D191">
        <v>2</v>
      </c>
      <c r="E191">
        <v>4.0999999999999996</v>
      </c>
      <c r="F191" t="s">
        <v>67</v>
      </c>
      <c r="G191" t="s">
        <v>428</v>
      </c>
      <c r="H191">
        <v>6.56</v>
      </c>
      <c r="I191" t="s">
        <v>21</v>
      </c>
      <c r="J191">
        <v>4</v>
      </c>
      <c r="K191">
        <v>64</v>
      </c>
      <c r="L191" t="s">
        <v>429</v>
      </c>
      <c r="M191" t="s">
        <v>430</v>
      </c>
      <c r="N191" s="2">
        <v>5000</v>
      </c>
      <c r="O191" s="2">
        <v>8</v>
      </c>
      <c r="P191" s="2">
        <v>5</v>
      </c>
      <c r="Q191" s="2">
        <v>2363</v>
      </c>
      <c r="R191" s="2">
        <v>98</v>
      </c>
      <c r="S191" s="2" t="str">
        <f t="shared" si="4"/>
        <v>Low</v>
      </c>
      <c r="T191" s="2" t="str">
        <f t="shared" si="5"/>
        <v>MediaTek</v>
      </c>
    </row>
    <row r="192" spans="1:20">
      <c r="A192">
        <v>190</v>
      </c>
      <c r="B192" t="s">
        <v>431</v>
      </c>
      <c r="C192" s="1">
        <v>8888</v>
      </c>
      <c r="D192">
        <v>22</v>
      </c>
      <c r="E192">
        <v>4</v>
      </c>
      <c r="F192" t="s">
        <v>40</v>
      </c>
      <c r="G192" t="s">
        <v>395</v>
      </c>
      <c r="H192">
        <v>6.71</v>
      </c>
      <c r="I192" t="s">
        <v>42</v>
      </c>
      <c r="J192">
        <v>3</v>
      </c>
      <c r="K192">
        <v>64</v>
      </c>
      <c r="L192" t="s">
        <v>432</v>
      </c>
      <c r="M192" t="s">
        <v>157</v>
      </c>
      <c r="N192" s="2">
        <v>5000</v>
      </c>
      <c r="O192" s="2">
        <v>8</v>
      </c>
      <c r="P192" s="2">
        <v>5</v>
      </c>
      <c r="Q192" s="2">
        <v>121</v>
      </c>
      <c r="R192" s="2">
        <v>5</v>
      </c>
      <c r="S192" s="2" t="str">
        <f t="shared" si="4"/>
        <v>Low</v>
      </c>
      <c r="T192" s="2" t="str">
        <f t="shared" si="5"/>
        <v>MediaTek</v>
      </c>
    </row>
    <row r="193" spans="1:20">
      <c r="A193">
        <v>191</v>
      </c>
      <c r="B193" t="s">
        <v>433</v>
      </c>
      <c r="C193" s="1">
        <v>24999</v>
      </c>
      <c r="D193">
        <v>12</v>
      </c>
      <c r="E193">
        <v>4.3</v>
      </c>
      <c r="F193" t="s">
        <v>67</v>
      </c>
      <c r="G193" t="s">
        <v>428</v>
      </c>
      <c r="H193">
        <v>6.56</v>
      </c>
      <c r="I193" t="s">
        <v>21</v>
      </c>
      <c r="J193">
        <v>4</v>
      </c>
      <c r="K193">
        <v>64</v>
      </c>
      <c r="L193" t="s">
        <v>434</v>
      </c>
      <c r="M193" t="s">
        <v>430</v>
      </c>
      <c r="N193" s="2">
        <v>5000</v>
      </c>
      <c r="O193" s="2">
        <v>8</v>
      </c>
      <c r="P193" s="2">
        <v>5</v>
      </c>
      <c r="Q193" s="2">
        <v>145231</v>
      </c>
      <c r="R193" s="2">
        <v>13840</v>
      </c>
      <c r="S193" s="2" t="str">
        <f t="shared" si="4"/>
        <v>High</v>
      </c>
      <c r="T193" s="2" t="str">
        <f t="shared" si="5"/>
        <v>MediaTek</v>
      </c>
    </row>
    <row r="194" spans="1:20">
      <c r="A194">
        <v>192</v>
      </c>
      <c r="B194" t="s">
        <v>234</v>
      </c>
      <c r="C194" s="1">
        <v>20499</v>
      </c>
      <c r="D194">
        <v>29</v>
      </c>
      <c r="E194">
        <v>4.3</v>
      </c>
      <c r="F194" t="s">
        <v>40</v>
      </c>
      <c r="G194" t="s">
        <v>235</v>
      </c>
      <c r="H194">
        <v>6.67</v>
      </c>
      <c r="I194" t="s">
        <v>21</v>
      </c>
      <c r="J194">
        <v>8</v>
      </c>
      <c r="K194">
        <v>128</v>
      </c>
      <c r="L194" t="s">
        <v>236</v>
      </c>
      <c r="M194" t="s">
        <v>237</v>
      </c>
      <c r="N194" s="2">
        <v>5100</v>
      </c>
      <c r="O194" s="2">
        <v>200</v>
      </c>
      <c r="P194" s="2">
        <v>16</v>
      </c>
      <c r="Q194" s="2">
        <v>169</v>
      </c>
      <c r="R194" s="2">
        <v>5</v>
      </c>
      <c r="S194" s="2" t="str">
        <f t="shared" ref="S194:S257" si="6">IF(C194&lt;10000,"Low",IF(C194&lt;20000,"Mid","High"))</f>
        <v>High</v>
      </c>
      <c r="T194" s="2" t="str">
        <f t="shared" ref="T194:T257" si="7">IF(ISNUMBER(SEARCH("Dimensity",M194)),"MediaTek",
IF(ISNUMBER(SEARCH("Helio",M194)),"MediaTek",IF(ISNUMBER(SEARCH("G37",M194)),"MediaTek",IF(ISNUMBER(SEARCH("Tensor",M194)),"Tensor",
IF(ISNUMBER(SEARCH("Snapdragon",M194)),"Snapdragon",IF(ISNUMBER(SEARCH("Gen",M194)),"Snapdragon",
IF(ISNUMBER(SEARCH("Unisoc",M194)),"Unisoc",
IF(ISNUMBER(SEARCH("T",M194)),"Unisoc",IF(ISNUMBER(SEARCH("SC",M194)),"Unisoc",
IF(ISNUMBER(SEARCH("Exynos",M194)),"Exynos",
"Other"))))))))))</f>
        <v>Snapdragon</v>
      </c>
    </row>
    <row r="195" spans="1:20">
      <c r="A195">
        <v>193</v>
      </c>
      <c r="B195" t="s">
        <v>435</v>
      </c>
      <c r="C195" s="1">
        <v>21999</v>
      </c>
      <c r="D195">
        <v>22</v>
      </c>
      <c r="E195">
        <v>4.3</v>
      </c>
      <c r="F195" t="s">
        <v>95</v>
      </c>
      <c r="G195" t="s">
        <v>407</v>
      </c>
      <c r="H195">
        <v>6.67</v>
      </c>
      <c r="I195" t="s">
        <v>21</v>
      </c>
      <c r="J195">
        <v>12</v>
      </c>
      <c r="K195">
        <v>256</v>
      </c>
      <c r="L195" t="s">
        <v>436</v>
      </c>
      <c r="M195" t="s">
        <v>237</v>
      </c>
      <c r="N195" s="2">
        <v>5100</v>
      </c>
      <c r="O195" s="2">
        <v>64</v>
      </c>
      <c r="P195" s="2">
        <v>16</v>
      </c>
      <c r="Q195" s="2">
        <v>88088</v>
      </c>
      <c r="R195" s="2">
        <v>3671</v>
      </c>
      <c r="S195" s="2" t="str">
        <f t="shared" si="6"/>
        <v>High</v>
      </c>
      <c r="T195" s="2" t="str">
        <f t="shared" si="7"/>
        <v>Snapdragon</v>
      </c>
    </row>
    <row r="196" spans="1:20">
      <c r="A196">
        <v>194</v>
      </c>
      <c r="B196" t="s">
        <v>437</v>
      </c>
      <c r="C196" s="1">
        <v>14989</v>
      </c>
      <c r="D196">
        <v>23</v>
      </c>
      <c r="E196">
        <v>4.2</v>
      </c>
      <c r="F196" t="s">
        <v>82</v>
      </c>
      <c r="G196" t="s">
        <v>348</v>
      </c>
      <c r="H196">
        <v>6.74</v>
      </c>
      <c r="I196" t="s">
        <v>222</v>
      </c>
      <c r="J196">
        <v>4</v>
      </c>
      <c r="K196">
        <v>64</v>
      </c>
      <c r="L196" t="s">
        <v>31</v>
      </c>
      <c r="M196" t="s">
        <v>144</v>
      </c>
      <c r="N196" s="2">
        <v>5000</v>
      </c>
      <c r="O196" s="2">
        <v>8</v>
      </c>
      <c r="P196" s="2">
        <v>5</v>
      </c>
      <c r="Q196" s="2">
        <v>160</v>
      </c>
      <c r="R196" s="2">
        <v>5</v>
      </c>
      <c r="S196" s="2" t="str">
        <f t="shared" si="6"/>
        <v>Mid</v>
      </c>
      <c r="T196" s="2" t="str">
        <f t="shared" si="7"/>
        <v>Unisoc</v>
      </c>
    </row>
    <row r="197" spans="1:20">
      <c r="A197">
        <v>195</v>
      </c>
      <c r="B197" t="s">
        <v>438</v>
      </c>
      <c r="C197" s="1">
        <v>11999</v>
      </c>
      <c r="D197">
        <v>43</v>
      </c>
      <c r="E197">
        <v>4.2</v>
      </c>
      <c r="F197" t="s">
        <v>371</v>
      </c>
      <c r="G197" t="s">
        <v>439</v>
      </c>
      <c r="H197">
        <v>6.78</v>
      </c>
      <c r="I197" t="s">
        <v>222</v>
      </c>
      <c r="J197">
        <v>12</v>
      </c>
      <c r="K197">
        <v>256</v>
      </c>
      <c r="L197" t="s">
        <v>440</v>
      </c>
      <c r="M197" t="s">
        <v>441</v>
      </c>
      <c r="N197" s="2">
        <v>6000</v>
      </c>
      <c r="O197" s="2">
        <v>108</v>
      </c>
      <c r="P197" s="2">
        <v>32</v>
      </c>
      <c r="Q197" s="2">
        <v>25626</v>
      </c>
      <c r="R197" s="2">
        <v>1474</v>
      </c>
      <c r="S197" s="2" t="str">
        <f t="shared" si="6"/>
        <v>Mid</v>
      </c>
      <c r="T197" s="2" t="str">
        <f t="shared" si="7"/>
        <v>MediaTek</v>
      </c>
    </row>
    <row r="198" spans="1:20">
      <c r="A198">
        <v>196</v>
      </c>
      <c r="B198" t="s">
        <v>442</v>
      </c>
      <c r="C198" s="1">
        <v>11999</v>
      </c>
      <c r="D198">
        <v>17</v>
      </c>
      <c r="E198">
        <v>4.2</v>
      </c>
      <c r="F198" t="s">
        <v>40</v>
      </c>
      <c r="G198" t="s">
        <v>161</v>
      </c>
      <c r="H198">
        <v>6.79</v>
      </c>
      <c r="I198" t="s">
        <v>21</v>
      </c>
      <c r="J198">
        <v>8</v>
      </c>
      <c r="K198">
        <v>256</v>
      </c>
      <c r="L198" t="s">
        <v>97</v>
      </c>
      <c r="M198" t="s">
        <v>163</v>
      </c>
      <c r="N198" s="2">
        <v>5000</v>
      </c>
      <c r="O198" s="2">
        <v>50</v>
      </c>
      <c r="P198" s="2">
        <v>8</v>
      </c>
      <c r="Q198" s="2">
        <v>122854</v>
      </c>
      <c r="R198" s="2">
        <v>7497</v>
      </c>
      <c r="S198" s="2" t="str">
        <f t="shared" si="6"/>
        <v>Mid</v>
      </c>
      <c r="T198" s="2" t="str">
        <f t="shared" si="7"/>
        <v>Snapdragon</v>
      </c>
    </row>
    <row r="199" spans="1:20">
      <c r="A199">
        <v>197</v>
      </c>
      <c r="B199" t="s">
        <v>443</v>
      </c>
      <c r="C199" s="1">
        <v>48999</v>
      </c>
      <c r="D199">
        <v>30</v>
      </c>
      <c r="E199">
        <v>4.2</v>
      </c>
      <c r="F199" t="s">
        <v>95</v>
      </c>
      <c r="G199" t="s">
        <v>444</v>
      </c>
      <c r="H199">
        <v>6.79</v>
      </c>
      <c r="I199" t="s">
        <v>21</v>
      </c>
      <c r="J199">
        <v>6</v>
      </c>
      <c r="K199">
        <v>128</v>
      </c>
      <c r="L199" t="s">
        <v>445</v>
      </c>
      <c r="M199" t="s">
        <v>163</v>
      </c>
      <c r="N199" s="2">
        <v>5000</v>
      </c>
      <c r="O199" s="2">
        <v>50</v>
      </c>
      <c r="P199" s="2">
        <v>8</v>
      </c>
      <c r="Q199" s="2">
        <v>1250</v>
      </c>
      <c r="R199" s="2">
        <v>74</v>
      </c>
      <c r="S199" s="2" t="str">
        <f t="shared" si="6"/>
        <v>High</v>
      </c>
      <c r="T199" s="2" t="str">
        <f t="shared" si="7"/>
        <v>Snapdragon</v>
      </c>
    </row>
    <row r="200" spans="1:20">
      <c r="A200">
        <v>198</v>
      </c>
      <c r="B200" t="s">
        <v>446</v>
      </c>
      <c r="C200" s="1">
        <v>62999</v>
      </c>
      <c r="D200">
        <v>42</v>
      </c>
      <c r="E200">
        <v>4.3</v>
      </c>
      <c r="F200" t="s">
        <v>220</v>
      </c>
      <c r="G200" t="s">
        <v>447</v>
      </c>
      <c r="H200">
        <v>6.56</v>
      </c>
      <c r="I200" t="s">
        <v>42</v>
      </c>
      <c r="J200">
        <v>4</v>
      </c>
      <c r="K200">
        <v>128</v>
      </c>
      <c r="L200" t="s">
        <v>448</v>
      </c>
      <c r="M200" t="s">
        <v>449</v>
      </c>
      <c r="N200" s="2">
        <v>5000</v>
      </c>
      <c r="O200" s="2">
        <v>50</v>
      </c>
      <c r="P200" s="2">
        <v>8</v>
      </c>
      <c r="Q200" s="2">
        <v>128</v>
      </c>
      <c r="R200" s="2">
        <v>10</v>
      </c>
      <c r="S200" s="2" t="str">
        <f t="shared" si="6"/>
        <v>High</v>
      </c>
      <c r="T200" s="2" t="str">
        <f t="shared" si="7"/>
        <v>MediaTek</v>
      </c>
    </row>
    <row r="201" spans="1:20">
      <c r="A201">
        <v>199</v>
      </c>
      <c r="B201" t="s">
        <v>450</v>
      </c>
      <c r="C201" s="1">
        <v>18499</v>
      </c>
      <c r="D201">
        <v>40</v>
      </c>
      <c r="E201">
        <v>4.4000000000000004</v>
      </c>
      <c r="F201" t="s">
        <v>25</v>
      </c>
      <c r="G201" t="s">
        <v>451</v>
      </c>
      <c r="H201">
        <v>6.6</v>
      </c>
      <c r="I201" t="s">
        <v>21</v>
      </c>
      <c r="J201">
        <v>12</v>
      </c>
      <c r="K201">
        <v>256</v>
      </c>
      <c r="L201" t="s">
        <v>400</v>
      </c>
      <c r="M201" t="s">
        <v>452</v>
      </c>
      <c r="N201" s="2">
        <v>5000</v>
      </c>
      <c r="O201" s="2">
        <v>50</v>
      </c>
      <c r="P201" s="2">
        <v>32</v>
      </c>
      <c r="Q201" s="2">
        <v>1089</v>
      </c>
      <c r="R201" s="2">
        <v>136</v>
      </c>
      <c r="S201" s="2" t="str">
        <f t="shared" si="6"/>
        <v>Mid</v>
      </c>
      <c r="T201" s="2" t="str">
        <f t="shared" si="7"/>
        <v>Exynos</v>
      </c>
    </row>
    <row r="202" spans="1:20">
      <c r="A202">
        <v>200</v>
      </c>
      <c r="B202" t="s">
        <v>453</v>
      </c>
      <c r="C202" s="1">
        <v>18999</v>
      </c>
      <c r="D202">
        <v>12</v>
      </c>
      <c r="E202">
        <v>4.5</v>
      </c>
      <c r="F202" t="s">
        <v>25</v>
      </c>
      <c r="G202" t="s">
        <v>302</v>
      </c>
      <c r="H202">
        <v>6.2</v>
      </c>
      <c r="I202" t="s">
        <v>21</v>
      </c>
      <c r="J202">
        <v>8</v>
      </c>
      <c r="K202">
        <v>128</v>
      </c>
      <c r="L202" t="s">
        <v>303</v>
      </c>
      <c r="M202" t="s">
        <v>304</v>
      </c>
      <c r="N202" s="2">
        <v>4000</v>
      </c>
      <c r="O202" s="2">
        <v>50</v>
      </c>
      <c r="P202" s="2">
        <v>12</v>
      </c>
      <c r="Q202" s="2">
        <v>111</v>
      </c>
      <c r="R202" s="2">
        <v>3</v>
      </c>
      <c r="S202" s="2" t="str">
        <f t="shared" si="6"/>
        <v>Mid</v>
      </c>
      <c r="T202" s="2" t="str">
        <f t="shared" si="7"/>
        <v>Exynos</v>
      </c>
    </row>
    <row r="203" spans="1:20">
      <c r="A203">
        <v>201</v>
      </c>
      <c r="B203" t="s">
        <v>454</v>
      </c>
      <c r="C203" s="1">
        <v>15999</v>
      </c>
      <c r="D203">
        <v>22</v>
      </c>
      <c r="E203">
        <v>4.4000000000000004</v>
      </c>
      <c r="F203" t="s">
        <v>67</v>
      </c>
      <c r="G203" t="s">
        <v>455</v>
      </c>
      <c r="H203">
        <v>6.72</v>
      </c>
      <c r="I203" t="s">
        <v>21</v>
      </c>
      <c r="J203">
        <v>8</v>
      </c>
      <c r="K203">
        <v>128</v>
      </c>
      <c r="L203" t="s">
        <v>456</v>
      </c>
      <c r="M203" t="s">
        <v>457</v>
      </c>
      <c r="N203" s="2">
        <v>6000</v>
      </c>
      <c r="O203" s="2">
        <v>50</v>
      </c>
      <c r="P203" s="2">
        <v>8</v>
      </c>
      <c r="Q203" s="2">
        <v>431755</v>
      </c>
      <c r="R203" s="2">
        <v>23316</v>
      </c>
      <c r="S203" s="2" t="str">
        <f t="shared" si="6"/>
        <v>Mid</v>
      </c>
      <c r="T203" s="2" t="str">
        <f t="shared" si="7"/>
        <v>Snapdragon</v>
      </c>
    </row>
    <row r="204" spans="1:20">
      <c r="A204">
        <v>202</v>
      </c>
      <c r="B204" t="s">
        <v>458</v>
      </c>
      <c r="C204" s="1">
        <v>8986</v>
      </c>
      <c r="D204">
        <v>35</v>
      </c>
      <c r="E204">
        <v>4.2</v>
      </c>
      <c r="F204" t="s">
        <v>67</v>
      </c>
      <c r="G204" t="s">
        <v>424</v>
      </c>
      <c r="H204">
        <v>6.58</v>
      </c>
      <c r="I204" t="s">
        <v>21</v>
      </c>
      <c r="J204">
        <v>6</v>
      </c>
      <c r="K204">
        <v>128</v>
      </c>
      <c r="L204" t="s">
        <v>459</v>
      </c>
      <c r="M204" t="s">
        <v>426</v>
      </c>
      <c r="N204" s="2">
        <v>5000</v>
      </c>
      <c r="O204" s="2">
        <v>50</v>
      </c>
      <c r="P204" s="2">
        <v>8</v>
      </c>
      <c r="Q204" s="2">
        <v>2245</v>
      </c>
      <c r="R204" s="2">
        <v>117</v>
      </c>
      <c r="S204" s="2" t="str">
        <f t="shared" si="6"/>
        <v>Low</v>
      </c>
      <c r="T204" s="2" t="str">
        <f t="shared" si="7"/>
        <v>MediaTek</v>
      </c>
    </row>
    <row r="205" spans="1:20">
      <c r="A205">
        <v>203</v>
      </c>
      <c r="B205" t="s">
        <v>460</v>
      </c>
      <c r="C205" s="1">
        <v>23999</v>
      </c>
      <c r="D205">
        <v>19</v>
      </c>
      <c r="E205">
        <v>4.2</v>
      </c>
      <c r="F205" t="s">
        <v>371</v>
      </c>
      <c r="G205" t="s">
        <v>461</v>
      </c>
      <c r="H205">
        <v>6.78</v>
      </c>
      <c r="I205" t="s">
        <v>21</v>
      </c>
      <c r="J205">
        <v>8</v>
      </c>
      <c r="K205">
        <v>256</v>
      </c>
      <c r="L205" t="s">
        <v>462</v>
      </c>
      <c r="M205" t="s">
        <v>463</v>
      </c>
      <c r="N205" s="2">
        <v>5000</v>
      </c>
      <c r="O205" s="2">
        <v>8</v>
      </c>
      <c r="P205" s="2">
        <v>16</v>
      </c>
      <c r="Q205" s="2">
        <v>51397</v>
      </c>
      <c r="R205" s="2">
        <v>3367</v>
      </c>
      <c r="S205" s="2" t="str">
        <f t="shared" si="6"/>
        <v>High</v>
      </c>
      <c r="T205" s="2" t="str">
        <f t="shared" si="7"/>
        <v>MediaTek</v>
      </c>
    </row>
    <row r="206" spans="1:20">
      <c r="A206">
        <v>204</v>
      </c>
      <c r="B206" t="s">
        <v>464</v>
      </c>
      <c r="C206" s="1">
        <v>21499</v>
      </c>
      <c r="D206">
        <v>3</v>
      </c>
      <c r="E206">
        <v>4.3</v>
      </c>
      <c r="F206" t="s">
        <v>40</v>
      </c>
      <c r="G206" t="s">
        <v>185</v>
      </c>
      <c r="H206">
        <v>6.79</v>
      </c>
      <c r="I206" t="s">
        <v>21</v>
      </c>
      <c r="J206">
        <v>6</v>
      </c>
      <c r="K206">
        <v>128</v>
      </c>
      <c r="L206" t="s">
        <v>97</v>
      </c>
      <c r="M206" t="s">
        <v>186</v>
      </c>
      <c r="N206" s="2">
        <v>5000</v>
      </c>
      <c r="O206" s="2">
        <v>50</v>
      </c>
      <c r="P206" s="2">
        <v>8</v>
      </c>
      <c r="Q206" s="2">
        <v>3817</v>
      </c>
      <c r="R206" s="2">
        <v>307</v>
      </c>
      <c r="S206" s="2" t="str">
        <f t="shared" si="6"/>
        <v>High</v>
      </c>
      <c r="T206" s="2" t="str">
        <f t="shared" si="7"/>
        <v>MediaTek</v>
      </c>
    </row>
    <row r="207" spans="1:20">
      <c r="A207">
        <v>205</v>
      </c>
      <c r="B207" t="s">
        <v>465</v>
      </c>
      <c r="C207" s="1">
        <v>11489</v>
      </c>
      <c r="D207">
        <v>11</v>
      </c>
      <c r="E207">
        <v>4</v>
      </c>
      <c r="F207" t="s">
        <v>220</v>
      </c>
      <c r="G207" t="s">
        <v>466</v>
      </c>
      <c r="H207">
        <v>6.7</v>
      </c>
      <c r="I207" t="s">
        <v>21</v>
      </c>
      <c r="J207">
        <v>8</v>
      </c>
      <c r="K207">
        <v>128</v>
      </c>
      <c r="L207" t="s">
        <v>236</v>
      </c>
      <c r="M207" t="s">
        <v>182</v>
      </c>
      <c r="N207" s="2">
        <v>5000</v>
      </c>
      <c r="O207" s="2">
        <v>64</v>
      </c>
      <c r="P207" s="2">
        <v>32</v>
      </c>
      <c r="Q207" s="2">
        <v>1213</v>
      </c>
      <c r="R207" s="2">
        <v>63</v>
      </c>
      <c r="S207" s="2" t="str">
        <f t="shared" si="6"/>
        <v>Mid</v>
      </c>
      <c r="T207" s="2" t="str">
        <f t="shared" si="7"/>
        <v>MediaTek</v>
      </c>
    </row>
    <row r="208" spans="1:20">
      <c r="A208">
        <v>206</v>
      </c>
      <c r="B208" t="s">
        <v>467</v>
      </c>
      <c r="C208" s="1">
        <v>9499</v>
      </c>
      <c r="D208">
        <v>31</v>
      </c>
      <c r="E208">
        <v>4</v>
      </c>
      <c r="F208" t="s">
        <v>25</v>
      </c>
      <c r="G208" t="s">
        <v>468</v>
      </c>
      <c r="H208">
        <v>6.6</v>
      </c>
      <c r="I208" t="s">
        <v>21</v>
      </c>
      <c r="J208">
        <v>8</v>
      </c>
      <c r="K208">
        <v>128</v>
      </c>
      <c r="L208" t="s">
        <v>469</v>
      </c>
      <c r="M208" t="s">
        <v>470</v>
      </c>
      <c r="N208" s="2">
        <v>5000</v>
      </c>
      <c r="O208" s="2">
        <v>50</v>
      </c>
      <c r="P208" s="2">
        <v>8</v>
      </c>
      <c r="Q208" s="2">
        <v>1123</v>
      </c>
      <c r="R208" s="2">
        <v>40</v>
      </c>
      <c r="S208" s="2" t="str">
        <f t="shared" si="6"/>
        <v>Low</v>
      </c>
      <c r="T208" s="2" t="str">
        <f t="shared" si="7"/>
        <v>Snapdragon</v>
      </c>
    </row>
    <row r="209" spans="1:20">
      <c r="A209">
        <v>207</v>
      </c>
      <c r="B209" t="s">
        <v>471</v>
      </c>
      <c r="C209" s="1">
        <v>20999</v>
      </c>
      <c r="D209">
        <v>28</v>
      </c>
      <c r="E209">
        <v>4.5</v>
      </c>
      <c r="F209" t="s">
        <v>220</v>
      </c>
      <c r="G209" t="s">
        <v>472</v>
      </c>
      <c r="H209">
        <v>6.56</v>
      </c>
      <c r="I209" t="s">
        <v>42</v>
      </c>
      <c r="J209">
        <v>4</v>
      </c>
      <c r="K209">
        <v>128</v>
      </c>
      <c r="L209" t="s">
        <v>473</v>
      </c>
      <c r="M209" t="s">
        <v>44</v>
      </c>
      <c r="N209" s="2">
        <v>5000</v>
      </c>
      <c r="O209" s="2">
        <v>8</v>
      </c>
      <c r="P209" s="2">
        <v>5</v>
      </c>
      <c r="Q209" s="2">
        <v>553</v>
      </c>
      <c r="R209" s="2">
        <v>89</v>
      </c>
      <c r="S209" s="2" t="str">
        <f t="shared" si="6"/>
        <v>High</v>
      </c>
      <c r="T209" s="2" t="str">
        <f t="shared" si="7"/>
        <v>MediaTek</v>
      </c>
    </row>
    <row r="210" spans="1:20">
      <c r="A210">
        <v>208</v>
      </c>
      <c r="B210" t="s">
        <v>474</v>
      </c>
      <c r="C210" s="1">
        <v>13499</v>
      </c>
      <c r="D210">
        <v>30</v>
      </c>
      <c r="E210">
        <v>4.2</v>
      </c>
      <c r="F210" t="s">
        <v>475</v>
      </c>
      <c r="G210" t="s">
        <v>476</v>
      </c>
      <c r="H210">
        <v>6.36</v>
      </c>
      <c r="I210" t="s">
        <v>21</v>
      </c>
      <c r="J210">
        <v>12</v>
      </c>
      <c r="K210">
        <v>512</v>
      </c>
      <c r="L210" t="s">
        <v>89</v>
      </c>
      <c r="M210" t="s">
        <v>477</v>
      </c>
      <c r="N210" s="2">
        <v>4610</v>
      </c>
      <c r="O210" s="2">
        <v>50</v>
      </c>
      <c r="P210" s="2">
        <v>32</v>
      </c>
      <c r="Q210" s="2">
        <v>3884</v>
      </c>
      <c r="R210" s="2">
        <v>397</v>
      </c>
      <c r="S210" s="2" t="str">
        <f t="shared" si="6"/>
        <v>Mid</v>
      </c>
      <c r="T210" s="2" t="str">
        <f t="shared" si="7"/>
        <v>Snapdragon</v>
      </c>
    </row>
    <row r="211" spans="1:20">
      <c r="A211">
        <v>209</v>
      </c>
      <c r="B211" t="s">
        <v>435</v>
      </c>
      <c r="C211" s="1">
        <v>24990</v>
      </c>
      <c r="D211">
        <v>40</v>
      </c>
      <c r="E211">
        <v>4.2</v>
      </c>
      <c r="F211" t="s">
        <v>95</v>
      </c>
      <c r="G211" t="s">
        <v>407</v>
      </c>
      <c r="H211">
        <v>6.67</v>
      </c>
      <c r="I211" t="s">
        <v>21</v>
      </c>
      <c r="J211">
        <v>12</v>
      </c>
      <c r="K211">
        <v>256</v>
      </c>
      <c r="L211" t="s">
        <v>436</v>
      </c>
      <c r="M211" t="s">
        <v>237</v>
      </c>
      <c r="N211" s="2">
        <v>5100</v>
      </c>
      <c r="O211" s="2">
        <v>64</v>
      </c>
      <c r="P211" s="2">
        <v>16</v>
      </c>
      <c r="Q211" s="2">
        <v>39540</v>
      </c>
      <c r="R211" s="2">
        <v>3058</v>
      </c>
      <c r="S211" s="2" t="str">
        <f t="shared" si="6"/>
        <v>High</v>
      </c>
      <c r="T211" s="2" t="str">
        <f t="shared" si="7"/>
        <v>Snapdragon</v>
      </c>
    </row>
    <row r="212" spans="1:20">
      <c r="A212">
        <v>210</v>
      </c>
      <c r="B212" t="s">
        <v>478</v>
      </c>
      <c r="C212" s="1">
        <v>129999</v>
      </c>
      <c r="D212">
        <v>18</v>
      </c>
      <c r="E212">
        <v>4.3</v>
      </c>
      <c r="F212" t="s">
        <v>95</v>
      </c>
      <c r="G212" t="s">
        <v>479</v>
      </c>
      <c r="H212">
        <v>6.67</v>
      </c>
      <c r="I212" t="s">
        <v>21</v>
      </c>
      <c r="J212">
        <v>6</v>
      </c>
      <c r="K212">
        <v>128</v>
      </c>
      <c r="L212" t="s">
        <v>480</v>
      </c>
      <c r="M212" t="s">
        <v>481</v>
      </c>
      <c r="N212" s="2">
        <v>5000</v>
      </c>
      <c r="O212" s="2">
        <v>48</v>
      </c>
      <c r="P212" s="2">
        <v>13</v>
      </c>
      <c r="Q212" s="2">
        <v>18021</v>
      </c>
      <c r="R212" s="2">
        <v>1566</v>
      </c>
      <c r="S212" s="2" t="str">
        <f t="shared" si="6"/>
        <v>High</v>
      </c>
      <c r="T212" s="2" t="str">
        <f t="shared" si="7"/>
        <v>Snapdragon</v>
      </c>
    </row>
    <row r="213" spans="1:20">
      <c r="A213">
        <v>211</v>
      </c>
      <c r="B213" t="s">
        <v>482</v>
      </c>
      <c r="C213" s="1">
        <v>39900</v>
      </c>
      <c r="D213">
        <v>31</v>
      </c>
      <c r="E213">
        <v>4.5999999999999996</v>
      </c>
      <c r="F213" t="s">
        <v>40</v>
      </c>
      <c r="G213" t="s">
        <v>235</v>
      </c>
      <c r="H213">
        <v>6.67</v>
      </c>
      <c r="I213" t="s">
        <v>21</v>
      </c>
      <c r="J213">
        <v>8</v>
      </c>
      <c r="K213">
        <v>256</v>
      </c>
      <c r="L213" t="s">
        <v>236</v>
      </c>
      <c r="M213" t="s">
        <v>237</v>
      </c>
      <c r="N213" s="2">
        <v>5100</v>
      </c>
      <c r="O213" s="2">
        <v>200</v>
      </c>
      <c r="P213" s="2">
        <v>16</v>
      </c>
      <c r="Q213" s="2">
        <v>1938</v>
      </c>
      <c r="R213" s="2">
        <v>246</v>
      </c>
      <c r="S213" s="2" t="str">
        <f t="shared" si="6"/>
        <v>High</v>
      </c>
      <c r="T213" s="2" t="str">
        <f t="shared" si="7"/>
        <v>Snapdragon</v>
      </c>
    </row>
    <row r="214" spans="1:20">
      <c r="A214">
        <v>212</v>
      </c>
      <c r="B214" t="s">
        <v>483</v>
      </c>
      <c r="C214" s="1">
        <v>8199</v>
      </c>
      <c r="D214">
        <v>21</v>
      </c>
      <c r="E214">
        <v>4.5</v>
      </c>
      <c r="F214" t="s">
        <v>25</v>
      </c>
      <c r="G214" t="s">
        <v>484</v>
      </c>
      <c r="H214">
        <v>6.8</v>
      </c>
      <c r="I214" t="s">
        <v>42</v>
      </c>
      <c r="J214">
        <v>12</v>
      </c>
      <c r="K214">
        <v>256</v>
      </c>
      <c r="L214" t="s">
        <v>485</v>
      </c>
      <c r="M214" t="s">
        <v>486</v>
      </c>
      <c r="N214" s="2">
        <v>5000</v>
      </c>
      <c r="O214" s="2">
        <v>200</v>
      </c>
      <c r="P214" s="2">
        <v>12</v>
      </c>
      <c r="Q214" s="2">
        <v>312</v>
      </c>
      <c r="R214" s="2">
        <v>22</v>
      </c>
      <c r="S214" s="2" t="str">
        <f t="shared" si="6"/>
        <v>Low</v>
      </c>
      <c r="T214" s="2" t="str">
        <f t="shared" si="7"/>
        <v>Snapdragon</v>
      </c>
    </row>
    <row r="215" spans="1:20">
      <c r="A215">
        <v>213</v>
      </c>
      <c r="B215" t="s">
        <v>487</v>
      </c>
      <c r="C215" s="1">
        <v>7634</v>
      </c>
      <c r="D215">
        <v>17</v>
      </c>
      <c r="E215">
        <v>4.4000000000000004</v>
      </c>
      <c r="F215" t="s">
        <v>220</v>
      </c>
      <c r="G215" t="s">
        <v>488</v>
      </c>
      <c r="H215">
        <v>6.43</v>
      </c>
      <c r="I215" t="s">
        <v>21</v>
      </c>
      <c r="J215">
        <v>8</v>
      </c>
      <c r="K215">
        <v>128</v>
      </c>
      <c r="L215" t="s">
        <v>489</v>
      </c>
      <c r="M215" t="s">
        <v>490</v>
      </c>
      <c r="N215" s="2">
        <v>5000</v>
      </c>
      <c r="O215" s="2">
        <v>50</v>
      </c>
      <c r="P215" s="2">
        <v>8</v>
      </c>
      <c r="Q215" s="2">
        <v>9742</v>
      </c>
      <c r="R215" s="2">
        <v>798</v>
      </c>
      <c r="S215" s="2" t="str">
        <f t="shared" si="6"/>
        <v>Low</v>
      </c>
      <c r="T215" s="2" t="str">
        <f t="shared" si="7"/>
        <v>Snapdragon</v>
      </c>
    </row>
    <row r="216" spans="1:20">
      <c r="A216">
        <v>214</v>
      </c>
      <c r="B216" t="s">
        <v>491</v>
      </c>
      <c r="C216" s="1">
        <v>9837</v>
      </c>
      <c r="D216">
        <v>31</v>
      </c>
      <c r="E216">
        <v>4.3</v>
      </c>
      <c r="F216" t="s">
        <v>40</v>
      </c>
      <c r="G216" t="s">
        <v>395</v>
      </c>
      <c r="H216">
        <v>6.71</v>
      </c>
      <c r="I216" t="s">
        <v>42</v>
      </c>
      <c r="J216">
        <v>4</v>
      </c>
      <c r="K216">
        <v>128</v>
      </c>
      <c r="L216" t="s">
        <v>422</v>
      </c>
      <c r="M216" t="s">
        <v>157</v>
      </c>
      <c r="N216" s="2">
        <v>5000</v>
      </c>
      <c r="O216" s="2">
        <v>8</v>
      </c>
      <c r="P216" s="2">
        <v>5</v>
      </c>
      <c r="Q216" s="2">
        <v>1505</v>
      </c>
      <c r="R216" s="2">
        <v>70</v>
      </c>
      <c r="S216" s="2" t="str">
        <f t="shared" si="6"/>
        <v>Low</v>
      </c>
      <c r="T216" s="2" t="str">
        <f t="shared" si="7"/>
        <v>MediaTek</v>
      </c>
    </row>
    <row r="217" spans="1:20">
      <c r="A217">
        <v>215</v>
      </c>
      <c r="B217" t="s">
        <v>492</v>
      </c>
      <c r="C217" s="1">
        <v>36999</v>
      </c>
      <c r="D217">
        <v>11</v>
      </c>
      <c r="E217">
        <v>4.0999999999999996</v>
      </c>
      <c r="F217" t="s">
        <v>220</v>
      </c>
      <c r="G217" t="s">
        <v>472</v>
      </c>
      <c r="H217">
        <v>6.56</v>
      </c>
      <c r="I217" t="s">
        <v>42</v>
      </c>
      <c r="J217">
        <v>4</v>
      </c>
      <c r="K217">
        <v>64</v>
      </c>
      <c r="L217" t="s">
        <v>493</v>
      </c>
      <c r="M217" t="s">
        <v>44</v>
      </c>
      <c r="N217" s="2">
        <v>5000</v>
      </c>
      <c r="O217" s="2">
        <v>8</v>
      </c>
      <c r="P217" s="2">
        <v>5</v>
      </c>
      <c r="Q217" s="2">
        <v>216</v>
      </c>
      <c r="R217" s="2">
        <v>18</v>
      </c>
      <c r="S217" s="2" t="str">
        <f t="shared" si="6"/>
        <v>High</v>
      </c>
      <c r="T217" s="2" t="str">
        <f t="shared" si="7"/>
        <v>MediaTek</v>
      </c>
    </row>
    <row r="218" spans="1:20">
      <c r="A218">
        <v>216</v>
      </c>
      <c r="B218" t="s">
        <v>494</v>
      </c>
      <c r="C218" s="1">
        <v>32962</v>
      </c>
      <c r="D218">
        <v>15</v>
      </c>
      <c r="E218">
        <v>4.2</v>
      </c>
      <c r="F218" t="s">
        <v>220</v>
      </c>
      <c r="G218" t="s">
        <v>344</v>
      </c>
      <c r="H218">
        <v>6.7</v>
      </c>
      <c r="I218" t="s">
        <v>21</v>
      </c>
      <c r="J218">
        <v>12</v>
      </c>
      <c r="K218">
        <v>256</v>
      </c>
      <c r="L218" t="s">
        <v>495</v>
      </c>
      <c r="M218" t="s">
        <v>346</v>
      </c>
      <c r="N218" s="2">
        <v>5000</v>
      </c>
      <c r="O218" s="2">
        <v>50</v>
      </c>
      <c r="P218" s="2">
        <v>50</v>
      </c>
      <c r="Q218" s="2">
        <v>624</v>
      </c>
      <c r="R218" s="2">
        <v>95</v>
      </c>
      <c r="S218" s="2" t="str">
        <f t="shared" si="6"/>
        <v>High</v>
      </c>
      <c r="T218" s="2" t="str">
        <f t="shared" si="7"/>
        <v>MediaTek</v>
      </c>
    </row>
    <row r="219" spans="1:20">
      <c r="A219">
        <v>217</v>
      </c>
      <c r="B219" t="s">
        <v>496</v>
      </c>
      <c r="C219" s="1">
        <v>22999</v>
      </c>
      <c r="D219">
        <v>17</v>
      </c>
      <c r="E219">
        <v>4.2</v>
      </c>
      <c r="F219" t="s">
        <v>271</v>
      </c>
      <c r="G219" t="s">
        <v>333</v>
      </c>
      <c r="H219">
        <v>6.1</v>
      </c>
      <c r="I219" t="s">
        <v>21</v>
      </c>
      <c r="J219">
        <v>8</v>
      </c>
      <c r="K219">
        <v>128</v>
      </c>
      <c r="L219" t="s">
        <v>497</v>
      </c>
      <c r="M219" t="s">
        <v>334</v>
      </c>
      <c r="N219" s="2">
        <v>4404</v>
      </c>
      <c r="O219" s="2">
        <v>64</v>
      </c>
      <c r="P219" s="2">
        <v>13</v>
      </c>
      <c r="Q219" s="2">
        <v>10254</v>
      </c>
      <c r="R219" s="2">
        <v>440</v>
      </c>
      <c r="S219" s="2" t="str">
        <f t="shared" si="6"/>
        <v>High</v>
      </c>
      <c r="T219" s="2" t="str">
        <f t="shared" si="7"/>
        <v>Tensor</v>
      </c>
    </row>
    <row r="220" spans="1:20">
      <c r="A220">
        <v>218</v>
      </c>
      <c r="B220" t="s">
        <v>498</v>
      </c>
      <c r="C220" s="1">
        <v>10399</v>
      </c>
      <c r="D220">
        <v>12</v>
      </c>
      <c r="E220">
        <v>4.3</v>
      </c>
      <c r="F220" t="s">
        <v>40</v>
      </c>
      <c r="G220" t="s">
        <v>74</v>
      </c>
      <c r="H220">
        <v>6.74</v>
      </c>
      <c r="I220" t="s">
        <v>42</v>
      </c>
      <c r="J220">
        <v>6</v>
      </c>
      <c r="K220">
        <v>128</v>
      </c>
      <c r="L220" t="s">
        <v>499</v>
      </c>
      <c r="M220" t="s">
        <v>76</v>
      </c>
      <c r="N220" s="2">
        <v>5000</v>
      </c>
      <c r="O220" s="2">
        <v>50</v>
      </c>
      <c r="P220" s="2">
        <v>5</v>
      </c>
      <c r="Q220" s="2">
        <v>54955</v>
      </c>
      <c r="R220" s="2">
        <v>5761</v>
      </c>
      <c r="S220" s="2" t="str">
        <f t="shared" si="6"/>
        <v>Mid</v>
      </c>
      <c r="T220" s="2" t="str">
        <f t="shared" si="7"/>
        <v>MediaTek</v>
      </c>
    </row>
    <row r="221" spans="1:20">
      <c r="A221">
        <v>219</v>
      </c>
      <c r="B221" t="s">
        <v>500</v>
      </c>
      <c r="C221" s="1">
        <v>8199</v>
      </c>
      <c r="D221">
        <v>24</v>
      </c>
      <c r="E221">
        <v>4.2</v>
      </c>
      <c r="F221" t="s">
        <v>19</v>
      </c>
      <c r="G221" t="s">
        <v>260</v>
      </c>
      <c r="H221">
        <v>6.55</v>
      </c>
      <c r="I221" t="s">
        <v>21</v>
      </c>
      <c r="J221">
        <v>8</v>
      </c>
      <c r="K221">
        <v>128</v>
      </c>
      <c r="L221" t="s">
        <v>501</v>
      </c>
      <c r="M221" t="s">
        <v>262</v>
      </c>
      <c r="N221" s="2">
        <v>5000</v>
      </c>
      <c r="O221" s="2">
        <v>50</v>
      </c>
      <c r="P221" s="2">
        <v>32</v>
      </c>
      <c r="Q221" s="2">
        <v>12081</v>
      </c>
      <c r="R221" s="2">
        <v>478</v>
      </c>
      <c r="S221" s="2" t="str">
        <f t="shared" si="6"/>
        <v>Low</v>
      </c>
      <c r="T221" s="2" t="str">
        <f t="shared" si="7"/>
        <v>MediaTek</v>
      </c>
    </row>
    <row r="222" spans="1:20">
      <c r="A222">
        <v>220</v>
      </c>
      <c r="B222" t="s">
        <v>108</v>
      </c>
      <c r="C222" s="1">
        <v>39900</v>
      </c>
      <c r="D222">
        <v>27</v>
      </c>
      <c r="E222">
        <v>4.0999999999999996</v>
      </c>
      <c r="F222" t="s">
        <v>40</v>
      </c>
      <c r="G222" t="s">
        <v>41</v>
      </c>
      <c r="H222">
        <v>6.74</v>
      </c>
      <c r="I222" t="s">
        <v>42</v>
      </c>
      <c r="J222">
        <v>6</v>
      </c>
      <c r="K222">
        <v>128</v>
      </c>
      <c r="L222" t="s">
        <v>109</v>
      </c>
      <c r="M222" t="s">
        <v>44</v>
      </c>
      <c r="N222" s="2">
        <v>5000</v>
      </c>
      <c r="O222" s="2">
        <v>50</v>
      </c>
      <c r="P222" s="2">
        <v>8</v>
      </c>
      <c r="Q222" s="2">
        <v>3286</v>
      </c>
      <c r="R222" s="2">
        <v>164</v>
      </c>
      <c r="S222" s="2" t="str">
        <f t="shared" si="6"/>
        <v>High</v>
      </c>
      <c r="T222" s="2" t="str">
        <f t="shared" si="7"/>
        <v>MediaTek</v>
      </c>
    </row>
    <row r="223" spans="1:20">
      <c r="A223">
        <v>221</v>
      </c>
      <c r="B223" t="s">
        <v>160</v>
      </c>
      <c r="C223" s="1">
        <v>32996</v>
      </c>
      <c r="D223">
        <v>7</v>
      </c>
      <c r="E223">
        <v>4.3</v>
      </c>
      <c r="F223" t="s">
        <v>40</v>
      </c>
      <c r="G223" t="s">
        <v>161</v>
      </c>
      <c r="H223">
        <v>6.79</v>
      </c>
      <c r="I223" t="s">
        <v>21</v>
      </c>
      <c r="J223">
        <v>6</v>
      </c>
      <c r="K223">
        <v>128</v>
      </c>
      <c r="L223" t="s">
        <v>162</v>
      </c>
      <c r="M223" t="s">
        <v>163</v>
      </c>
      <c r="N223" s="2">
        <v>5000</v>
      </c>
      <c r="O223" s="2">
        <v>50</v>
      </c>
      <c r="P223" s="2">
        <v>8</v>
      </c>
      <c r="Q223" s="2">
        <v>1001</v>
      </c>
      <c r="R223" s="2">
        <v>107</v>
      </c>
      <c r="S223" s="2" t="str">
        <f t="shared" si="6"/>
        <v>High</v>
      </c>
      <c r="T223" s="2" t="str">
        <f t="shared" si="7"/>
        <v>Snapdragon</v>
      </c>
    </row>
    <row r="224" spans="1:20">
      <c r="A224">
        <v>222</v>
      </c>
      <c r="B224" t="s">
        <v>502</v>
      </c>
      <c r="C224" s="1">
        <v>52999</v>
      </c>
      <c r="D224">
        <v>35</v>
      </c>
      <c r="E224">
        <v>4.7</v>
      </c>
      <c r="F224" t="s">
        <v>19</v>
      </c>
      <c r="G224" t="s">
        <v>503</v>
      </c>
      <c r="H224">
        <v>6.7</v>
      </c>
      <c r="I224" t="s">
        <v>21</v>
      </c>
      <c r="J224">
        <v>12</v>
      </c>
      <c r="K224">
        <v>512</v>
      </c>
      <c r="L224" t="s">
        <v>504</v>
      </c>
      <c r="M224" t="s">
        <v>300</v>
      </c>
      <c r="N224" s="2">
        <v>4500</v>
      </c>
      <c r="O224" s="2">
        <v>50</v>
      </c>
      <c r="P224" s="2">
        <v>50</v>
      </c>
      <c r="Q224" s="2">
        <v>12</v>
      </c>
      <c r="R224" s="2">
        <v>0</v>
      </c>
      <c r="S224" s="2" t="str">
        <f t="shared" si="6"/>
        <v>High</v>
      </c>
      <c r="T224" s="2" t="str">
        <f t="shared" si="7"/>
        <v>Snapdragon</v>
      </c>
    </row>
    <row r="225" spans="1:20">
      <c r="A225">
        <v>223</v>
      </c>
      <c r="B225" t="s">
        <v>496</v>
      </c>
      <c r="C225" s="1">
        <v>38990</v>
      </c>
      <c r="D225">
        <v>33</v>
      </c>
      <c r="E225">
        <v>4.5</v>
      </c>
      <c r="F225" t="s">
        <v>271</v>
      </c>
      <c r="G225" t="s">
        <v>333</v>
      </c>
      <c r="H225">
        <v>6.1</v>
      </c>
      <c r="I225" t="s">
        <v>21</v>
      </c>
      <c r="J225">
        <v>8</v>
      </c>
      <c r="K225">
        <v>128</v>
      </c>
      <c r="L225" t="s">
        <v>497</v>
      </c>
      <c r="M225" t="s">
        <v>334</v>
      </c>
      <c r="N225" s="2">
        <v>4404</v>
      </c>
      <c r="O225" s="2">
        <v>64</v>
      </c>
      <c r="P225" s="2">
        <v>13</v>
      </c>
      <c r="Q225" s="2">
        <v>172</v>
      </c>
      <c r="R225" s="2">
        <v>18</v>
      </c>
      <c r="S225" s="2" t="str">
        <f t="shared" si="6"/>
        <v>High</v>
      </c>
      <c r="T225" s="2" t="str">
        <f t="shared" si="7"/>
        <v>Tensor</v>
      </c>
    </row>
    <row r="226" spans="1:20">
      <c r="A226">
        <v>224</v>
      </c>
      <c r="B226" t="s">
        <v>505</v>
      </c>
      <c r="C226" s="1">
        <v>22999</v>
      </c>
      <c r="D226">
        <v>16</v>
      </c>
      <c r="E226">
        <v>4.5</v>
      </c>
      <c r="F226" t="s">
        <v>25</v>
      </c>
      <c r="G226" t="s">
        <v>506</v>
      </c>
      <c r="H226">
        <v>6.7</v>
      </c>
      <c r="I226" t="s">
        <v>42</v>
      </c>
      <c r="J226">
        <v>12</v>
      </c>
      <c r="K226">
        <v>256</v>
      </c>
      <c r="L226" t="s">
        <v>368</v>
      </c>
      <c r="M226" t="s">
        <v>304</v>
      </c>
      <c r="N226" s="2">
        <v>4900</v>
      </c>
      <c r="O226" s="2">
        <v>50</v>
      </c>
      <c r="P226" s="2">
        <v>12</v>
      </c>
      <c r="Q226" s="2">
        <v>13106</v>
      </c>
      <c r="R226" s="2">
        <v>874</v>
      </c>
      <c r="S226" s="2" t="str">
        <f t="shared" si="6"/>
        <v>High</v>
      </c>
      <c r="T226" s="2" t="str">
        <f t="shared" si="7"/>
        <v>Exynos</v>
      </c>
    </row>
    <row r="227" spans="1:20">
      <c r="A227">
        <v>225</v>
      </c>
      <c r="B227" t="s">
        <v>500</v>
      </c>
      <c r="C227" s="1">
        <v>24999</v>
      </c>
      <c r="D227">
        <v>39</v>
      </c>
      <c r="E227">
        <v>4.5</v>
      </c>
      <c r="F227" t="s">
        <v>19</v>
      </c>
      <c r="G227" t="s">
        <v>260</v>
      </c>
      <c r="H227">
        <v>6.55</v>
      </c>
      <c r="I227" t="s">
        <v>21</v>
      </c>
      <c r="J227">
        <v>8</v>
      </c>
      <c r="K227">
        <v>128</v>
      </c>
      <c r="L227" t="s">
        <v>501</v>
      </c>
      <c r="M227" t="s">
        <v>262</v>
      </c>
      <c r="N227" s="2">
        <v>5000</v>
      </c>
      <c r="O227" s="2">
        <v>50</v>
      </c>
      <c r="P227" s="2">
        <v>32</v>
      </c>
      <c r="Q227" s="2">
        <v>553</v>
      </c>
      <c r="R227" s="2">
        <v>89</v>
      </c>
      <c r="S227" s="2" t="str">
        <f t="shared" si="6"/>
        <v>High</v>
      </c>
      <c r="T227" s="2" t="str">
        <f t="shared" si="7"/>
        <v>MediaTek</v>
      </c>
    </row>
    <row r="228" spans="1:20">
      <c r="A228">
        <v>226</v>
      </c>
      <c r="B228" t="s">
        <v>507</v>
      </c>
      <c r="C228" s="1">
        <v>7999</v>
      </c>
      <c r="D228">
        <v>13</v>
      </c>
      <c r="E228">
        <v>4.2</v>
      </c>
      <c r="F228" t="s">
        <v>475</v>
      </c>
      <c r="G228" t="s">
        <v>476</v>
      </c>
      <c r="H228">
        <v>6.36</v>
      </c>
      <c r="I228" t="s">
        <v>21</v>
      </c>
      <c r="J228">
        <v>12</v>
      </c>
      <c r="K228">
        <v>512</v>
      </c>
      <c r="L228" t="s">
        <v>241</v>
      </c>
      <c r="M228" t="s">
        <v>477</v>
      </c>
      <c r="N228" s="2">
        <v>4610</v>
      </c>
      <c r="O228" s="2">
        <v>50</v>
      </c>
      <c r="P228" s="2">
        <v>32</v>
      </c>
      <c r="Q228" s="2">
        <v>1246</v>
      </c>
      <c r="R228" s="2">
        <v>91</v>
      </c>
      <c r="S228" s="2" t="str">
        <f t="shared" si="6"/>
        <v>Low</v>
      </c>
      <c r="T228" s="2" t="str">
        <f t="shared" si="7"/>
        <v>Snapdragon</v>
      </c>
    </row>
    <row r="229" spans="1:20">
      <c r="A229">
        <v>227</v>
      </c>
      <c r="B229" t="s">
        <v>508</v>
      </c>
      <c r="C229" s="1">
        <v>13499</v>
      </c>
      <c r="D229">
        <v>14</v>
      </c>
      <c r="E229">
        <v>4.0999999999999996</v>
      </c>
      <c r="F229" t="s">
        <v>127</v>
      </c>
      <c r="G229" t="s">
        <v>264</v>
      </c>
      <c r="H229">
        <v>6.78</v>
      </c>
      <c r="I229" t="s">
        <v>21</v>
      </c>
      <c r="J229">
        <v>12</v>
      </c>
      <c r="K229">
        <v>256</v>
      </c>
      <c r="L229" t="s">
        <v>509</v>
      </c>
      <c r="M229" t="s">
        <v>266</v>
      </c>
      <c r="N229" s="2">
        <v>4600</v>
      </c>
      <c r="O229" s="2">
        <v>108</v>
      </c>
      <c r="P229" s="2">
        <v>32</v>
      </c>
      <c r="Q229" s="2">
        <v>1075</v>
      </c>
      <c r="R229" s="2">
        <v>43</v>
      </c>
      <c r="S229" s="2" t="str">
        <f t="shared" si="6"/>
        <v>Mid</v>
      </c>
      <c r="T229" s="2" t="str">
        <f t="shared" si="7"/>
        <v>MediaTek</v>
      </c>
    </row>
    <row r="230" spans="1:20">
      <c r="A230">
        <v>228</v>
      </c>
      <c r="B230" t="s">
        <v>510</v>
      </c>
      <c r="C230" s="1">
        <v>13499</v>
      </c>
      <c r="D230">
        <v>40</v>
      </c>
      <c r="E230">
        <v>4.0999999999999996</v>
      </c>
      <c r="F230" t="s">
        <v>40</v>
      </c>
      <c r="G230" t="s">
        <v>395</v>
      </c>
      <c r="H230">
        <v>6.71</v>
      </c>
      <c r="I230" t="s">
        <v>42</v>
      </c>
      <c r="J230">
        <v>4</v>
      </c>
      <c r="K230">
        <v>128</v>
      </c>
      <c r="L230" t="s">
        <v>432</v>
      </c>
      <c r="M230" t="s">
        <v>157</v>
      </c>
      <c r="N230" s="2">
        <v>5000</v>
      </c>
      <c r="O230" s="2">
        <v>8</v>
      </c>
      <c r="P230" s="2">
        <v>5</v>
      </c>
      <c r="Q230" s="2">
        <v>67</v>
      </c>
      <c r="R230" s="2">
        <v>2</v>
      </c>
      <c r="S230" s="2" t="str">
        <f t="shared" si="6"/>
        <v>Mid</v>
      </c>
      <c r="T230" s="2" t="str">
        <f t="shared" si="7"/>
        <v>MediaTek</v>
      </c>
    </row>
    <row r="231" spans="1:20">
      <c r="A231">
        <v>229</v>
      </c>
      <c r="B231" t="s">
        <v>511</v>
      </c>
      <c r="C231" s="1">
        <v>38680</v>
      </c>
      <c r="D231">
        <v>17</v>
      </c>
      <c r="E231">
        <v>4.0999999999999996</v>
      </c>
      <c r="F231" t="s">
        <v>220</v>
      </c>
      <c r="G231" t="s">
        <v>512</v>
      </c>
      <c r="H231">
        <v>6.67</v>
      </c>
      <c r="I231" t="s">
        <v>42</v>
      </c>
      <c r="J231">
        <v>4</v>
      </c>
      <c r="K231">
        <v>128</v>
      </c>
      <c r="L231" t="s">
        <v>513</v>
      </c>
      <c r="M231" t="s">
        <v>224</v>
      </c>
      <c r="N231" s="2">
        <v>5100</v>
      </c>
      <c r="O231" s="2">
        <v>8</v>
      </c>
      <c r="P231" s="2">
        <v>5</v>
      </c>
      <c r="Q231" s="2">
        <v>67</v>
      </c>
      <c r="R231" s="2">
        <v>2</v>
      </c>
      <c r="S231" s="2" t="str">
        <f t="shared" si="6"/>
        <v>High</v>
      </c>
      <c r="T231" s="2" t="str">
        <f t="shared" si="7"/>
        <v>MediaTek</v>
      </c>
    </row>
    <row r="232" spans="1:20">
      <c r="A232">
        <v>230</v>
      </c>
      <c r="B232" t="s">
        <v>514</v>
      </c>
      <c r="C232" s="1">
        <v>10999</v>
      </c>
      <c r="D232">
        <v>21</v>
      </c>
      <c r="E232">
        <v>4.5</v>
      </c>
      <c r="F232" t="s">
        <v>220</v>
      </c>
      <c r="G232" t="s">
        <v>512</v>
      </c>
      <c r="H232">
        <v>6.67</v>
      </c>
      <c r="I232" t="s">
        <v>42</v>
      </c>
      <c r="J232">
        <v>4</v>
      </c>
      <c r="K232">
        <v>128</v>
      </c>
      <c r="L232" t="s">
        <v>515</v>
      </c>
      <c r="M232" t="s">
        <v>224</v>
      </c>
      <c r="N232" s="2">
        <v>5100</v>
      </c>
      <c r="O232" s="2">
        <v>8</v>
      </c>
      <c r="P232" s="2">
        <v>5</v>
      </c>
      <c r="Q232" s="2">
        <v>224</v>
      </c>
      <c r="R232" s="2">
        <v>20</v>
      </c>
      <c r="S232" s="2" t="str">
        <f t="shared" si="6"/>
        <v>Mid</v>
      </c>
      <c r="T232" s="2" t="str">
        <f t="shared" si="7"/>
        <v>MediaTek</v>
      </c>
    </row>
    <row r="233" spans="1:20">
      <c r="A233">
        <v>231</v>
      </c>
      <c r="B233" t="s">
        <v>516</v>
      </c>
      <c r="C233" s="1">
        <v>7999</v>
      </c>
      <c r="D233">
        <v>22</v>
      </c>
      <c r="E233">
        <v>4.3</v>
      </c>
      <c r="F233" t="s">
        <v>25</v>
      </c>
      <c r="G233" t="s">
        <v>517</v>
      </c>
      <c r="H233">
        <v>6.6</v>
      </c>
      <c r="I233" t="s">
        <v>21</v>
      </c>
      <c r="J233">
        <v>4</v>
      </c>
      <c r="K233">
        <v>128</v>
      </c>
      <c r="L233" t="s">
        <v>518</v>
      </c>
      <c r="M233" t="s">
        <v>519</v>
      </c>
      <c r="N233" s="2">
        <v>6000</v>
      </c>
      <c r="O233" s="2">
        <v>50</v>
      </c>
      <c r="P233" s="2">
        <v>8</v>
      </c>
      <c r="Q233" s="2">
        <v>1505</v>
      </c>
      <c r="R233" s="2">
        <v>70</v>
      </c>
      <c r="S233" s="2" t="str">
        <f t="shared" si="6"/>
        <v>Low</v>
      </c>
      <c r="T233" s="2" t="str">
        <f t="shared" si="7"/>
        <v>Exynos</v>
      </c>
    </row>
    <row r="234" spans="1:20">
      <c r="A234">
        <v>232</v>
      </c>
      <c r="B234" t="s">
        <v>471</v>
      </c>
      <c r="C234" s="1">
        <v>19999</v>
      </c>
      <c r="D234">
        <v>12</v>
      </c>
      <c r="E234">
        <v>4.2</v>
      </c>
      <c r="F234" t="s">
        <v>220</v>
      </c>
      <c r="G234" t="s">
        <v>472</v>
      </c>
      <c r="H234">
        <v>6.56</v>
      </c>
      <c r="I234" t="s">
        <v>42</v>
      </c>
      <c r="J234">
        <v>4</v>
      </c>
      <c r="K234">
        <v>128</v>
      </c>
      <c r="L234" t="s">
        <v>473</v>
      </c>
      <c r="M234" t="s">
        <v>44</v>
      </c>
      <c r="N234" s="2">
        <v>5000</v>
      </c>
      <c r="O234" s="2">
        <v>8</v>
      </c>
      <c r="P234" s="2">
        <v>5</v>
      </c>
      <c r="Q234" s="2">
        <v>13130</v>
      </c>
      <c r="R234" s="2">
        <v>974</v>
      </c>
      <c r="S234" s="2" t="str">
        <f t="shared" si="6"/>
        <v>Mid</v>
      </c>
      <c r="T234" s="2" t="str">
        <f t="shared" si="7"/>
        <v>MediaTek</v>
      </c>
    </row>
    <row r="235" spans="1:20">
      <c r="A235">
        <v>233</v>
      </c>
      <c r="B235" t="s">
        <v>520</v>
      </c>
      <c r="C235" s="1">
        <v>21999</v>
      </c>
      <c r="D235">
        <v>42</v>
      </c>
      <c r="E235">
        <v>4.3</v>
      </c>
      <c r="F235" t="s">
        <v>19</v>
      </c>
      <c r="G235" t="s">
        <v>521</v>
      </c>
      <c r="H235">
        <v>6.6</v>
      </c>
      <c r="I235" t="s">
        <v>42</v>
      </c>
      <c r="J235">
        <v>4</v>
      </c>
      <c r="K235">
        <v>128</v>
      </c>
      <c r="L235" t="s">
        <v>522</v>
      </c>
      <c r="M235" t="s">
        <v>44</v>
      </c>
      <c r="N235" s="2">
        <v>6000</v>
      </c>
      <c r="O235" s="2">
        <v>50</v>
      </c>
      <c r="P235" s="2">
        <v>16</v>
      </c>
      <c r="Q235" s="2">
        <v>282</v>
      </c>
      <c r="R235" s="2">
        <v>14</v>
      </c>
      <c r="S235" s="2" t="str">
        <f t="shared" si="6"/>
        <v>High</v>
      </c>
      <c r="T235" s="2" t="str">
        <f t="shared" si="7"/>
        <v>MediaTek</v>
      </c>
    </row>
    <row r="236" spans="1:20">
      <c r="A236">
        <v>234</v>
      </c>
      <c r="B236" t="s">
        <v>523</v>
      </c>
      <c r="C236" s="1">
        <v>13900</v>
      </c>
      <c r="D236">
        <v>33</v>
      </c>
      <c r="E236">
        <v>4.2</v>
      </c>
      <c r="F236" t="s">
        <v>67</v>
      </c>
      <c r="G236" t="s">
        <v>524</v>
      </c>
      <c r="H236">
        <v>6.67</v>
      </c>
      <c r="I236" t="s">
        <v>21</v>
      </c>
      <c r="J236">
        <v>6</v>
      </c>
      <c r="K236">
        <v>128</v>
      </c>
      <c r="L236" t="s">
        <v>525</v>
      </c>
      <c r="M236" t="s">
        <v>163</v>
      </c>
      <c r="N236" s="2">
        <v>5000</v>
      </c>
      <c r="O236" s="2">
        <v>50</v>
      </c>
      <c r="P236" s="2">
        <v>16</v>
      </c>
      <c r="Q236" s="2">
        <v>160</v>
      </c>
      <c r="R236" s="2">
        <v>5</v>
      </c>
      <c r="S236" s="2" t="str">
        <f t="shared" si="6"/>
        <v>Mid</v>
      </c>
      <c r="T236" s="2" t="str">
        <f t="shared" si="7"/>
        <v>Snapdragon</v>
      </c>
    </row>
    <row r="237" spans="1:20">
      <c r="A237">
        <v>235</v>
      </c>
      <c r="B237" t="s">
        <v>526</v>
      </c>
      <c r="C237" s="1">
        <v>77999</v>
      </c>
      <c r="D237">
        <v>31</v>
      </c>
      <c r="E237">
        <v>4.3</v>
      </c>
      <c r="F237" t="s">
        <v>371</v>
      </c>
      <c r="G237" t="s">
        <v>439</v>
      </c>
      <c r="H237">
        <v>6.78</v>
      </c>
      <c r="I237" t="s">
        <v>222</v>
      </c>
      <c r="J237">
        <v>12</v>
      </c>
      <c r="K237">
        <v>256</v>
      </c>
      <c r="L237" t="s">
        <v>527</v>
      </c>
      <c r="M237" t="s">
        <v>441</v>
      </c>
      <c r="N237" s="2">
        <v>6000</v>
      </c>
      <c r="O237" s="2">
        <v>108</v>
      </c>
      <c r="P237" s="2">
        <v>32</v>
      </c>
      <c r="Q237" s="2">
        <v>955</v>
      </c>
      <c r="R237" s="2">
        <v>58</v>
      </c>
      <c r="S237" s="2" t="str">
        <f t="shared" si="6"/>
        <v>High</v>
      </c>
      <c r="T237" s="2" t="str">
        <f t="shared" si="7"/>
        <v>MediaTek</v>
      </c>
    </row>
    <row r="238" spans="1:20">
      <c r="A238">
        <v>236</v>
      </c>
      <c r="B238" t="s">
        <v>487</v>
      </c>
      <c r="C238" s="1">
        <v>17999</v>
      </c>
      <c r="D238">
        <v>32</v>
      </c>
      <c r="E238">
        <v>4.4000000000000004</v>
      </c>
      <c r="F238" t="s">
        <v>220</v>
      </c>
      <c r="G238" t="s">
        <v>488</v>
      </c>
      <c r="H238">
        <v>6.43</v>
      </c>
      <c r="I238" t="s">
        <v>21</v>
      </c>
      <c r="J238">
        <v>8</v>
      </c>
      <c r="K238">
        <v>128</v>
      </c>
      <c r="L238" t="s">
        <v>489</v>
      </c>
      <c r="M238" t="s">
        <v>490</v>
      </c>
      <c r="N238" s="2">
        <v>5000</v>
      </c>
      <c r="O238" s="2">
        <v>50</v>
      </c>
      <c r="P238" s="2">
        <v>8</v>
      </c>
      <c r="Q238" s="2">
        <v>1089</v>
      </c>
      <c r="R238" s="2">
        <v>136</v>
      </c>
      <c r="S238" s="2" t="str">
        <f t="shared" si="6"/>
        <v>Mid</v>
      </c>
      <c r="T238" s="2" t="str">
        <f t="shared" si="7"/>
        <v>Snapdragon</v>
      </c>
    </row>
    <row r="239" spans="1:20">
      <c r="A239">
        <v>237</v>
      </c>
      <c r="B239" t="s">
        <v>528</v>
      </c>
      <c r="C239" s="1">
        <v>7750</v>
      </c>
      <c r="D239">
        <v>9</v>
      </c>
      <c r="E239">
        <v>4.3</v>
      </c>
      <c r="F239" t="s">
        <v>25</v>
      </c>
      <c r="G239" t="s">
        <v>302</v>
      </c>
      <c r="H239">
        <v>6.2</v>
      </c>
      <c r="I239" t="s">
        <v>21</v>
      </c>
      <c r="J239">
        <v>8</v>
      </c>
      <c r="K239">
        <v>512</v>
      </c>
      <c r="L239" t="s">
        <v>529</v>
      </c>
      <c r="M239" t="s">
        <v>304</v>
      </c>
      <c r="N239" s="2">
        <v>4000</v>
      </c>
      <c r="O239" s="2">
        <v>50</v>
      </c>
      <c r="P239" s="2">
        <v>12</v>
      </c>
      <c r="Q239" s="2">
        <v>1973</v>
      </c>
      <c r="R239" s="2">
        <v>106</v>
      </c>
      <c r="S239" s="2" t="str">
        <f t="shared" si="6"/>
        <v>Low</v>
      </c>
      <c r="T239" s="2" t="str">
        <f t="shared" si="7"/>
        <v>Exynos</v>
      </c>
    </row>
    <row r="240" spans="1:20">
      <c r="A240">
        <v>238</v>
      </c>
      <c r="B240" t="s">
        <v>530</v>
      </c>
      <c r="C240" s="1">
        <v>32975</v>
      </c>
      <c r="D240">
        <v>34</v>
      </c>
      <c r="E240">
        <v>4.2</v>
      </c>
      <c r="F240" t="s">
        <v>82</v>
      </c>
      <c r="G240" t="s">
        <v>531</v>
      </c>
      <c r="H240">
        <v>6.72</v>
      </c>
      <c r="I240" t="s">
        <v>21</v>
      </c>
      <c r="J240">
        <v>8</v>
      </c>
      <c r="K240">
        <v>128</v>
      </c>
      <c r="L240" t="s">
        <v>84</v>
      </c>
      <c r="M240" t="s">
        <v>85</v>
      </c>
      <c r="N240" s="2">
        <v>5000</v>
      </c>
      <c r="O240" s="2">
        <v>108</v>
      </c>
      <c r="P240" s="2">
        <v>8</v>
      </c>
      <c r="Q240" s="2">
        <v>1366</v>
      </c>
      <c r="R240" s="2">
        <v>59</v>
      </c>
      <c r="S240" s="2" t="str">
        <f t="shared" si="6"/>
        <v>High</v>
      </c>
      <c r="T240" s="2" t="str">
        <f t="shared" si="7"/>
        <v>MediaTek</v>
      </c>
    </row>
    <row r="241" spans="1:20">
      <c r="A241">
        <v>239</v>
      </c>
      <c r="B241" t="s">
        <v>532</v>
      </c>
      <c r="C241" s="1">
        <v>10475</v>
      </c>
      <c r="D241">
        <v>27</v>
      </c>
      <c r="E241">
        <v>4.3</v>
      </c>
      <c r="F241" t="s">
        <v>40</v>
      </c>
      <c r="G241" t="s">
        <v>228</v>
      </c>
      <c r="H241">
        <v>6.67</v>
      </c>
      <c r="I241" t="s">
        <v>21</v>
      </c>
      <c r="J241">
        <v>12</v>
      </c>
      <c r="K241">
        <v>256</v>
      </c>
      <c r="L241" t="s">
        <v>533</v>
      </c>
      <c r="M241" t="s">
        <v>230</v>
      </c>
      <c r="N241" s="2">
        <v>5000</v>
      </c>
      <c r="O241" s="2">
        <v>200</v>
      </c>
      <c r="P241" s="2">
        <v>16</v>
      </c>
      <c r="Q241" s="2">
        <v>555</v>
      </c>
      <c r="R241" s="2">
        <v>14</v>
      </c>
      <c r="S241" s="2" t="str">
        <f t="shared" si="6"/>
        <v>Mid</v>
      </c>
      <c r="T241" s="2" t="str">
        <f t="shared" si="7"/>
        <v>MediaTek</v>
      </c>
    </row>
    <row r="242" spans="1:20">
      <c r="A242">
        <v>240</v>
      </c>
      <c r="B242" t="s">
        <v>534</v>
      </c>
      <c r="C242" s="1">
        <v>10999</v>
      </c>
      <c r="D242">
        <v>31</v>
      </c>
      <c r="E242">
        <v>4.3</v>
      </c>
      <c r="F242" t="s">
        <v>312</v>
      </c>
      <c r="G242" t="s">
        <v>535</v>
      </c>
      <c r="H242">
        <v>6.6</v>
      </c>
      <c r="I242" t="s">
        <v>42</v>
      </c>
      <c r="J242">
        <v>6</v>
      </c>
      <c r="K242">
        <v>128</v>
      </c>
      <c r="L242" t="s">
        <v>31</v>
      </c>
      <c r="M242" t="s">
        <v>441</v>
      </c>
      <c r="N242" s="2">
        <v>5000</v>
      </c>
      <c r="O242" s="2">
        <v>50</v>
      </c>
      <c r="P242" s="2">
        <v>8</v>
      </c>
      <c r="Q242" s="2">
        <v>18021</v>
      </c>
      <c r="R242" s="2">
        <v>1566</v>
      </c>
      <c r="S242" s="2" t="str">
        <f t="shared" si="6"/>
        <v>Mid</v>
      </c>
      <c r="T242" s="2" t="str">
        <f t="shared" si="7"/>
        <v>MediaTek</v>
      </c>
    </row>
    <row r="243" spans="1:20">
      <c r="A243">
        <v>241</v>
      </c>
      <c r="B243" t="s">
        <v>536</v>
      </c>
      <c r="C243" s="1">
        <v>124999</v>
      </c>
      <c r="D243">
        <v>21</v>
      </c>
      <c r="E243">
        <v>4.2</v>
      </c>
      <c r="F243" t="s">
        <v>40</v>
      </c>
      <c r="G243" t="s">
        <v>235</v>
      </c>
      <c r="H243">
        <v>6.67</v>
      </c>
      <c r="I243" t="s">
        <v>21</v>
      </c>
      <c r="J243">
        <v>8</v>
      </c>
      <c r="K243">
        <v>256</v>
      </c>
      <c r="L243" t="s">
        <v>296</v>
      </c>
      <c r="M243" t="s">
        <v>237</v>
      </c>
      <c r="N243" s="2">
        <v>5100</v>
      </c>
      <c r="O243" s="2">
        <v>200</v>
      </c>
      <c r="P243" s="2">
        <v>16</v>
      </c>
      <c r="Q243" s="2">
        <v>2351</v>
      </c>
      <c r="R243" s="2">
        <v>105</v>
      </c>
      <c r="S243" s="2" t="str">
        <f t="shared" si="6"/>
        <v>High</v>
      </c>
      <c r="T243" s="2" t="str">
        <f t="shared" si="7"/>
        <v>Snapdragon</v>
      </c>
    </row>
    <row r="244" spans="1:20">
      <c r="A244">
        <v>242</v>
      </c>
      <c r="B244" t="s">
        <v>537</v>
      </c>
      <c r="C244" s="1">
        <v>7280</v>
      </c>
      <c r="D244">
        <v>20</v>
      </c>
      <c r="E244">
        <v>4.2</v>
      </c>
      <c r="F244" t="s">
        <v>67</v>
      </c>
      <c r="G244" t="s">
        <v>306</v>
      </c>
      <c r="H244">
        <v>6.64</v>
      </c>
      <c r="I244" t="s">
        <v>21</v>
      </c>
      <c r="J244">
        <v>6</v>
      </c>
      <c r="K244">
        <v>128</v>
      </c>
      <c r="L244" t="s">
        <v>538</v>
      </c>
      <c r="M244" t="s">
        <v>44</v>
      </c>
      <c r="N244" s="2">
        <v>5000</v>
      </c>
      <c r="O244" s="2">
        <v>50</v>
      </c>
      <c r="P244" s="2">
        <v>8</v>
      </c>
      <c r="Q244" s="2">
        <v>132</v>
      </c>
      <c r="R244" s="2">
        <v>5</v>
      </c>
      <c r="S244" s="2" t="str">
        <f t="shared" si="6"/>
        <v>Low</v>
      </c>
      <c r="T244" s="2" t="str">
        <f t="shared" si="7"/>
        <v>MediaTek</v>
      </c>
    </row>
    <row r="245" spans="1:20">
      <c r="A245">
        <v>243</v>
      </c>
      <c r="B245" t="s">
        <v>539</v>
      </c>
      <c r="C245" s="1">
        <v>14999</v>
      </c>
      <c r="D245">
        <v>11</v>
      </c>
      <c r="E245">
        <v>4.0999999999999996</v>
      </c>
      <c r="F245" t="s">
        <v>271</v>
      </c>
      <c r="G245" t="s">
        <v>540</v>
      </c>
      <c r="H245">
        <v>6.8</v>
      </c>
      <c r="I245" t="s">
        <v>21</v>
      </c>
      <c r="J245">
        <v>16</v>
      </c>
      <c r="K245">
        <v>256</v>
      </c>
      <c r="L245" t="s">
        <v>389</v>
      </c>
      <c r="M245" t="s">
        <v>285</v>
      </c>
      <c r="N245" s="2">
        <v>5060</v>
      </c>
      <c r="O245" s="2">
        <v>50</v>
      </c>
      <c r="P245" s="2">
        <v>42</v>
      </c>
      <c r="Q245" s="2">
        <v>78598</v>
      </c>
      <c r="R245" s="2">
        <v>7701</v>
      </c>
      <c r="S245" s="2" t="str">
        <f t="shared" si="6"/>
        <v>Mid</v>
      </c>
      <c r="T245" s="2" t="str">
        <f t="shared" si="7"/>
        <v>Tensor</v>
      </c>
    </row>
    <row r="246" spans="1:20">
      <c r="A246">
        <v>244</v>
      </c>
      <c r="B246" t="s">
        <v>541</v>
      </c>
      <c r="C246" s="1">
        <v>22195</v>
      </c>
      <c r="D246">
        <v>10</v>
      </c>
      <c r="E246">
        <v>4.2</v>
      </c>
      <c r="F246" t="s">
        <v>19</v>
      </c>
      <c r="G246" t="s">
        <v>542</v>
      </c>
      <c r="H246">
        <v>6.78</v>
      </c>
      <c r="I246" t="s">
        <v>21</v>
      </c>
      <c r="J246">
        <v>6</v>
      </c>
      <c r="K246">
        <v>128</v>
      </c>
      <c r="L246" t="s">
        <v>543</v>
      </c>
      <c r="M246" t="s">
        <v>544</v>
      </c>
      <c r="N246" s="2">
        <v>6000</v>
      </c>
      <c r="O246" s="2">
        <v>108</v>
      </c>
      <c r="P246" s="2">
        <v>32</v>
      </c>
      <c r="Q246" s="2">
        <v>1418</v>
      </c>
      <c r="R246" s="2">
        <v>98</v>
      </c>
      <c r="S246" s="2" t="str">
        <f t="shared" si="6"/>
        <v>High</v>
      </c>
      <c r="T246" s="2" t="str">
        <f t="shared" si="7"/>
        <v>Snapdragon</v>
      </c>
    </row>
    <row r="247" spans="1:20">
      <c r="A247">
        <v>245</v>
      </c>
      <c r="B247" t="s">
        <v>545</v>
      </c>
      <c r="C247" s="1">
        <v>7199</v>
      </c>
      <c r="D247">
        <v>14</v>
      </c>
      <c r="E247">
        <v>4.2</v>
      </c>
      <c r="F247" t="s">
        <v>220</v>
      </c>
      <c r="G247" t="s">
        <v>488</v>
      </c>
      <c r="H247">
        <v>6.43</v>
      </c>
      <c r="I247" t="s">
        <v>21</v>
      </c>
      <c r="J247">
        <v>8</v>
      </c>
      <c r="K247">
        <v>128</v>
      </c>
      <c r="L247" t="s">
        <v>546</v>
      </c>
      <c r="M247" t="s">
        <v>490</v>
      </c>
      <c r="N247" s="2">
        <v>5000</v>
      </c>
      <c r="O247" s="2">
        <v>50</v>
      </c>
      <c r="P247" s="2">
        <v>8</v>
      </c>
      <c r="Q247" s="2">
        <v>134</v>
      </c>
      <c r="R247" s="2">
        <v>4</v>
      </c>
      <c r="S247" s="2" t="str">
        <f t="shared" si="6"/>
        <v>Low</v>
      </c>
      <c r="T247" s="2" t="str">
        <f t="shared" si="7"/>
        <v>Snapdragon</v>
      </c>
    </row>
    <row r="248" spans="1:20">
      <c r="A248">
        <v>246</v>
      </c>
      <c r="B248" t="s">
        <v>547</v>
      </c>
      <c r="C248" s="1">
        <v>21499</v>
      </c>
      <c r="D248">
        <v>16</v>
      </c>
      <c r="E248">
        <v>4</v>
      </c>
      <c r="F248" t="s">
        <v>25</v>
      </c>
      <c r="G248" t="s">
        <v>548</v>
      </c>
      <c r="H248">
        <v>6.5</v>
      </c>
      <c r="I248" t="s">
        <v>21</v>
      </c>
      <c r="J248">
        <v>8</v>
      </c>
      <c r="K248">
        <v>256</v>
      </c>
      <c r="L248" t="s">
        <v>549</v>
      </c>
      <c r="M248" t="s">
        <v>85</v>
      </c>
      <c r="N248" s="2">
        <v>5000</v>
      </c>
      <c r="O248" s="2">
        <v>50</v>
      </c>
      <c r="P248" s="2">
        <v>13</v>
      </c>
      <c r="Q248" s="2">
        <v>1213</v>
      </c>
      <c r="R248" s="2">
        <v>63</v>
      </c>
      <c r="S248" s="2" t="str">
        <f t="shared" si="6"/>
        <v>High</v>
      </c>
      <c r="T248" s="2" t="str">
        <f t="shared" si="7"/>
        <v>MediaTek</v>
      </c>
    </row>
    <row r="249" spans="1:20">
      <c r="A249">
        <v>247</v>
      </c>
      <c r="B249" t="s">
        <v>550</v>
      </c>
      <c r="C249" s="1">
        <v>17650</v>
      </c>
      <c r="D249">
        <v>21</v>
      </c>
      <c r="E249">
        <v>4.4000000000000004</v>
      </c>
      <c r="F249" t="s">
        <v>25</v>
      </c>
      <c r="G249" t="s">
        <v>468</v>
      </c>
      <c r="H249">
        <v>6.6</v>
      </c>
      <c r="I249" t="s">
        <v>21</v>
      </c>
      <c r="J249">
        <v>8</v>
      </c>
      <c r="K249">
        <v>128</v>
      </c>
      <c r="L249" t="s">
        <v>551</v>
      </c>
      <c r="M249" t="s">
        <v>470</v>
      </c>
      <c r="N249" s="2">
        <v>5000</v>
      </c>
      <c r="O249" s="2">
        <v>50</v>
      </c>
      <c r="P249" s="2">
        <v>8</v>
      </c>
      <c r="Q249" s="2">
        <v>159</v>
      </c>
      <c r="R249" s="2">
        <v>6</v>
      </c>
      <c r="S249" s="2" t="str">
        <f t="shared" si="6"/>
        <v>Mid</v>
      </c>
      <c r="T249" s="2" t="str">
        <f t="shared" si="7"/>
        <v>Snapdragon</v>
      </c>
    </row>
    <row r="250" spans="1:20">
      <c r="A250">
        <v>248</v>
      </c>
      <c r="B250" t="s">
        <v>552</v>
      </c>
      <c r="C250" s="1">
        <v>42695</v>
      </c>
      <c r="D250">
        <v>12</v>
      </c>
      <c r="E250">
        <v>4.5</v>
      </c>
      <c r="F250" t="s">
        <v>95</v>
      </c>
      <c r="G250" t="s">
        <v>407</v>
      </c>
      <c r="H250">
        <v>6.67</v>
      </c>
      <c r="I250" t="s">
        <v>21</v>
      </c>
      <c r="J250">
        <v>12</v>
      </c>
      <c r="K250">
        <v>256</v>
      </c>
      <c r="L250" t="s">
        <v>553</v>
      </c>
      <c r="M250" t="s">
        <v>237</v>
      </c>
      <c r="N250" s="2">
        <v>5100</v>
      </c>
      <c r="O250" s="2">
        <v>64</v>
      </c>
      <c r="P250" s="2">
        <v>16</v>
      </c>
      <c r="Q250" s="2">
        <v>151</v>
      </c>
      <c r="R250" s="2">
        <v>12</v>
      </c>
      <c r="S250" s="2" t="str">
        <f t="shared" si="6"/>
        <v>High</v>
      </c>
      <c r="T250" s="2" t="str">
        <f t="shared" si="7"/>
        <v>Snapdragon</v>
      </c>
    </row>
    <row r="251" spans="1:20">
      <c r="A251">
        <v>249</v>
      </c>
      <c r="B251" t="s">
        <v>554</v>
      </c>
      <c r="C251" s="1">
        <v>12999</v>
      </c>
      <c r="D251">
        <v>50</v>
      </c>
      <c r="E251">
        <v>4.4000000000000004</v>
      </c>
      <c r="F251" t="s">
        <v>25</v>
      </c>
      <c r="G251" t="s">
        <v>451</v>
      </c>
      <c r="H251">
        <v>6.6</v>
      </c>
      <c r="I251" t="s">
        <v>21</v>
      </c>
      <c r="J251">
        <v>8</v>
      </c>
      <c r="K251">
        <v>128</v>
      </c>
      <c r="L251" t="s">
        <v>324</v>
      </c>
      <c r="M251" t="s">
        <v>452</v>
      </c>
      <c r="N251" s="2">
        <v>5000</v>
      </c>
      <c r="O251" s="2">
        <v>50</v>
      </c>
      <c r="P251" s="2">
        <v>32</v>
      </c>
      <c r="Q251" s="2">
        <v>431755</v>
      </c>
      <c r="R251" s="2">
        <v>23316</v>
      </c>
      <c r="S251" s="2" t="str">
        <f t="shared" si="6"/>
        <v>Mid</v>
      </c>
      <c r="T251" s="2" t="str">
        <f t="shared" si="7"/>
        <v>Exynos</v>
      </c>
    </row>
    <row r="252" spans="1:20">
      <c r="A252">
        <v>250</v>
      </c>
      <c r="B252" t="s">
        <v>555</v>
      </c>
      <c r="C252" s="1">
        <v>42999</v>
      </c>
      <c r="D252">
        <v>14</v>
      </c>
      <c r="E252">
        <v>4.2</v>
      </c>
      <c r="F252" t="s">
        <v>25</v>
      </c>
      <c r="G252" t="s">
        <v>548</v>
      </c>
      <c r="H252">
        <v>6.5</v>
      </c>
      <c r="I252" t="s">
        <v>21</v>
      </c>
      <c r="J252">
        <v>6</v>
      </c>
      <c r="K252">
        <v>128</v>
      </c>
      <c r="L252" t="s">
        <v>551</v>
      </c>
      <c r="M252" t="s">
        <v>85</v>
      </c>
      <c r="N252" s="2">
        <v>5000</v>
      </c>
      <c r="O252" s="2">
        <v>50</v>
      </c>
      <c r="P252" s="2">
        <v>13</v>
      </c>
      <c r="Q252" s="2">
        <v>624</v>
      </c>
      <c r="R252" s="2">
        <v>95</v>
      </c>
      <c r="S252" s="2" t="str">
        <f t="shared" si="6"/>
        <v>High</v>
      </c>
      <c r="T252" s="2" t="str">
        <f t="shared" si="7"/>
        <v>MediaTek</v>
      </c>
    </row>
    <row r="253" spans="1:20">
      <c r="A253">
        <v>251</v>
      </c>
      <c r="B253" t="s">
        <v>423</v>
      </c>
      <c r="C253" s="1">
        <v>15999</v>
      </c>
      <c r="D253">
        <v>17</v>
      </c>
      <c r="E253">
        <v>4.2</v>
      </c>
      <c r="F253" t="s">
        <v>67</v>
      </c>
      <c r="G253" t="s">
        <v>424</v>
      </c>
      <c r="H253">
        <v>6.58</v>
      </c>
      <c r="I253" t="s">
        <v>21</v>
      </c>
      <c r="J253">
        <v>6</v>
      </c>
      <c r="K253">
        <v>128</v>
      </c>
      <c r="L253" t="s">
        <v>425</v>
      </c>
      <c r="M253" t="s">
        <v>426</v>
      </c>
      <c r="N253" s="2">
        <v>5000</v>
      </c>
      <c r="O253" s="2">
        <v>50</v>
      </c>
      <c r="P253" s="2">
        <v>8</v>
      </c>
      <c r="Q253" s="2">
        <v>99863</v>
      </c>
      <c r="R253" s="2">
        <v>10454</v>
      </c>
      <c r="S253" s="2" t="str">
        <f t="shared" si="6"/>
        <v>Mid</v>
      </c>
      <c r="T253" s="2" t="str">
        <f t="shared" si="7"/>
        <v>MediaTek</v>
      </c>
    </row>
    <row r="254" spans="1:20">
      <c r="A254">
        <v>252</v>
      </c>
      <c r="B254" t="s">
        <v>556</v>
      </c>
      <c r="C254" s="1">
        <v>41999</v>
      </c>
      <c r="D254">
        <v>40</v>
      </c>
      <c r="E254">
        <v>4.4000000000000004</v>
      </c>
      <c r="F254" t="s">
        <v>127</v>
      </c>
      <c r="G254" t="s">
        <v>557</v>
      </c>
      <c r="H254">
        <v>6.78</v>
      </c>
      <c r="I254" t="s">
        <v>21</v>
      </c>
      <c r="J254">
        <v>8</v>
      </c>
      <c r="K254">
        <v>256</v>
      </c>
      <c r="L254" t="s">
        <v>558</v>
      </c>
      <c r="M254" t="s">
        <v>177</v>
      </c>
      <c r="N254" s="2">
        <v>5000</v>
      </c>
      <c r="O254" s="2">
        <v>16</v>
      </c>
      <c r="P254" s="2">
        <v>16</v>
      </c>
      <c r="Q254" s="2">
        <v>20</v>
      </c>
      <c r="R254" s="2">
        <v>0</v>
      </c>
      <c r="S254" s="2" t="str">
        <f t="shared" si="6"/>
        <v>High</v>
      </c>
      <c r="T254" s="2" t="str">
        <f t="shared" si="7"/>
        <v>MediaTek</v>
      </c>
    </row>
    <row r="255" spans="1:20">
      <c r="A255">
        <v>253</v>
      </c>
      <c r="B255" t="s">
        <v>559</v>
      </c>
      <c r="C255" s="1">
        <v>23999</v>
      </c>
      <c r="D255">
        <v>28</v>
      </c>
      <c r="E255">
        <v>4.0999999999999996</v>
      </c>
      <c r="F255" t="s">
        <v>67</v>
      </c>
      <c r="G255" t="s">
        <v>560</v>
      </c>
      <c r="H255">
        <v>6.78</v>
      </c>
      <c r="I255" t="s">
        <v>21</v>
      </c>
      <c r="J255">
        <v>12</v>
      </c>
      <c r="K255">
        <v>512</v>
      </c>
      <c r="L255" t="s">
        <v>561</v>
      </c>
      <c r="M255" t="s">
        <v>562</v>
      </c>
      <c r="N255" s="2">
        <v>5500</v>
      </c>
      <c r="O255" s="2">
        <v>50</v>
      </c>
      <c r="P255" s="2">
        <v>50</v>
      </c>
      <c r="Q255" s="2">
        <v>67</v>
      </c>
      <c r="R255" s="2">
        <v>2</v>
      </c>
      <c r="S255" s="2" t="str">
        <f t="shared" si="6"/>
        <v>High</v>
      </c>
      <c r="T255" s="2" t="str">
        <f t="shared" si="7"/>
        <v>Snapdragon</v>
      </c>
    </row>
    <row r="256" spans="1:20">
      <c r="A256">
        <v>254</v>
      </c>
      <c r="B256" t="s">
        <v>563</v>
      </c>
      <c r="C256" s="1">
        <v>8298</v>
      </c>
      <c r="D256">
        <v>15</v>
      </c>
      <c r="E256">
        <v>4.4000000000000004</v>
      </c>
      <c r="F256" t="s">
        <v>564</v>
      </c>
      <c r="G256" t="s">
        <v>565</v>
      </c>
      <c r="H256">
        <v>6.78</v>
      </c>
      <c r="I256" t="s">
        <v>21</v>
      </c>
      <c r="J256">
        <v>8</v>
      </c>
      <c r="K256">
        <v>256</v>
      </c>
      <c r="L256" t="s">
        <v>566</v>
      </c>
      <c r="M256" t="s">
        <v>567</v>
      </c>
      <c r="N256" s="2">
        <v>4600</v>
      </c>
      <c r="O256" s="2">
        <v>64</v>
      </c>
      <c r="P256" s="2">
        <v>16</v>
      </c>
      <c r="Q256" s="2">
        <v>2796</v>
      </c>
      <c r="R256" s="2">
        <v>189</v>
      </c>
      <c r="S256" s="2" t="str">
        <f t="shared" si="6"/>
        <v>Low</v>
      </c>
      <c r="T256" s="2" t="str">
        <f t="shared" si="7"/>
        <v>MediaTek</v>
      </c>
    </row>
    <row r="257" spans="1:20">
      <c r="A257">
        <v>255</v>
      </c>
      <c r="B257" t="s">
        <v>568</v>
      </c>
      <c r="C257" s="1">
        <v>21999</v>
      </c>
      <c r="D257">
        <v>22</v>
      </c>
      <c r="E257">
        <v>4.5</v>
      </c>
      <c r="F257" t="s">
        <v>220</v>
      </c>
      <c r="G257" t="s">
        <v>512</v>
      </c>
      <c r="H257">
        <v>6.67</v>
      </c>
      <c r="I257" t="s">
        <v>42</v>
      </c>
      <c r="J257">
        <v>4</v>
      </c>
      <c r="K257">
        <v>64</v>
      </c>
      <c r="L257" t="s">
        <v>515</v>
      </c>
      <c r="M257" t="s">
        <v>224</v>
      </c>
      <c r="N257" s="2">
        <v>5100</v>
      </c>
      <c r="O257" s="2">
        <v>8</v>
      </c>
      <c r="P257" s="2">
        <v>5</v>
      </c>
      <c r="Q257" s="2">
        <v>1621</v>
      </c>
      <c r="R257" s="2">
        <v>140</v>
      </c>
      <c r="S257" s="2" t="str">
        <f t="shared" si="6"/>
        <v>High</v>
      </c>
      <c r="T257" s="2" t="str">
        <f t="shared" si="7"/>
        <v>MediaTek</v>
      </c>
    </row>
    <row r="258" spans="1:20">
      <c r="A258">
        <v>256</v>
      </c>
      <c r="B258" t="s">
        <v>569</v>
      </c>
      <c r="C258" s="1">
        <v>53975</v>
      </c>
      <c r="D258">
        <v>17</v>
      </c>
      <c r="E258">
        <v>4.0999999999999996</v>
      </c>
      <c r="F258" t="s">
        <v>25</v>
      </c>
      <c r="G258" t="s">
        <v>570</v>
      </c>
      <c r="H258">
        <v>6.7</v>
      </c>
      <c r="I258" t="s">
        <v>21</v>
      </c>
      <c r="J258">
        <v>4</v>
      </c>
      <c r="K258">
        <v>64</v>
      </c>
      <c r="L258" t="s">
        <v>241</v>
      </c>
      <c r="M258" t="s">
        <v>571</v>
      </c>
      <c r="N258" s="2">
        <v>5000</v>
      </c>
      <c r="O258" s="2">
        <v>50</v>
      </c>
      <c r="P258" s="2">
        <v>8</v>
      </c>
      <c r="Q258" s="2">
        <v>1075</v>
      </c>
      <c r="R258" s="2">
        <v>43</v>
      </c>
      <c r="S258" s="2" t="str">
        <f t="shared" ref="S258:S316" si="8">IF(C258&lt;10000,"Low",IF(C258&lt;20000,"Mid","High"))</f>
        <v>High</v>
      </c>
      <c r="T258" s="2" t="str">
        <f t="shared" ref="T258:T316" si="9">IF(ISNUMBER(SEARCH("Dimensity",M258)),"MediaTek",
IF(ISNUMBER(SEARCH("Helio",M258)),"MediaTek",IF(ISNUMBER(SEARCH("G37",M258)),"MediaTek",IF(ISNUMBER(SEARCH("Tensor",M258)),"Tensor",
IF(ISNUMBER(SEARCH("Snapdragon",M258)),"Snapdragon",IF(ISNUMBER(SEARCH("Gen",M258)),"Snapdragon",
IF(ISNUMBER(SEARCH("Unisoc",M258)),"Unisoc",
IF(ISNUMBER(SEARCH("T",M258)),"Unisoc",IF(ISNUMBER(SEARCH("SC",M258)),"Unisoc",
IF(ISNUMBER(SEARCH("Exynos",M258)),"Exynos",
"Other"))))))))))</f>
        <v>MediaTek</v>
      </c>
    </row>
    <row r="259" spans="1:20">
      <c r="A259">
        <v>257</v>
      </c>
      <c r="B259" t="s">
        <v>572</v>
      </c>
      <c r="C259" s="1">
        <v>7999</v>
      </c>
      <c r="D259">
        <v>13</v>
      </c>
      <c r="E259">
        <v>4.3</v>
      </c>
      <c r="F259" t="s">
        <v>67</v>
      </c>
      <c r="G259" t="s">
        <v>573</v>
      </c>
      <c r="H259">
        <v>6.67</v>
      </c>
      <c r="I259" t="s">
        <v>21</v>
      </c>
      <c r="J259">
        <v>8</v>
      </c>
      <c r="K259">
        <v>128</v>
      </c>
      <c r="L259" t="s">
        <v>574</v>
      </c>
      <c r="M259" t="s">
        <v>575</v>
      </c>
      <c r="N259" s="2">
        <v>4800</v>
      </c>
      <c r="O259" s="2">
        <v>64</v>
      </c>
      <c r="P259" s="2">
        <v>16</v>
      </c>
      <c r="Q259" s="2">
        <v>188102</v>
      </c>
      <c r="R259" s="2">
        <v>15826</v>
      </c>
      <c r="S259" s="2" t="str">
        <f t="shared" si="8"/>
        <v>Low</v>
      </c>
      <c r="T259" s="2" t="str">
        <f t="shared" si="9"/>
        <v>Snapdragon</v>
      </c>
    </row>
    <row r="260" spans="1:20">
      <c r="A260">
        <v>258</v>
      </c>
      <c r="B260" t="s">
        <v>491</v>
      </c>
      <c r="C260" s="1">
        <v>22999</v>
      </c>
      <c r="D260">
        <v>28</v>
      </c>
      <c r="E260">
        <v>4.3</v>
      </c>
      <c r="F260" t="s">
        <v>40</v>
      </c>
      <c r="G260" t="s">
        <v>395</v>
      </c>
      <c r="H260">
        <v>6.71</v>
      </c>
      <c r="I260" t="s">
        <v>42</v>
      </c>
      <c r="J260">
        <v>4</v>
      </c>
      <c r="K260">
        <v>128</v>
      </c>
      <c r="L260" t="s">
        <v>422</v>
      </c>
      <c r="M260" t="s">
        <v>157</v>
      </c>
      <c r="N260" s="2">
        <v>5000</v>
      </c>
      <c r="O260" s="2">
        <v>8</v>
      </c>
      <c r="P260" s="2">
        <v>5</v>
      </c>
      <c r="Q260" s="2">
        <v>54955</v>
      </c>
      <c r="R260" s="2">
        <v>5761</v>
      </c>
      <c r="S260" s="2" t="str">
        <f t="shared" si="8"/>
        <v>High</v>
      </c>
      <c r="T260" s="2" t="str">
        <f t="shared" si="9"/>
        <v>MediaTek</v>
      </c>
    </row>
    <row r="261" spans="1:20">
      <c r="A261">
        <v>259</v>
      </c>
      <c r="B261" t="s">
        <v>576</v>
      </c>
      <c r="C261" s="1">
        <v>22999</v>
      </c>
      <c r="D261">
        <v>36</v>
      </c>
      <c r="E261">
        <v>4.5</v>
      </c>
      <c r="F261" t="s">
        <v>95</v>
      </c>
      <c r="G261" t="s">
        <v>577</v>
      </c>
      <c r="H261">
        <v>6.43</v>
      </c>
      <c r="I261" t="s">
        <v>21</v>
      </c>
      <c r="J261">
        <v>6</v>
      </c>
      <c r="K261">
        <v>128</v>
      </c>
      <c r="L261" t="s">
        <v>578</v>
      </c>
      <c r="M261" t="s">
        <v>579</v>
      </c>
      <c r="N261" s="2">
        <v>5000</v>
      </c>
      <c r="O261" s="2">
        <v>64</v>
      </c>
      <c r="P261" s="2">
        <v>16</v>
      </c>
      <c r="Q261" s="2">
        <v>151</v>
      </c>
      <c r="R261" s="2">
        <v>12</v>
      </c>
      <c r="S261" s="2" t="str">
        <f t="shared" si="8"/>
        <v>High</v>
      </c>
      <c r="T261" s="2" t="str">
        <f t="shared" si="9"/>
        <v>MediaTek</v>
      </c>
    </row>
    <row r="262" spans="1:20">
      <c r="A262">
        <v>260</v>
      </c>
      <c r="B262" t="s">
        <v>580</v>
      </c>
      <c r="C262" s="1">
        <v>42999</v>
      </c>
      <c r="D262">
        <v>46</v>
      </c>
      <c r="E262">
        <v>4.3</v>
      </c>
      <c r="F262" t="s">
        <v>564</v>
      </c>
      <c r="G262" t="s">
        <v>565</v>
      </c>
      <c r="H262">
        <v>6.78</v>
      </c>
      <c r="I262" t="s">
        <v>21</v>
      </c>
      <c r="J262">
        <v>8</v>
      </c>
      <c r="K262">
        <v>128</v>
      </c>
      <c r="L262" t="s">
        <v>566</v>
      </c>
      <c r="M262" t="s">
        <v>567</v>
      </c>
      <c r="N262" s="2">
        <v>4600</v>
      </c>
      <c r="O262" s="2">
        <v>64</v>
      </c>
      <c r="P262" s="2">
        <v>16</v>
      </c>
      <c r="Q262" s="2">
        <v>18021</v>
      </c>
      <c r="R262" s="2">
        <v>1566</v>
      </c>
      <c r="S262" s="2" t="str">
        <f t="shared" si="8"/>
        <v>High</v>
      </c>
      <c r="T262" s="2" t="str">
        <f t="shared" si="9"/>
        <v>MediaTek</v>
      </c>
    </row>
    <row r="263" spans="1:20">
      <c r="A263">
        <v>261</v>
      </c>
      <c r="B263" t="s">
        <v>581</v>
      </c>
      <c r="C263" s="1">
        <v>23772</v>
      </c>
      <c r="D263">
        <v>27</v>
      </c>
      <c r="E263">
        <v>4.3</v>
      </c>
      <c r="F263" t="s">
        <v>19</v>
      </c>
      <c r="G263" t="s">
        <v>260</v>
      </c>
      <c r="H263">
        <v>6.55</v>
      </c>
      <c r="I263" t="s">
        <v>21</v>
      </c>
      <c r="J263">
        <v>8</v>
      </c>
      <c r="K263">
        <v>128</v>
      </c>
      <c r="L263" t="s">
        <v>218</v>
      </c>
      <c r="M263" t="s">
        <v>262</v>
      </c>
      <c r="N263" s="2">
        <v>5000</v>
      </c>
      <c r="O263" s="2">
        <v>50</v>
      </c>
      <c r="P263" s="2">
        <v>32</v>
      </c>
      <c r="Q263" s="2">
        <v>1505</v>
      </c>
      <c r="R263" s="2">
        <v>70</v>
      </c>
      <c r="S263" s="2" t="str">
        <f t="shared" si="8"/>
        <v>High</v>
      </c>
      <c r="T263" s="2" t="str">
        <f t="shared" si="9"/>
        <v>MediaTek</v>
      </c>
    </row>
    <row r="264" spans="1:20">
      <c r="A264">
        <v>262</v>
      </c>
      <c r="B264" t="s">
        <v>554</v>
      </c>
      <c r="C264" s="1">
        <v>8999</v>
      </c>
      <c r="D264">
        <v>19</v>
      </c>
      <c r="E264">
        <v>4.3</v>
      </c>
      <c r="F264" t="s">
        <v>25</v>
      </c>
      <c r="G264" t="s">
        <v>451</v>
      </c>
      <c r="H264">
        <v>6.6</v>
      </c>
      <c r="I264" t="s">
        <v>21</v>
      </c>
      <c r="J264">
        <v>8</v>
      </c>
      <c r="K264">
        <v>128</v>
      </c>
      <c r="L264" t="s">
        <v>324</v>
      </c>
      <c r="M264" t="s">
        <v>452</v>
      </c>
      <c r="N264" s="2">
        <v>5000</v>
      </c>
      <c r="O264" s="2">
        <v>50</v>
      </c>
      <c r="P264" s="2">
        <v>32</v>
      </c>
      <c r="Q264" s="2">
        <v>111</v>
      </c>
      <c r="R264" s="2">
        <v>3</v>
      </c>
      <c r="S264" s="2" t="str">
        <f t="shared" si="8"/>
        <v>Low</v>
      </c>
      <c r="T264" s="2" t="str">
        <f t="shared" si="9"/>
        <v>Exynos</v>
      </c>
    </row>
    <row r="265" spans="1:20">
      <c r="A265">
        <v>263</v>
      </c>
      <c r="B265" t="s">
        <v>582</v>
      </c>
      <c r="C265" s="1">
        <v>11175</v>
      </c>
      <c r="D265">
        <v>11</v>
      </c>
      <c r="E265">
        <v>4.3</v>
      </c>
      <c r="F265" t="s">
        <v>40</v>
      </c>
      <c r="G265" t="s">
        <v>235</v>
      </c>
      <c r="H265">
        <v>6.67</v>
      </c>
      <c r="I265" t="s">
        <v>21</v>
      </c>
      <c r="J265">
        <v>8</v>
      </c>
      <c r="K265">
        <v>256</v>
      </c>
      <c r="L265" t="s">
        <v>422</v>
      </c>
      <c r="M265" t="s">
        <v>237</v>
      </c>
      <c r="N265" s="2">
        <v>5100</v>
      </c>
      <c r="O265" s="2">
        <v>200</v>
      </c>
      <c r="P265" s="2">
        <v>16</v>
      </c>
      <c r="Q265" s="2">
        <v>7510</v>
      </c>
      <c r="R265" s="2">
        <v>921</v>
      </c>
      <c r="S265" s="2" t="str">
        <f t="shared" si="8"/>
        <v>Mid</v>
      </c>
      <c r="T265" s="2" t="str">
        <f t="shared" si="9"/>
        <v>Snapdragon</v>
      </c>
    </row>
    <row r="266" spans="1:20">
      <c r="A266">
        <v>264</v>
      </c>
      <c r="B266" t="s">
        <v>583</v>
      </c>
      <c r="C266" s="1">
        <v>25880</v>
      </c>
      <c r="D266">
        <v>14</v>
      </c>
      <c r="E266">
        <v>4.3</v>
      </c>
      <c r="F266" t="s">
        <v>220</v>
      </c>
      <c r="G266" t="s">
        <v>472</v>
      </c>
      <c r="H266">
        <v>6.56</v>
      </c>
      <c r="I266" t="s">
        <v>42</v>
      </c>
      <c r="J266">
        <v>4</v>
      </c>
      <c r="K266">
        <v>64</v>
      </c>
      <c r="L266" t="s">
        <v>473</v>
      </c>
      <c r="M266" t="s">
        <v>44</v>
      </c>
      <c r="N266" s="2">
        <v>5000</v>
      </c>
      <c r="O266" s="2">
        <v>8</v>
      </c>
      <c r="P266" s="2">
        <v>5</v>
      </c>
      <c r="Q266" s="2">
        <v>241</v>
      </c>
      <c r="R266" s="2">
        <v>26</v>
      </c>
      <c r="S266" s="2" t="str">
        <f t="shared" si="8"/>
        <v>High</v>
      </c>
      <c r="T266" s="2" t="str">
        <f t="shared" si="9"/>
        <v>MediaTek</v>
      </c>
    </row>
    <row r="267" spans="1:20">
      <c r="A267">
        <v>265</v>
      </c>
      <c r="B267" t="s">
        <v>584</v>
      </c>
      <c r="C267" s="1">
        <v>67999</v>
      </c>
      <c r="D267">
        <v>3</v>
      </c>
      <c r="E267">
        <v>4.3</v>
      </c>
      <c r="F267" t="s">
        <v>67</v>
      </c>
      <c r="G267" t="s">
        <v>585</v>
      </c>
      <c r="H267">
        <v>6.56</v>
      </c>
      <c r="I267" t="s">
        <v>21</v>
      </c>
      <c r="J267">
        <v>8</v>
      </c>
      <c r="K267">
        <v>128</v>
      </c>
      <c r="L267" t="s">
        <v>586</v>
      </c>
      <c r="M267" t="s">
        <v>587</v>
      </c>
      <c r="N267" s="2">
        <v>4830</v>
      </c>
      <c r="O267" s="2">
        <v>64</v>
      </c>
      <c r="P267" s="2">
        <v>32</v>
      </c>
      <c r="Q267" s="2">
        <v>6657</v>
      </c>
      <c r="R267" s="2">
        <v>549</v>
      </c>
      <c r="S267" s="2" t="str">
        <f t="shared" si="8"/>
        <v>High</v>
      </c>
      <c r="T267" s="2" t="str">
        <f t="shared" si="9"/>
        <v>MediaTek</v>
      </c>
    </row>
    <row r="268" spans="1:20">
      <c r="A268">
        <v>266</v>
      </c>
      <c r="B268" t="s">
        <v>588</v>
      </c>
      <c r="C268" s="1">
        <v>31980</v>
      </c>
      <c r="D268">
        <v>23</v>
      </c>
      <c r="E268">
        <v>4.3</v>
      </c>
      <c r="F268" t="s">
        <v>25</v>
      </c>
      <c r="G268" t="s">
        <v>302</v>
      </c>
      <c r="H268">
        <v>6.2</v>
      </c>
      <c r="I268" t="s">
        <v>21</v>
      </c>
      <c r="J268">
        <v>8</v>
      </c>
      <c r="K268">
        <v>256</v>
      </c>
      <c r="L268" t="s">
        <v>529</v>
      </c>
      <c r="M268" t="s">
        <v>304</v>
      </c>
      <c r="N268" s="2">
        <v>4000</v>
      </c>
      <c r="O268" s="2">
        <v>50</v>
      </c>
      <c r="P268" s="2">
        <v>12</v>
      </c>
      <c r="Q268" s="2">
        <v>5700</v>
      </c>
      <c r="R268" s="2">
        <v>287</v>
      </c>
      <c r="S268" s="2" t="str">
        <f t="shared" si="8"/>
        <v>High</v>
      </c>
      <c r="T268" s="2" t="str">
        <f t="shared" si="9"/>
        <v>Exynos</v>
      </c>
    </row>
    <row r="269" spans="1:20">
      <c r="A269">
        <v>267</v>
      </c>
      <c r="B269" t="s">
        <v>589</v>
      </c>
      <c r="C269" s="1">
        <v>12988</v>
      </c>
      <c r="D269">
        <v>14</v>
      </c>
      <c r="E269">
        <v>4.5</v>
      </c>
      <c r="F269" t="s">
        <v>25</v>
      </c>
      <c r="G269" t="s">
        <v>590</v>
      </c>
      <c r="H269">
        <v>6.6</v>
      </c>
      <c r="I269" t="s">
        <v>21</v>
      </c>
      <c r="J269">
        <v>8</v>
      </c>
      <c r="K269">
        <v>128</v>
      </c>
      <c r="L269" t="s">
        <v>591</v>
      </c>
      <c r="M269" t="s">
        <v>592</v>
      </c>
      <c r="N269" s="2">
        <v>5000</v>
      </c>
      <c r="O269" s="2">
        <v>48</v>
      </c>
      <c r="P269" s="2">
        <v>13</v>
      </c>
      <c r="Q269" s="2">
        <v>15</v>
      </c>
      <c r="R269" s="2">
        <v>1</v>
      </c>
      <c r="S269" s="2" t="str">
        <f t="shared" si="8"/>
        <v>Mid</v>
      </c>
      <c r="T269" s="2" t="str">
        <f t="shared" si="9"/>
        <v>MediaTek</v>
      </c>
    </row>
    <row r="270" spans="1:20">
      <c r="A270">
        <v>268</v>
      </c>
      <c r="B270" t="s">
        <v>593</v>
      </c>
      <c r="C270" s="1">
        <v>24999</v>
      </c>
      <c r="D270">
        <v>27</v>
      </c>
      <c r="E270">
        <v>4.0999999999999996</v>
      </c>
      <c r="F270" t="s">
        <v>220</v>
      </c>
      <c r="G270" t="s">
        <v>594</v>
      </c>
      <c r="H270">
        <v>6.7</v>
      </c>
      <c r="I270" t="s">
        <v>21</v>
      </c>
      <c r="J270">
        <v>8</v>
      </c>
      <c r="K270">
        <v>256</v>
      </c>
      <c r="L270" t="s">
        <v>140</v>
      </c>
      <c r="M270" t="s">
        <v>595</v>
      </c>
      <c r="N270" s="2">
        <v>5000</v>
      </c>
      <c r="O270" s="2">
        <v>64</v>
      </c>
      <c r="P270" s="2">
        <v>32</v>
      </c>
      <c r="Q270" s="2">
        <v>3503</v>
      </c>
      <c r="R270" s="2">
        <v>269</v>
      </c>
      <c r="S270" s="2" t="str">
        <f t="shared" si="8"/>
        <v>High</v>
      </c>
      <c r="T270" s="2" t="str">
        <f t="shared" si="9"/>
        <v>MediaTek</v>
      </c>
    </row>
    <row r="271" spans="1:20">
      <c r="A271">
        <v>269</v>
      </c>
      <c r="B271" t="s">
        <v>596</v>
      </c>
      <c r="C271" s="1">
        <v>14999</v>
      </c>
      <c r="D271">
        <v>18</v>
      </c>
      <c r="E271">
        <v>4.2</v>
      </c>
      <c r="F271" t="s">
        <v>25</v>
      </c>
      <c r="G271" t="s">
        <v>268</v>
      </c>
      <c r="H271">
        <v>6.6</v>
      </c>
      <c r="I271" t="s">
        <v>42</v>
      </c>
      <c r="J271">
        <v>8</v>
      </c>
      <c r="K271">
        <v>128</v>
      </c>
      <c r="L271" t="s">
        <v>204</v>
      </c>
      <c r="M271" t="s">
        <v>269</v>
      </c>
      <c r="N271" s="2">
        <v>5000</v>
      </c>
      <c r="O271" s="2">
        <v>50</v>
      </c>
      <c r="P271" s="2">
        <v>13</v>
      </c>
      <c r="Q271" s="2">
        <v>465</v>
      </c>
      <c r="R271" s="2">
        <v>35</v>
      </c>
      <c r="S271" s="2" t="str">
        <f t="shared" si="8"/>
        <v>Mid</v>
      </c>
      <c r="T271" s="2" t="str">
        <f t="shared" si="9"/>
        <v>Exynos</v>
      </c>
    </row>
    <row r="272" spans="1:20">
      <c r="A272">
        <v>270</v>
      </c>
      <c r="B272" t="s">
        <v>597</v>
      </c>
      <c r="C272" s="1">
        <v>12999</v>
      </c>
      <c r="D272">
        <v>38</v>
      </c>
      <c r="E272">
        <v>3.7</v>
      </c>
      <c r="F272" t="s">
        <v>371</v>
      </c>
      <c r="G272" t="s">
        <v>598</v>
      </c>
      <c r="H272">
        <v>6.42</v>
      </c>
      <c r="I272" t="s">
        <v>21</v>
      </c>
      <c r="J272">
        <v>12</v>
      </c>
      <c r="K272">
        <v>256</v>
      </c>
      <c r="L272" t="s">
        <v>241</v>
      </c>
      <c r="M272" t="s">
        <v>599</v>
      </c>
      <c r="N272" s="2">
        <v>5000</v>
      </c>
      <c r="O272" s="2">
        <v>50</v>
      </c>
      <c r="P272" s="2">
        <v>16</v>
      </c>
      <c r="Q272" s="2">
        <v>19</v>
      </c>
      <c r="R272" s="2">
        <v>2</v>
      </c>
      <c r="S272" s="2" t="str">
        <f t="shared" si="8"/>
        <v>Mid</v>
      </c>
      <c r="T272" s="2" t="str">
        <f t="shared" si="9"/>
        <v>MediaTek</v>
      </c>
    </row>
    <row r="273" spans="1:20">
      <c r="A273">
        <v>271</v>
      </c>
      <c r="B273" t="s">
        <v>600</v>
      </c>
      <c r="C273" s="1">
        <v>6179</v>
      </c>
      <c r="D273">
        <v>20</v>
      </c>
      <c r="E273">
        <v>4.4000000000000004</v>
      </c>
      <c r="F273" t="s">
        <v>371</v>
      </c>
      <c r="G273" t="s">
        <v>601</v>
      </c>
      <c r="H273">
        <v>6.67</v>
      </c>
      <c r="I273" t="s">
        <v>21</v>
      </c>
      <c r="J273">
        <v>8</v>
      </c>
      <c r="K273">
        <v>256</v>
      </c>
      <c r="L273" t="s">
        <v>602</v>
      </c>
      <c r="M273" t="s">
        <v>603</v>
      </c>
      <c r="N273" s="2">
        <v>5000</v>
      </c>
      <c r="O273" s="2">
        <v>64</v>
      </c>
      <c r="P273" s="2">
        <v>32</v>
      </c>
      <c r="Q273" s="2">
        <v>1965</v>
      </c>
      <c r="R273" s="2">
        <v>102</v>
      </c>
      <c r="S273" s="2" t="str">
        <f t="shared" si="8"/>
        <v>Low</v>
      </c>
      <c r="T273" s="2" t="str">
        <f t="shared" si="9"/>
        <v>MediaTek</v>
      </c>
    </row>
    <row r="274" spans="1:20">
      <c r="A274">
        <v>272</v>
      </c>
      <c r="B274" t="s">
        <v>604</v>
      </c>
      <c r="C274" s="1">
        <v>13998</v>
      </c>
      <c r="D274">
        <v>18</v>
      </c>
      <c r="E274">
        <v>4.2</v>
      </c>
      <c r="F274" t="s">
        <v>19</v>
      </c>
      <c r="G274" t="s">
        <v>605</v>
      </c>
      <c r="H274">
        <v>6.4</v>
      </c>
      <c r="I274" t="s">
        <v>21</v>
      </c>
      <c r="J274">
        <v>6</v>
      </c>
      <c r="K274">
        <v>128</v>
      </c>
      <c r="L274" t="s">
        <v>606</v>
      </c>
      <c r="M274" t="s">
        <v>607</v>
      </c>
      <c r="N274" s="2">
        <v>5000</v>
      </c>
      <c r="O274" s="2">
        <v>50</v>
      </c>
      <c r="P274" s="2">
        <v>13</v>
      </c>
      <c r="Q274" s="2">
        <v>640</v>
      </c>
      <c r="R274" s="2">
        <v>31</v>
      </c>
      <c r="S274" s="2" t="str">
        <f t="shared" si="8"/>
        <v>Mid</v>
      </c>
      <c r="T274" s="2" t="str">
        <f t="shared" si="9"/>
        <v>MediaTek</v>
      </c>
    </row>
    <row r="275" spans="1:20">
      <c r="A275">
        <v>273</v>
      </c>
      <c r="B275" t="s">
        <v>608</v>
      </c>
      <c r="C275" s="1">
        <v>22999</v>
      </c>
      <c r="D275">
        <v>16</v>
      </c>
      <c r="E275">
        <v>4.2</v>
      </c>
      <c r="F275" t="s">
        <v>67</v>
      </c>
      <c r="G275" t="s">
        <v>609</v>
      </c>
      <c r="H275">
        <v>6.78</v>
      </c>
      <c r="I275" t="s">
        <v>21</v>
      </c>
      <c r="J275">
        <v>12</v>
      </c>
      <c r="K275">
        <v>256</v>
      </c>
      <c r="L275" t="s">
        <v>241</v>
      </c>
      <c r="M275" t="s">
        <v>610</v>
      </c>
      <c r="N275" s="2">
        <v>4600</v>
      </c>
      <c r="O275" s="2">
        <v>50</v>
      </c>
      <c r="P275" s="2">
        <v>50</v>
      </c>
      <c r="Q275" s="2">
        <v>12488</v>
      </c>
      <c r="R275" s="2">
        <v>1765</v>
      </c>
      <c r="S275" s="2" t="str">
        <f t="shared" si="8"/>
        <v>High</v>
      </c>
      <c r="T275" s="2" t="str">
        <f t="shared" si="9"/>
        <v>MediaTek</v>
      </c>
    </row>
    <row r="276" spans="1:20">
      <c r="A276">
        <v>274</v>
      </c>
      <c r="B276" t="s">
        <v>611</v>
      </c>
      <c r="C276" s="1">
        <v>67999</v>
      </c>
      <c r="D276">
        <v>22</v>
      </c>
      <c r="E276">
        <v>4.5999999999999996</v>
      </c>
      <c r="F276" t="s">
        <v>25</v>
      </c>
      <c r="G276" t="s">
        <v>612</v>
      </c>
      <c r="H276">
        <v>6.7</v>
      </c>
      <c r="I276" t="s">
        <v>21</v>
      </c>
      <c r="J276">
        <v>8</v>
      </c>
      <c r="K276">
        <v>512</v>
      </c>
      <c r="L276" t="s">
        <v>107</v>
      </c>
      <c r="M276" t="s">
        <v>613</v>
      </c>
      <c r="N276" s="2">
        <v>3700</v>
      </c>
      <c r="O276" s="2">
        <v>12</v>
      </c>
      <c r="P276" s="2">
        <v>10</v>
      </c>
      <c r="Q276" s="2">
        <v>300963</v>
      </c>
      <c r="R276" s="2">
        <v>11630</v>
      </c>
      <c r="S276" s="2" t="str">
        <f t="shared" si="8"/>
        <v>High</v>
      </c>
      <c r="T276" s="2" t="str">
        <f t="shared" si="9"/>
        <v>Snapdragon</v>
      </c>
    </row>
    <row r="277" spans="1:20">
      <c r="A277">
        <v>275</v>
      </c>
      <c r="B277" t="s">
        <v>614</v>
      </c>
      <c r="C277" s="1">
        <v>11177</v>
      </c>
      <c r="D277">
        <v>35</v>
      </c>
      <c r="E277">
        <v>4.3</v>
      </c>
      <c r="F277" t="s">
        <v>127</v>
      </c>
      <c r="G277" t="s">
        <v>615</v>
      </c>
      <c r="H277">
        <v>6.78</v>
      </c>
      <c r="I277" t="s">
        <v>21</v>
      </c>
      <c r="J277">
        <v>12</v>
      </c>
      <c r="K277">
        <v>256</v>
      </c>
      <c r="L277" t="s">
        <v>616</v>
      </c>
      <c r="M277" t="s">
        <v>338</v>
      </c>
      <c r="N277" s="2">
        <v>5000</v>
      </c>
      <c r="O277" s="2">
        <v>108</v>
      </c>
      <c r="P277" s="2">
        <v>50</v>
      </c>
      <c r="Q277" s="2">
        <v>111</v>
      </c>
      <c r="R277" s="2">
        <v>3</v>
      </c>
      <c r="S277" s="2" t="str">
        <f t="shared" si="8"/>
        <v>Mid</v>
      </c>
      <c r="T277" s="2" t="str">
        <f t="shared" si="9"/>
        <v>MediaTek</v>
      </c>
    </row>
    <row r="278" spans="1:20">
      <c r="A278">
        <v>276</v>
      </c>
      <c r="B278" t="s">
        <v>617</v>
      </c>
      <c r="C278" s="1">
        <v>12999</v>
      </c>
      <c r="D278">
        <v>10</v>
      </c>
      <c r="E278">
        <v>4.4000000000000004</v>
      </c>
      <c r="F278" t="s">
        <v>40</v>
      </c>
      <c r="G278" t="s">
        <v>395</v>
      </c>
      <c r="H278">
        <v>6.71</v>
      </c>
      <c r="I278" t="s">
        <v>42</v>
      </c>
      <c r="J278">
        <v>6</v>
      </c>
      <c r="K278">
        <v>128</v>
      </c>
      <c r="L278" t="s">
        <v>35</v>
      </c>
      <c r="M278" t="s">
        <v>157</v>
      </c>
      <c r="N278" s="2">
        <v>5000</v>
      </c>
      <c r="O278" s="2">
        <v>8</v>
      </c>
      <c r="P278" s="2">
        <v>5</v>
      </c>
      <c r="Q278" s="2">
        <v>31</v>
      </c>
      <c r="R278" s="2">
        <v>1</v>
      </c>
      <c r="S278" s="2" t="str">
        <f t="shared" si="8"/>
        <v>Mid</v>
      </c>
      <c r="T278" s="2" t="str">
        <f t="shared" si="9"/>
        <v>MediaTek</v>
      </c>
    </row>
    <row r="279" spans="1:20">
      <c r="A279">
        <v>277</v>
      </c>
      <c r="B279" t="s">
        <v>618</v>
      </c>
      <c r="C279" s="1">
        <v>11999</v>
      </c>
      <c r="D279">
        <v>22</v>
      </c>
      <c r="E279">
        <v>4.3</v>
      </c>
      <c r="F279" t="s">
        <v>67</v>
      </c>
      <c r="G279" t="s">
        <v>619</v>
      </c>
      <c r="H279">
        <v>6.56</v>
      </c>
      <c r="I279" t="s">
        <v>42</v>
      </c>
      <c r="J279">
        <v>4</v>
      </c>
      <c r="K279">
        <v>128</v>
      </c>
      <c r="L279" t="s">
        <v>445</v>
      </c>
      <c r="M279" t="s">
        <v>44</v>
      </c>
      <c r="N279" s="2">
        <v>5000</v>
      </c>
      <c r="O279" s="2">
        <v>50</v>
      </c>
      <c r="P279" s="2">
        <v>8</v>
      </c>
      <c r="Q279" s="2">
        <v>153249</v>
      </c>
      <c r="R279" s="2">
        <v>8389</v>
      </c>
      <c r="S279" s="2" t="str">
        <f t="shared" si="8"/>
        <v>Mid</v>
      </c>
      <c r="T279" s="2" t="str">
        <f t="shared" si="9"/>
        <v>MediaTek</v>
      </c>
    </row>
    <row r="280" spans="1:20">
      <c r="A280">
        <v>278</v>
      </c>
      <c r="B280" t="s">
        <v>597</v>
      </c>
      <c r="C280" s="1">
        <v>7999</v>
      </c>
      <c r="D280">
        <v>19</v>
      </c>
      <c r="E280">
        <v>3.8</v>
      </c>
      <c r="F280" t="s">
        <v>371</v>
      </c>
      <c r="G280" t="s">
        <v>598</v>
      </c>
      <c r="H280">
        <v>6.42</v>
      </c>
      <c r="I280" t="s">
        <v>21</v>
      </c>
      <c r="J280">
        <v>12</v>
      </c>
      <c r="K280">
        <v>256</v>
      </c>
      <c r="L280" t="s">
        <v>241</v>
      </c>
      <c r="M280" t="s">
        <v>599</v>
      </c>
      <c r="N280" s="2">
        <v>5000</v>
      </c>
      <c r="O280" s="2">
        <v>50</v>
      </c>
      <c r="P280" s="2">
        <v>16</v>
      </c>
      <c r="Q280" s="2">
        <v>1367</v>
      </c>
      <c r="R280" s="2">
        <v>115</v>
      </c>
      <c r="S280" s="2" t="str">
        <f t="shared" si="8"/>
        <v>Low</v>
      </c>
      <c r="T280" s="2" t="str">
        <f t="shared" si="9"/>
        <v>MediaTek</v>
      </c>
    </row>
    <row r="281" spans="1:20">
      <c r="A281">
        <v>279</v>
      </c>
      <c r="B281" t="s">
        <v>620</v>
      </c>
      <c r="C281" s="1">
        <v>7999</v>
      </c>
      <c r="D281">
        <v>16</v>
      </c>
      <c r="E281">
        <v>3.8</v>
      </c>
      <c r="F281" t="s">
        <v>127</v>
      </c>
      <c r="G281" t="s">
        <v>621</v>
      </c>
      <c r="H281">
        <v>6.6</v>
      </c>
      <c r="I281" t="s">
        <v>42</v>
      </c>
      <c r="J281">
        <v>8</v>
      </c>
      <c r="K281">
        <v>128</v>
      </c>
      <c r="L281" t="s">
        <v>622</v>
      </c>
      <c r="M281" t="s">
        <v>623</v>
      </c>
      <c r="N281" s="2">
        <v>5000</v>
      </c>
      <c r="O281" s="2">
        <v>50</v>
      </c>
      <c r="P281" s="2">
        <v>5</v>
      </c>
      <c r="Q281" s="2">
        <v>1367</v>
      </c>
      <c r="R281" s="2">
        <v>115</v>
      </c>
      <c r="S281" s="2" t="str">
        <f t="shared" si="8"/>
        <v>Low</v>
      </c>
      <c r="T281" s="2" t="str">
        <f t="shared" si="9"/>
        <v>MediaTek</v>
      </c>
    </row>
    <row r="282" spans="1:20">
      <c r="A282">
        <v>280</v>
      </c>
      <c r="B282" t="s">
        <v>624</v>
      </c>
      <c r="C282" s="1">
        <v>990</v>
      </c>
      <c r="D282">
        <v>27</v>
      </c>
      <c r="E282">
        <v>3.9</v>
      </c>
      <c r="F282" t="s">
        <v>127</v>
      </c>
      <c r="G282" t="s">
        <v>621</v>
      </c>
      <c r="H282">
        <v>6.6</v>
      </c>
      <c r="I282" t="s">
        <v>42</v>
      </c>
      <c r="J282">
        <v>8</v>
      </c>
      <c r="K282">
        <v>128</v>
      </c>
      <c r="L282" t="s">
        <v>625</v>
      </c>
      <c r="M282" t="s">
        <v>623</v>
      </c>
      <c r="N282" s="2">
        <v>5000</v>
      </c>
      <c r="O282" s="2">
        <v>50</v>
      </c>
      <c r="P282" s="2">
        <v>5</v>
      </c>
      <c r="Q282" s="2">
        <v>297</v>
      </c>
      <c r="R282" s="2">
        <v>10</v>
      </c>
      <c r="S282" s="2" t="str">
        <f t="shared" si="8"/>
        <v>Low</v>
      </c>
      <c r="T282" s="2" t="str">
        <f t="shared" si="9"/>
        <v>MediaTek</v>
      </c>
    </row>
    <row r="283" spans="1:20">
      <c r="A283">
        <v>281</v>
      </c>
      <c r="B283" t="s">
        <v>626</v>
      </c>
      <c r="C283" s="1">
        <v>7299</v>
      </c>
      <c r="D283">
        <v>12</v>
      </c>
      <c r="E283">
        <v>4</v>
      </c>
      <c r="F283" t="s">
        <v>627</v>
      </c>
      <c r="G283" t="s">
        <v>628</v>
      </c>
      <c r="H283">
        <v>6.5170000000000003</v>
      </c>
      <c r="I283" t="s">
        <v>21</v>
      </c>
      <c r="J283">
        <v>4</v>
      </c>
      <c r="K283">
        <v>128</v>
      </c>
      <c r="L283" t="s">
        <v>629</v>
      </c>
      <c r="M283" t="s">
        <v>630</v>
      </c>
      <c r="N283" s="2">
        <v>5000</v>
      </c>
      <c r="O283" s="2">
        <v>50</v>
      </c>
      <c r="P283" s="2">
        <v>8</v>
      </c>
      <c r="Q283" s="2">
        <v>390</v>
      </c>
      <c r="R283" s="2">
        <v>13</v>
      </c>
      <c r="S283" s="2" t="str">
        <f t="shared" si="8"/>
        <v>Low</v>
      </c>
      <c r="T283" s="2" t="str">
        <f t="shared" si="9"/>
        <v>Unisoc</v>
      </c>
    </row>
    <row r="284" spans="1:20">
      <c r="A284">
        <v>282</v>
      </c>
      <c r="B284" t="s">
        <v>631</v>
      </c>
      <c r="C284" s="1">
        <v>8999</v>
      </c>
      <c r="D284">
        <v>8</v>
      </c>
      <c r="E284">
        <v>4.0999999999999996</v>
      </c>
      <c r="F284" t="s">
        <v>627</v>
      </c>
      <c r="G284" t="s">
        <v>628</v>
      </c>
      <c r="H284">
        <v>6.5170000000000003</v>
      </c>
      <c r="I284" t="s">
        <v>21</v>
      </c>
      <c r="J284">
        <v>4</v>
      </c>
      <c r="K284">
        <v>128</v>
      </c>
      <c r="L284" t="s">
        <v>632</v>
      </c>
      <c r="M284" t="s">
        <v>630</v>
      </c>
      <c r="N284" s="2">
        <v>5000</v>
      </c>
      <c r="O284" s="2">
        <v>50</v>
      </c>
      <c r="P284" s="2">
        <v>8</v>
      </c>
      <c r="Q284" s="2">
        <v>2854</v>
      </c>
      <c r="R284" s="2">
        <v>169</v>
      </c>
      <c r="S284" s="2" t="str">
        <f t="shared" si="8"/>
        <v>Low</v>
      </c>
      <c r="T284" s="2" t="str">
        <f t="shared" si="9"/>
        <v>Unisoc</v>
      </c>
    </row>
    <row r="285" spans="1:20">
      <c r="A285">
        <v>283</v>
      </c>
      <c r="B285" t="s">
        <v>633</v>
      </c>
      <c r="C285" s="1">
        <v>19840</v>
      </c>
      <c r="D285">
        <v>22</v>
      </c>
      <c r="E285">
        <v>4.4000000000000004</v>
      </c>
      <c r="F285" t="s">
        <v>19</v>
      </c>
      <c r="G285" t="s">
        <v>634</v>
      </c>
      <c r="H285">
        <v>6.5</v>
      </c>
      <c r="I285" t="s">
        <v>21</v>
      </c>
      <c r="J285">
        <v>8</v>
      </c>
      <c r="K285">
        <v>128</v>
      </c>
      <c r="L285" t="s">
        <v>215</v>
      </c>
      <c r="M285" t="s">
        <v>362</v>
      </c>
      <c r="N285" s="2">
        <v>6000</v>
      </c>
      <c r="O285" s="2">
        <v>50</v>
      </c>
      <c r="P285" s="2">
        <v>16</v>
      </c>
      <c r="Q285" s="2">
        <v>21086</v>
      </c>
      <c r="R285" s="2">
        <v>1967</v>
      </c>
      <c r="S285" s="2" t="str">
        <f t="shared" si="8"/>
        <v>Mid</v>
      </c>
      <c r="T285" s="2" t="str">
        <f t="shared" si="9"/>
        <v>MediaTek</v>
      </c>
    </row>
    <row r="286" spans="1:20">
      <c r="A286">
        <v>284</v>
      </c>
      <c r="B286" t="s">
        <v>635</v>
      </c>
      <c r="C286" s="1">
        <v>14999</v>
      </c>
      <c r="D286">
        <v>45</v>
      </c>
      <c r="E286">
        <v>4.4000000000000004</v>
      </c>
      <c r="F286" t="s">
        <v>67</v>
      </c>
      <c r="G286" t="s">
        <v>636</v>
      </c>
      <c r="H286">
        <v>6.56</v>
      </c>
      <c r="I286" t="s">
        <v>21</v>
      </c>
      <c r="J286">
        <v>6</v>
      </c>
      <c r="K286">
        <v>128</v>
      </c>
      <c r="L286" t="s">
        <v>637</v>
      </c>
      <c r="M286" t="s">
        <v>638</v>
      </c>
      <c r="N286" s="2">
        <v>5000</v>
      </c>
      <c r="O286" s="2">
        <v>50</v>
      </c>
      <c r="P286" s="2">
        <v>8</v>
      </c>
      <c r="Q286" s="2">
        <v>134509</v>
      </c>
      <c r="R286" s="2">
        <v>8435</v>
      </c>
      <c r="S286" s="2" t="str">
        <f t="shared" si="8"/>
        <v>Mid</v>
      </c>
      <c r="T286" s="2" t="str">
        <f t="shared" si="9"/>
        <v>MediaTek</v>
      </c>
    </row>
    <row r="287" spans="1:20">
      <c r="A287">
        <v>285</v>
      </c>
      <c r="B287" t="s">
        <v>639</v>
      </c>
      <c r="C287" s="1">
        <v>8299</v>
      </c>
      <c r="D287">
        <v>35</v>
      </c>
      <c r="E287">
        <v>4.2</v>
      </c>
      <c r="F287" t="s">
        <v>82</v>
      </c>
      <c r="G287" t="s">
        <v>640</v>
      </c>
      <c r="H287">
        <v>6.72</v>
      </c>
      <c r="I287" t="s">
        <v>21</v>
      </c>
      <c r="J287">
        <v>6</v>
      </c>
      <c r="K287">
        <v>128</v>
      </c>
      <c r="L287" t="s">
        <v>641</v>
      </c>
      <c r="M287" t="s">
        <v>85</v>
      </c>
      <c r="N287" s="2">
        <v>5000</v>
      </c>
      <c r="O287" s="2">
        <v>64</v>
      </c>
      <c r="P287" s="2">
        <v>8</v>
      </c>
      <c r="Q287" s="2">
        <v>26648</v>
      </c>
      <c r="R287" s="2">
        <v>1446</v>
      </c>
      <c r="S287" s="2" t="str">
        <f t="shared" si="8"/>
        <v>Low</v>
      </c>
      <c r="T287" s="2" t="str">
        <f t="shared" si="9"/>
        <v>MediaTek</v>
      </c>
    </row>
    <row r="288" spans="1:20">
      <c r="A288">
        <v>286</v>
      </c>
      <c r="B288" t="s">
        <v>642</v>
      </c>
      <c r="C288" s="1">
        <v>13999</v>
      </c>
      <c r="D288">
        <v>5</v>
      </c>
      <c r="E288">
        <v>4.2</v>
      </c>
      <c r="F288" t="s">
        <v>67</v>
      </c>
      <c r="G288" t="s">
        <v>643</v>
      </c>
      <c r="H288">
        <v>6.78</v>
      </c>
      <c r="I288" t="s">
        <v>21</v>
      </c>
      <c r="J288">
        <v>8</v>
      </c>
      <c r="K288">
        <v>128</v>
      </c>
      <c r="L288" t="s">
        <v>199</v>
      </c>
      <c r="M288" t="s">
        <v>644</v>
      </c>
      <c r="N288" s="2">
        <v>4600</v>
      </c>
      <c r="O288" s="2">
        <v>50</v>
      </c>
      <c r="P288" s="2">
        <v>50</v>
      </c>
      <c r="Q288" s="2">
        <v>45567</v>
      </c>
      <c r="R288" s="2">
        <v>4840</v>
      </c>
      <c r="S288" s="2" t="str">
        <f t="shared" si="8"/>
        <v>Mid</v>
      </c>
      <c r="T288" s="2" t="str">
        <f t="shared" si="9"/>
        <v>Other</v>
      </c>
    </row>
    <row r="289" spans="1:20">
      <c r="A289">
        <v>287</v>
      </c>
      <c r="B289" t="s">
        <v>645</v>
      </c>
      <c r="C289" s="1">
        <v>15499</v>
      </c>
      <c r="D289">
        <v>40</v>
      </c>
      <c r="E289">
        <v>4.3</v>
      </c>
      <c r="F289" t="s">
        <v>40</v>
      </c>
      <c r="G289" t="s">
        <v>646</v>
      </c>
      <c r="H289">
        <v>6.71</v>
      </c>
      <c r="I289" t="s">
        <v>42</v>
      </c>
      <c r="J289">
        <v>4</v>
      </c>
      <c r="K289">
        <v>64</v>
      </c>
      <c r="L289" t="s">
        <v>647</v>
      </c>
      <c r="M289" t="s">
        <v>44</v>
      </c>
      <c r="N289" s="2">
        <v>5000</v>
      </c>
      <c r="O289" s="2">
        <v>50</v>
      </c>
      <c r="P289" s="2">
        <v>5</v>
      </c>
      <c r="Q289" s="2">
        <v>678</v>
      </c>
      <c r="R289" s="2">
        <v>28</v>
      </c>
      <c r="S289" s="2" t="str">
        <f t="shared" si="8"/>
        <v>Mid</v>
      </c>
      <c r="T289" s="2" t="str">
        <f t="shared" si="9"/>
        <v>MediaTek</v>
      </c>
    </row>
    <row r="290" spans="1:20">
      <c r="A290">
        <v>288</v>
      </c>
      <c r="B290" t="s">
        <v>648</v>
      </c>
      <c r="C290" s="1">
        <v>14999</v>
      </c>
      <c r="D290">
        <v>31</v>
      </c>
      <c r="E290">
        <v>4.2</v>
      </c>
      <c r="F290" t="s">
        <v>67</v>
      </c>
      <c r="G290" t="s">
        <v>636</v>
      </c>
      <c r="H290">
        <v>6.56</v>
      </c>
      <c r="I290" t="s">
        <v>21</v>
      </c>
      <c r="J290">
        <v>8</v>
      </c>
      <c r="K290">
        <v>128</v>
      </c>
      <c r="L290" t="s">
        <v>649</v>
      </c>
      <c r="M290" t="s">
        <v>638</v>
      </c>
      <c r="N290" s="2">
        <v>5000</v>
      </c>
      <c r="O290" s="2">
        <v>50</v>
      </c>
      <c r="P290" s="2">
        <v>8</v>
      </c>
      <c r="Q290" s="2">
        <v>96597</v>
      </c>
      <c r="R290" s="2">
        <v>8922</v>
      </c>
      <c r="S290" s="2" t="str">
        <f t="shared" si="8"/>
        <v>Mid</v>
      </c>
      <c r="T290" s="2" t="str">
        <f t="shared" si="9"/>
        <v>MediaTek</v>
      </c>
    </row>
    <row r="291" spans="1:20">
      <c r="A291">
        <v>289</v>
      </c>
      <c r="B291" t="s">
        <v>648</v>
      </c>
      <c r="C291" s="1">
        <v>7299</v>
      </c>
      <c r="D291">
        <v>25</v>
      </c>
      <c r="E291">
        <v>4</v>
      </c>
      <c r="F291" t="s">
        <v>67</v>
      </c>
      <c r="G291" t="s">
        <v>636</v>
      </c>
      <c r="H291">
        <v>6.56</v>
      </c>
      <c r="I291" t="s">
        <v>21</v>
      </c>
      <c r="J291">
        <v>6</v>
      </c>
      <c r="K291">
        <v>128</v>
      </c>
      <c r="L291" t="s">
        <v>649</v>
      </c>
      <c r="M291" t="s">
        <v>638</v>
      </c>
      <c r="N291" s="2">
        <v>5000</v>
      </c>
      <c r="O291" s="2">
        <v>50</v>
      </c>
      <c r="P291" s="2">
        <v>8</v>
      </c>
      <c r="Q291" s="2">
        <v>390</v>
      </c>
      <c r="R291" s="2">
        <v>13</v>
      </c>
      <c r="S291" s="2" t="str">
        <f t="shared" si="8"/>
        <v>Low</v>
      </c>
      <c r="T291" s="2" t="str">
        <f t="shared" si="9"/>
        <v>MediaTek</v>
      </c>
    </row>
    <row r="292" spans="1:20">
      <c r="A292">
        <v>290</v>
      </c>
      <c r="B292" t="s">
        <v>174</v>
      </c>
      <c r="C292" s="1">
        <v>32999</v>
      </c>
      <c r="D292">
        <v>15</v>
      </c>
      <c r="E292">
        <v>4.5</v>
      </c>
      <c r="F292" t="s">
        <v>40</v>
      </c>
      <c r="G292" t="s">
        <v>175</v>
      </c>
      <c r="H292">
        <v>6.67</v>
      </c>
      <c r="I292" t="s">
        <v>21</v>
      </c>
      <c r="J292">
        <v>6</v>
      </c>
      <c r="K292">
        <v>128</v>
      </c>
      <c r="L292" t="s">
        <v>176</v>
      </c>
      <c r="M292" t="s">
        <v>177</v>
      </c>
      <c r="N292" s="2">
        <v>5000</v>
      </c>
      <c r="O292" s="2">
        <v>108</v>
      </c>
      <c r="P292" s="2">
        <v>16</v>
      </c>
      <c r="Q292" s="2">
        <v>9334</v>
      </c>
      <c r="R292" s="2">
        <v>1034</v>
      </c>
      <c r="S292" s="2" t="str">
        <f t="shared" si="8"/>
        <v>High</v>
      </c>
      <c r="T292" s="2" t="str">
        <f t="shared" si="9"/>
        <v>MediaTek</v>
      </c>
    </row>
    <row r="293" spans="1:20">
      <c r="A293">
        <v>291</v>
      </c>
      <c r="B293" t="s">
        <v>650</v>
      </c>
      <c r="C293" s="1">
        <v>10949</v>
      </c>
      <c r="D293">
        <v>16</v>
      </c>
      <c r="E293">
        <v>4.2</v>
      </c>
      <c r="F293" t="s">
        <v>19</v>
      </c>
      <c r="G293" t="s">
        <v>634</v>
      </c>
      <c r="H293">
        <v>6.5</v>
      </c>
      <c r="I293" t="s">
        <v>21</v>
      </c>
      <c r="J293">
        <v>8</v>
      </c>
      <c r="K293">
        <v>128</v>
      </c>
      <c r="L293" t="s">
        <v>651</v>
      </c>
      <c r="M293" t="s">
        <v>362</v>
      </c>
      <c r="N293" s="2">
        <v>6000</v>
      </c>
      <c r="O293" s="2">
        <v>50</v>
      </c>
      <c r="P293" s="2">
        <v>16</v>
      </c>
      <c r="Q293" s="2">
        <v>600</v>
      </c>
      <c r="R293" s="2">
        <v>57</v>
      </c>
      <c r="S293" s="2" t="str">
        <f t="shared" si="8"/>
        <v>Mid</v>
      </c>
      <c r="T293" s="2" t="str">
        <f t="shared" si="9"/>
        <v>MediaTek</v>
      </c>
    </row>
    <row r="294" spans="1:20">
      <c r="A294">
        <v>292</v>
      </c>
      <c r="B294" t="s">
        <v>652</v>
      </c>
      <c r="C294" s="1">
        <v>18999</v>
      </c>
      <c r="D294">
        <v>8</v>
      </c>
      <c r="E294">
        <v>4.3</v>
      </c>
      <c r="F294" t="s">
        <v>67</v>
      </c>
      <c r="G294" t="s">
        <v>643</v>
      </c>
      <c r="H294">
        <v>6.78</v>
      </c>
      <c r="I294" t="s">
        <v>21</v>
      </c>
      <c r="J294">
        <v>8</v>
      </c>
      <c r="K294">
        <v>128</v>
      </c>
      <c r="L294" t="s">
        <v>241</v>
      </c>
      <c r="M294" t="s">
        <v>644</v>
      </c>
      <c r="N294" s="2">
        <v>4600</v>
      </c>
      <c r="O294" s="2">
        <v>50</v>
      </c>
      <c r="P294" s="2">
        <v>50</v>
      </c>
      <c r="Q294" s="2">
        <v>70807</v>
      </c>
      <c r="R294" s="2">
        <v>5449</v>
      </c>
      <c r="S294" s="2" t="str">
        <f t="shared" si="8"/>
        <v>Mid</v>
      </c>
      <c r="T294" s="2" t="str">
        <f t="shared" si="9"/>
        <v>Other</v>
      </c>
    </row>
    <row r="295" spans="1:20">
      <c r="A295">
        <v>293</v>
      </c>
      <c r="B295" t="s">
        <v>653</v>
      </c>
      <c r="C295" s="1">
        <v>16999</v>
      </c>
      <c r="D295">
        <v>37</v>
      </c>
      <c r="E295">
        <v>4.2</v>
      </c>
      <c r="F295" t="s">
        <v>82</v>
      </c>
      <c r="G295" t="s">
        <v>654</v>
      </c>
      <c r="H295">
        <v>6.72</v>
      </c>
      <c r="I295" t="s">
        <v>21</v>
      </c>
      <c r="J295">
        <v>8</v>
      </c>
      <c r="K295">
        <v>128</v>
      </c>
      <c r="L295" t="s">
        <v>655</v>
      </c>
      <c r="M295" t="s">
        <v>85</v>
      </c>
      <c r="N295" s="2">
        <v>5000</v>
      </c>
      <c r="O295" s="2">
        <v>108</v>
      </c>
      <c r="P295" s="2">
        <v>16</v>
      </c>
      <c r="Q295" s="2">
        <v>79397</v>
      </c>
      <c r="R295" s="2">
        <v>7237</v>
      </c>
      <c r="S295" s="2" t="str">
        <f t="shared" si="8"/>
        <v>Mid</v>
      </c>
      <c r="T295" s="2" t="str">
        <f t="shared" si="9"/>
        <v>MediaTek</v>
      </c>
    </row>
    <row r="296" spans="1:20">
      <c r="A296">
        <v>294</v>
      </c>
      <c r="B296" t="s">
        <v>656</v>
      </c>
      <c r="C296" s="1">
        <v>25999</v>
      </c>
      <c r="D296">
        <v>35</v>
      </c>
      <c r="E296">
        <v>4.2</v>
      </c>
      <c r="F296" t="s">
        <v>19</v>
      </c>
      <c r="G296" t="s">
        <v>657</v>
      </c>
      <c r="H296">
        <v>6.55</v>
      </c>
      <c r="I296" t="s">
        <v>21</v>
      </c>
      <c r="J296">
        <v>12</v>
      </c>
      <c r="K296">
        <v>256</v>
      </c>
      <c r="L296" t="s">
        <v>57</v>
      </c>
      <c r="M296" t="s">
        <v>658</v>
      </c>
      <c r="N296" s="2">
        <v>5000</v>
      </c>
      <c r="O296" s="2">
        <v>50</v>
      </c>
      <c r="P296" s="2">
        <v>16</v>
      </c>
      <c r="Q296" s="2">
        <v>515</v>
      </c>
      <c r="R296" s="2">
        <v>63</v>
      </c>
      <c r="S296" s="2" t="str">
        <f t="shared" si="8"/>
        <v>High</v>
      </c>
      <c r="T296" s="2" t="str">
        <f t="shared" si="9"/>
        <v>Snapdragon</v>
      </c>
    </row>
    <row r="297" spans="1:20">
      <c r="A297">
        <v>295</v>
      </c>
      <c r="B297" t="s">
        <v>108</v>
      </c>
      <c r="C297" s="1">
        <v>19999</v>
      </c>
      <c r="D297">
        <v>18</v>
      </c>
      <c r="E297">
        <v>4.0999999999999996</v>
      </c>
      <c r="F297" t="s">
        <v>40</v>
      </c>
      <c r="G297" t="s">
        <v>41</v>
      </c>
      <c r="H297">
        <v>6.74</v>
      </c>
      <c r="I297" t="s">
        <v>42</v>
      </c>
      <c r="J297">
        <v>4</v>
      </c>
      <c r="K297">
        <v>128</v>
      </c>
      <c r="L297" t="s">
        <v>109</v>
      </c>
      <c r="M297" t="s">
        <v>44</v>
      </c>
      <c r="N297" s="2">
        <v>5000</v>
      </c>
      <c r="O297" s="2">
        <v>50</v>
      </c>
      <c r="P297" s="2">
        <v>8</v>
      </c>
      <c r="Q297" s="2">
        <v>2419</v>
      </c>
      <c r="R297" s="2">
        <v>148</v>
      </c>
      <c r="S297" s="2" t="str">
        <f t="shared" si="8"/>
        <v>Mid</v>
      </c>
      <c r="T297" s="2" t="str">
        <f t="shared" si="9"/>
        <v>MediaTek</v>
      </c>
    </row>
    <row r="298" spans="1:20">
      <c r="A298">
        <v>296</v>
      </c>
      <c r="B298" t="s">
        <v>659</v>
      </c>
      <c r="C298" s="1">
        <v>14999</v>
      </c>
      <c r="D298">
        <v>21</v>
      </c>
      <c r="E298">
        <v>4.2</v>
      </c>
      <c r="F298" t="s">
        <v>19</v>
      </c>
      <c r="G298" t="s">
        <v>634</v>
      </c>
      <c r="H298">
        <v>6.5</v>
      </c>
      <c r="I298" t="s">
        <v>21</v>
      </c>
      <c r="J298">
        <v>12</v>
      </c>
      <c r="K298">
        <v>256</v>
      </c>
      <c r="L298" t="s">
        <v>31</v>
      </c>
      <c r="M298" t="s">
        <v>362</v>
      </c>
      <c r="N298" s="2">
        <v>6000</v>
      </c>
      <c r="O298" s="2">
        <v>50</v>
      </c>
      <c r="P298" s="2">
        <v>16</v>
      </c>
      <c r="Q298" s="2">
        <v>96597</v>
      </c>
      <c r="R298" s="2">
        <v>8922</v>
      </c>
      <c r="S298" s="2" t="str">
        <f t="shared" si="8"/>
        <v>Mid</v>
      </c>
      <c r="T298" s="2" t="str">
        <f t="shared" si="9"/>
        <v>MediaTek</v>
      </c>
    </row>
    <row r="299" spans="1:20">
      <c r="A299">
        <v>297</v>
      </c>
      <c r="B299" t="s">
        <v>660</v>
      </c>
      <c r="C299" s="1">
        <v>40697</v>
      </c>
      <c r="D299">
        <v>11</v>
      </c>
      <c r="E299">
        <v>4.5</v>
      </c>
      <c r="F299" t="s">
        <v>40</v>
      </c>
      <c r="G299" t="s">
        <v>175</v>
      </c>
      <c r="H299">
        <v>6.67</v>
      </c>
      <c r="I299" t="s">
        <v>21</v>
      </c>
      <c r="J299">
        <v>12</v>
      </c>
      <c r="K299">
        <v>256</v>
      </c>
      <c r="L299" t="s">
        <v>661</v>
      </c>
      <c r="M299" t="s">
        <v>177</v>
      </c>
      <c r="N299" s="2">
        <v>5000</v>
      </c>
      <c r="O299" s="2">
        <v>108</v>
      </c>
      <c r="P299" s="2">
        <v>16</v>
      </c>
      <c r="Q299" s="2">
        <v>4765</v>
      </c>
      <c r="R299" s="2">
        <v>315</v>
      </c>
      <c r="S299" s="2" t="str">
        <f t="shared" si="8"/>
        <v>High</v>
      </c>
      <c r="T299" s="2" t="str">
        <f t="shared" si="9"/>
        <v>MediaTek</v>
      </c>
    </row>
    <row r="300" spans="1:20">
      <c r="A300">
        <v>298</v>
      </c>
      <c r="B300" t="s">
        <v>633</v>
      </c>
      <c r="C300" s="1">
        <v>10499</v>
      </c>
      <c r="D300">
        <v>35</v>
      </c>
      <c r="E300">
        <v>4.3</v>
      </c>
      <c r="F300" t="s">
        <v>19</v>
      </c>
      <c r="G300" t="s">
        <v>634</v>
      </c>
      <c r="H300">
        <v>6.5</v>
      </c>
      <c r="I300" t="s">
        <v>21</v>
      </c>
      <c r="J300">
        <v>8</v>
      </c>
      <c r="K300">
        <v>128</v>
      </c>
      <c r="L300" t="s">
        <v>215</v>
      </c>
      <c r="M300" t="s">
        <v>362</v>
      </c>
      <c r="N300" s="2">
        <v>6000</v>
      </c>
      <c r="O300" s="2">
        <v>50</v>
      </c>
      <c r="P300" s="2">
        <v>16</v>
      </c>
      <c r="Q300" s="2">
        <v>1175</v>
      </c>
      <c r="R300" s="2">
        <v>60</v>
      </c>
      <c r="S300" s="2" t="str">
        <f t="shared" si="8"/>
        <v>Mid</v>
      </c>
      <c r="T300" s="2" t="str">
        <f t="shared" si="9"/>
        <v>MediaTek</v>
      </c>
    </row>
    <row r="301" spans="1:20">
      <c r="A301">
        <v>299</v>
      </c>
      <c r="B301" t="s">
        <v>662</v>
      </c>
      <c r="C301" s="1">
        <v>9598</v>
      </c>
      <c r="D301">
        <v>10</v>
      </c>
      <c r="E301">
        <v>4.0999999999999996</v>
      </c>
      <c r="F301" t="s">
        <v>95</v>
      </c>
      <c r="G301" t="s">
        <v>663</v>
      </c>
      <c r="H301">
        <v>6.6</v>
      </c>
      <c r="I301" t="s">
        <v>21</v>
      </c>
      <c r="J301">
        <v>4</v>
      </c>
      <c r="K301">
        <v>64</v>
      </c>
      <c r="L301" t="s">
        <v>405</v>
      </c>
      <c r="M301" t="s">
        <v>664</v>
      </c>
      <c r="N301" s="2">
        <v>5000</v>
      </c>
      <c r="O301" s="2">
        <v>50</v>
      </c>
      <c r="P301" s="2">
        <v>16</v>
      </c>
      <c r="Q301" s="2">
        <v>4900</v>
      </c>
      <c r="R301" s="2">
        <v>242</v>
      </c>
      <c r="S301" s="2" t="str">
        <f t="shared" si="8"/>
        <v>Low</v>
      </c>
      <c r="T301" s="2" t="str">
        <f t="shared" si="9"/>
        <v>MediaTek</v>
      </c>
    </row>
    <row r="302" spans="1:20">
      <c r="A302">
        <v>300</v>
      </c>
      <c r="B302" t="s">
        <v>665</v>
      </c>
      <c r="C302" s="1">
        <v>14999</v>
      </c>
      <c r="D302">
        <v>19</v>
      </c>
      <c r="E302">
        <v>4.0999999999999996</v>
      </c>
      <c r="F302" t="s">
        <v>67</v>
      </c>
      <c r="G302" t="s">
        <v>619</v>
      </c>
      <c r="H302">
        <v>6.56</v>
      </c>
      <c r="I302" t="s">
        <v>42</v>
      </c>
      <c r="J302">
        <v>4</v>
      </c>
      <c r="K302">
        <v>128</v>
      </c>
      <c r="L302" t="s">
        <v>666</v>
      </c>
      <c r="M302" t="s">
        <v>44</v>
      </c>
      <c r="N302" s="2">
        <v>5000</v>
      </c>
      <c r="O302" s="2">
        <v>50</v>
      </c>
      <c r="P302" s="2">
        <v>8</v>
      </c>
      <c r="Q302" s="2">
        <v>78598</v>
      </c>
      <c r="R302" s="2">
        <v>7701</v>
      </c>
      <c r="S302" s="2" t="str">
        <f t="shared" si="8"/>
        <v>Mid</v>
      </c>
      <c r="T302" s="2" t="str">
        <f t="shared" si="9"/>
        <v>MediaTek</v>
      </c>
    </row>
    <row r="303" spans="1:20">
      <c r="A303">
        <v>301</v>
      </c>
      <c r="B303" t="s">
        <v>667</v>
      </c>
      <c r="C303" s="1">
        <v>13490</v>
      </c>
      <c r="D303">
        <v>26</v>
      </c>
      <c r="E303">
        <v>4.3</v>
      </c>
      <c r="F303" t="s">
        <v>40</v>
      </c>
      <c r="G303" t="s">
        <v>646</v>
      </c>
      <c r="H303">
        <v>6.71</v>
      </c>
      <c r="I303" t="s">
        <v>42</v>
      </c>
      <c r="J303">
        <v>6</v>
      </c>
      <c r="K303">
        <v>128</v>
      </c>
      <c r="L303" t="s">
        <v>31</v>
      </c>
      <c r="M303" t="s">
        <v>44</v>
      </c>
      <c r="N303" s="2">
        <v>5000</v>
      </c>
      <c r="O303" s="2">
        <v>50</v>
      </c>
      <c r="P303" s="2">
        <v>5</v>
      </c>
      <c r="Q303" s="2">
        <v>7627</v>
      </c>
      <c r="R303" s="2">
        <v>543</v>
      </c>
      <c r="S303" s="2" t="str">
        <f t="shared" si="8"/>
        <v>Mid</v>
      </c>
      <c r="T303" s="2" t="str">
        <f t="shared" si="9"/>
        <v>MediaTek</v>
      </c>
    </row>
    <row r="304" spans="1:20">
      <c r="A304">
        <v>302</v>
      </c>
      <c r="B304" t="s">
        <v>668</v>
      </c>
      <c r="C304" s="1">
        <v>15999</v>
      </c>
      <c r="D304">
        <v>10</v>
      </c>
      <c r="E304">
        <v>4.3</v>
      </c>
      <c r="F304" t="s">
        <v>40</v>
      </c>
      <c r="G304" t="s">
        <v>669</v>
      </c>
      <c r="H304">
        <v>6.67</v>
      </c>
      <c r="I304" t="s">
        <v>21</v>
      </c>
      <c r="J304">
        <v>6</v>
      </c>
      <c r="K304">
        <v>64</v>
      </c>
      <c r="L304" t="s">
        <v>670</v>
      </c>
      <c r="M304" t="s">
        <v>671</v>
      </c>
      <c r="N304" s="2">
        <v>5000</v>
      </c>
      <c r="O304" s="2">
        <v>50</v>
      </c>
      <c r="P304" s="2">
        <v>13</v>
      </c>
      <c r="Q304" s="2">
        <v>19012</v>
      </c>
      <c r="R304" s="2">
        <v>1243</v>
      </c>
      <c r="S304" s="2" t="str">
        <f t="shared" si="8"/>
        <v>Mid</v>
      </c>
      <c r="T304" s="2" t="str">
        <f t="shared" si="9"/>
        <v>Snapdragon</v>
      </c>
    </row>
    <row r="305" spans="1:20">
      <c r="A305">
        <v>303</v>
      </c>
      <c r="B305" t="s">
        <v>672</v>
      </c>
      <c r="C305" s="1">
        <v>11690</v>
      </c>
      <c r="D305">
        <v>30</v>
      </c>
      <c r="E305">
        <v>4.2</v>
      </c>
      <c r="F305" t="s">
        <v>19</v>
      </c>
      <c r="G305" t="s">
        <v>542</v>
      </c>
      <c r="H305">
        <v>6.78</v>
      </c>
      <c r="I305" t="s">
        <v>21</v>
      </c>
      <c r="J305">
        <v>6</v>
      </c>
      <c r="K305">
        <v>128</v>
      </c>
      <c r="L305" t="s">
        <v>673</v>
      </c>
      <c r="M305" t="s">
        <v>544</v>
      </c>
      <c r="N305" s="2">
        <v>6000</v>
      </c>
      <c r="O305" s="2">
        <v>108</v>
      </c>
      <c r="P305" s="2">
        <v>32</v>
      </c>
      <c r="Q305" s="2">
        <v>1885</v>
      </c>
      <c r="R305" s="2">
        <v>94</v>
      </c>
      <c r="S305" s="2" t="str">
        <f t="shared" si="8"/>
        <v>Mid</v>
      </c>
      <c r="T305" s="2" t="str">
        <f t="shared" si="9"/>
        <v>Snapdragon</v>
      </c>
    </row>
    <row r="306" spans="1:20">
      <c r="A306">
        <v>304</v>
      </c>
      <c r="B306" t="s">
        <v>674</v>
      </c>
      <c r="C306" s="1">
        <v>9499</v>
      </c>
      <c r="D306">
        <v>8</v>
      </c>
      <c r="E306">
        <v>4.3</v>
      </c>
      <c r="F306" t="s">
        <v>40</v>
      </c>
      <c r="G306" t="s">
        <v>675</v>
      </c>
      <c r="H306">
        <v>6.43</v>
      </c>
      <c r="I306" t="s">
        <v>21</v>
      </c>
      <c r="J306">
        <v>6</v>
      </c>
      <c r="K306">
        <v>128</v>
      </c>
      <c r="L306" t="s">
        <v>676</v>
      </c>
      <c r="M306" t="s">
        <v>677</v>
      </c>
      <c r="N306" s="2">
        <v>5000</v>
      </c>
      <c r="O306" s="2">
        <v>48</v>
      </c>
      <c r="P306" s="2">
        <v>13</v>
      </c>
      <c r="Q306" s="2">
        <v>1175</v>
      </c>
      <c r="R306" s="2">
        <v>60</v>
      </c>
      <c r="S306" s="2" t="str">
        <f t="shared" si="8"/>
        <v>Low</v>
      </c>
      <c r="T306" s="2" t="str">
        <f t="shared" si="9"/>
        <v>Snapdragon</v>
      </c>
    </row>
    <row r="307" spans="1:20">
      <c r="A307">
        <v>305</v>
      </c>
      <c r="B307" t="s">
        <v>639</v>
      </c>
      <c r="C307" s="1">
        <v>6899</v>
      </c>
      <c r="D307">
        <v>9</v>
      </c>
      <c r="E307">
        <v>4.3</v>
      </c>
      <c r="F307" t="s">
        <v>82</v>
      </c>
      <c r="G307" t="s">
        <v>640</v>
      </c>
      <c r="H307">
        <v>6.72</v>
      </c>
      <c r="I307" t="s">
        <v>21</v>
      </c>
      <c r="J307">
        <v>8</v>
      </c>
      <c r="K307">
        <v>128</v>
      </c>
      <c r="L307" t="s">
        <v>641</v>
      </c>
      <c r="M307" t="s">
        <v>85</v>
      </c>
      <c r="N307" s="2">
        <v>5000</v>
      </c>
      <c r="O307" s="2">
        <v>64</v>
      </c>
      <c r="P307" s="2">
        <v>8</v>
      </c>
      <c r="Q307" s="2">
        <v>394</v>
      </c>
      <c r="R307" s="2">
        <v>12</v>
      </c>
      <c r="S307" s="2" t="str">
        <f t="shared" si="8"/>
        <v>Low</v>
      </c>
      <c r="T307" s="2" t="str">
        <f t="shared" si="9"/>
        <v>MediaTek</v>
      </c>
    </row>
    <row r="308" spans="1:20">
      <c r="A308">
        <v>306</v>
      </c>
      <c r="B308" t="s">
        <v>678</v>
      </c>
      <c r="C308" s="1">
        <v>9499</v>
      </c>
      <c r="D308">
        <v>15</v>
      </c>
      <c r="E308">
        <v>4.0999999999999996</v>
      </c>
      <c r="F308" t="s">
        <v>67</v>
      </c>
      <c r="G308" t="s">
        <v>619</v>
      </c>
      <c r="H308">
        <v>6.56</v>
      </c>
      <c r="I308" t="s">
        <v>42</v>
      </c>
      <c r="J308">
        <v>4</v>
      </c>
      <c r="K308">
        <v>64</v>
      </c>
      <c r="L308" t="s">
        <v>445</v>
      </c>
      <c r="M308" t="s">
        <v>44</v>
      </c>
      <c r="N308" s="2">
        <v>5000</v>
      </c>
      <c r="O308" s="2">
        <v>50</v>
      </c>
      <c r="P308" s="2">
        <v>8</v>
      </c>
      <c r="Q308" s="2">
        <v>4900</v>
      </c>
      <c r="R308" s="2">
        <v>242</v>
      </c>
      <c r="S308" s="2" t="str">
        <f t="shared" si="8"/>
        <v>Low</v>
      </c>
      <c r="T308" s="2" t="str">
        <f t="shared" si="9"/>
        <v>MediaTek</v>
      </c>
    </row>
    <row r="309" spans="1:20">
      <c r="A309">
        <v>307</v>
      </c>
      <c r="B309" t="s">
        <v>679</v>
      </c>
      <c r="C309" s="1">
        <v>10990</v>
      </c>
      <c r="D309">
        <v>34</v>
      </c>
      <c r="E309">
        <v>4.2</v>
      </c>
      <c r="F309" t="s">
        <v>371</v>
      </c>
      <c r="G309" t="s">
        <v>372</v>
      </c>
      <c r="H309">
        <v>6.56</v>
      </c>
      <c r="I309" t="s">
        <v>42</v>
      </c>
      <c r="J309">
        <v>3</v>
      </c>
      <c r="K309">
        <v>64</v>
      </c>
      <c r="L309" t="s">
        <v>680</v>
      </c>
      <c r="M309" t="s">
        <v>374</v>
      </c>
      <c r="N309" s="2">
        <v>5000</v>
      </c>
      <c r="O309" s="2">
        <v>13</v>
      </c>
      <c r="P309" s="2">
        <v>8</v>
      </c>
      <c r="Q309" s="2">
        <v>45985</v>
      </c>
      <c r="R309" s="2">
        <v>3000</v>
      </c>
      <c r="S309" s="2" t="str">
        <f t="shared" si="8"/>
        <v>Mid</v>
      </c>
      <c r="T309" s="2" t="str">
        <f t="shared" si="9"/>
        <v>Unisoc</v>
      </c>
    </row>
    <row r="310" spans="1:20">
      <c r="A310">
        <v>308</v>
      </c>
      <c r="B310" t="s">
        <v>681</v>
      </c>
      <c r="C310" s="1">
        <v>12999</v>
      </c>
      <c r="D310">
        <v>23</v>
      </c>
      <c r="E310">
        <v>4.2</v>
      </c>
      <c r="F310" t="s">
        <v>40</v>
      </c>
      <c r="G310" t="s">
        <v>646</v>
      </c>
      <c r="H310">
        <v>6.71</v>
      </c>
      <c r="I310" t="s">
        <v>42</v>
      </c>
      <c r="J310">
        <v>6</v>
      </c>
      <c r="K310">
        <v>128</v>
      </c>
      <c r="L310" t="s">
        <v>647</v>
      </c>
      <c r="M310" t="s">
        <v>44</v>
      </c>
      <c r="N310" s="2">
        <v>5000</v>
      </c>
      <c r="O310" s="2">
        <v>50</v>
      </c>
      <c r="P310" s="2">
        <v>5</v>
      </c>
      <c r="Q310" s="2">
        <v>60122</v>
      </c>
      <c r="R310" s="2">
        <v>4815</v>
      </c>
      <c r="S310" s="2" t="str">
        <f t="shared" si="8"/>
        <v>Mid</v>
      </c>
      <c r="T310" s="2" t="str">
        <f t="shared" si="9"/>
        <v>MediaTek</v>
      </c>
    </row>
    <row r="311" spans="1:20">
      <c r="A311">
        <v>309</v>
      </c>
      <c r="B311" t="s">
        <v>682</v>
      </c>
      <c r="C311" s="1">
        <v>17999</v>
      </c>
      <c r="D311">
        <v>12</v>
      </c>
      <c r="E311">
        <v>4.3</v>
      </c>
      <c r="F311" t="s">
        <v>25</v>
      </c>
      <c r="G311" t="s">
        <v>683</v>
      </c>
      <c r="H311">
        <v>6.6</v>
      </c>
      <c r="I311" t="s">
        <v>21</v>
      </c>
      <c r="J311">
        <v>4</v>
      </c>
      <c r="K311">
        <v>128</v>
      </c>
      <c r="L311" t="s">
        <v>684</v>
      </c>
      <c r="M311" t="s">
        <v>685</v>
      </c>
      <c r="N311" s="2">
        <v>6000</v>
      </c>
      <c r="O311" s="2">
        <v>50</v>
      </c>
      <c r="P311" s="2">
        <v>13</v>
      </c>
      <c r="Q311" s="2">
        <v>7468</v>
      </c>
      <c r="R311" s="2">
        <v>471</v>
      </c>
      <c r="S311" s="2" t="str">
        <f t="shared" si="8"/>
        <v>Mid</v>
      </c>
      <c r="T311" s="2" t="str">
        <f t="shared" si="9"/>
        <v>Unisoc</v>
      </c>
    </row>
    <row r="312" spans="1:20">
      <c r="A312">
        <v>310</v>
      </c>
      <c r="B312" t="s">
        <v>686</v>
      </c>
      <c r="C312" s="1">
        <v>12499</v>
      </c>
      <c r="D312">
        <v>16</v>
      </c>
      <c r="E312">
        <v>4.4000000000000004</v>
      </c>
      <c r="F312" t="s">
        <v>67</v>
      </c>
      <c r="G312" t="s">
        <v>687</v>
      </c>
      <c r="H312">
        <v>6.56</v>
      </c>
      <c r="I312" t="s">
        <v>21</v>
      </c>
      <c r="J312">
        <v>4</v>
      </c>
      <c r="K312">
        <v>128</v>
      </c>
      <c r="L312" t="s">
        <v>429</v>
      </c>
      <c r="M312" t="s">
        <v>430</v>
      </c>
      <c r="N312" s="2">
        <v>5000</v>
      </c>
      <c r="O312" s="2">
        <v>8</v>
      </c>
      <c r="P312" s="2">
        <v>8</v>
      </c>
      <c r="Q312" s="2">
        <v>6456</v>
      </c>
      <c r="R312" s="2">
        <v>205</v>
      </c>
      <c r="S312" s="2" t="str">
        <f t="shared" si="8"/>
        <v>Mid</v>
      </c>
      <c r="T312" s="2" t="str">
        <f t="shared" si="9"/>
        <v>MediaTek</v>
      </c>
    </row>
    <row r="313" spans="1:20">
      <c r="A313">
        <v>311</v>
      </c>
      <c r="B313" t="s">
        <v>688</v>
      </c>
      <c r="C313" s="1">
        <v>23389</v>
      </c>
      <c r="D313">
        <v>30</v>
      </c>
      <c r="E313">
        <v>4.2</v>
      </c>
      <c r="F313" t="s">
        <v>95</v>
      </c>
      <c r="G313" t="s">
        <v>663</v>
      </c>
      <c r="H313">
        <v>6.6</v>
      </c>
      <c r="I313" t="s">
        <v>21</v>
      </c>
      <c r="J313">
        <v>6</v>
      </c>
      <c r="K313">
        <v>128</v>
      </c>
      <c r="L313" t="s">
        <v>689</v>
      </c>
      <c r="M313" t="s">
        <v>664</v>
      </c>
      <c r="N313" s="2">
        <v>5000</v>
      </c>
      <c r="O313" s="2">
        <v>50</v>
      </c>
      <c r="P313" s="2">
        <v>16</v>
      </c>
      <c r="Q313" s="2">
        <v>576</v>
      </c>
      <c r="R313" s="2">
        <v>54</v>
      </c>
      <c r="S313" s="2" t="str">
        <f t="shared" si="8"/>
        <v>High</v>
      </c>
      <c r="T313" s="2" t="str">
        <f t="shared" si="9"/>
        <v>MediaTek</v>
      </c>
    </row>
    <row r="314" spans="1:20">
      <c r="A314">
        <v>312</v>
      </c>
      <c r="B314" t="s">
        <v>690</v>
      </c>
      <c r="C314" s="1">
        <v>14999</v>
      </c>
      <c r="D314">
        <v>39</v>
      </c>
      <c r="E314">
        <v>4.4000000000000004</v>
      </c>
      <c r="F314" t="s">
        <v>220</v>
      </c>
      <c r="G314" t="s">
        <v>691</v>
      </c>
      <c r="H314">
        <v>6.56</v>
      </c>
      <c r="I314" t="s">
        <v>42</v>
      </c>
      <c r="J314">
        <v>8</v>
      </c>
      <c r="K314">
        <v>128</v>
      </c>
      <c r="L314" t="s">
        <v>493</v>
      </c>
      <c r="M314" t="s">
        <v>692</v>
      </c>
      <c r="N314" s="2">
        <v>5000</v>
      </c>
      <c r="O314" s="2">
        <v>50</v>
      </c>
      <c r="P314" s="2">
        <v>8</v>
      </c>
      <c r="Q314" s="2">
        <v>134509</v>
      </c>
      <c r="R314" s="2">
        <v>8435</v>
      </c>
      <c r="S314" s="2" t="str">
        <f t="shared" si="8"/>
        <v>Mid</v>
      </c>
      <c r="T314" s="2" t="str">
        <f t="shared" si="9"/>
        <v>Other</v>
      </c>
    </row>
    <row r="315" spans="1:20">
      <c r="A315">
        <v>313</v>
      </c>
      <c r="B315" t="s">
        <v>693</v>
      </c>
      <c r="C315" s="1">
        <v>11999</v>
      </c>
      <c r="D315">
        <v>35</v>
      </c>
      <c r="E315">
        <v>4.0999999999999996</v>
      </c>
      <c r="F315" t="s">
        <v>82</v>
      </c>
      <c r="G315" t="s">
        <v>694</v>
      </c>
      <c r="H315">
        <v>6.67</v>
      </c>
      <c r="I315" t="s">
        <v>42</v>
      </c>
      <c r="J315">
        <v>6</v>
      </c>
      <c r="K315">
        <v>128</v>
      </c>
      <c r="L315" t="s">
        <v>695</v>
      </c>
      <c r="M315" t="s">
        <v>224</v>
      </c>
      <c r="N315" s="2">
        <v>5000</v>
      </c>
      <c r="O315" s="2">
        <v>50</v>
      </c>
      <c r="P315" s="2">
        <v>8</v>
      </c>
      <c r="Q315" s="2">
        <v>4199</v>
      </c>
      <c r="R315" s="2">
        <v>267</v>
      </c>
      <c r="S315" s="2" t="str">
        <f t="shared" si="8"/>
        <v>Mid</v>
      </c>
      <c r="T315" s="2" t="str">
        <f t="shared" si="9"/>
        <v>MediaTek</v>
      </c>
    </row>
    <row r="316" spans="1:20">
      <c r="A316">
        <v>314</v>
      </c>
      <c r="B316" t="s">
        <v>696</v>
      </c>
      <c r="C316" s="1">
        <v>12999</v>
      </c>
      <c r="D316">
        <v>22</v>
      </c>
      <c r="E316">
        <v>4</v>
      </c>
      <c r="F316" t="s">
        <v>82</v>
      </c>
      <c r="G316" t="s">
        <v>640</v>
      </c>
      <c r="H316">
        <v>6.72</v>
      </c>
      <c r="I316" t="s">
        <v>21</v>
      </c>
      <c r="J316">
        <v>6</v>
      </c>
      <c r="K316">
        <v>128</v>
      </c>
      <c r="L316" t="s">
        <v>422</v>
      </c>
      <c r="M316" t="s">
        <v>85</v>
      </c>
      <c r="N316" s="2">
        <v>5000</v>
      </c>
      <c r="O316" s="2">
        <v>64</v>
      </c>
      <c r="P316" s="2">
        <v>8</v>
      </c>
      <c r="Q316" s="2">
        <v>559</v>
      </c>
      <c r="R316" s="2">
        <v>16</v>
      </c>
      <c r="S316" s="2" t="str">
        <f t="shared" si="8"/>
        <v>Mid</v>
      </c>
      <c r="T316" s="2" t="str">
        <f t="shared" si="9"/>
        <v>MediaTek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3D53-27CC-4FC8-AC0B-17503EEC01D4}">
  <sheetPr>
    <tabColor theme="4" tint="0.59999389629810485"/>
  </sheetPr>
  <dimension ref="A1:X16"/>
  <sheetViews>
    <sheetView showGridLines="0" topLeftCell="A25" workbookViewId="0">
      <selection activeCell="M28" sqref="M28"/>
    </sheetView>
  </sheetViews>
  <sheetFormatPr defaultRowHeight="13.8"/>
  <cols>
    <col min="3" max="3" width="17.09765625" customWidth="1"/>
    <col min="4" max="4" width="1.09765625" customWidth="1"/>
    <col min="5" max="5" width="10.69921875" customWidth="1"/>
    <col min="6" max="6" width="15.3984375" customWidth="1"/>
    <col min="7" max="7" width="1.3984375" customWidth="1"/>
    <col min="8" max="8" width="10.09765625" customWidth="1"/>
    <col min="9" max="9" width="17.09765625" customWidth="1"/>
    <col min="10" max="10" width="2.69921875" customWidth="1"/>
    <col min="11" max="11" width="9.59765625" customWidth="1"/>
    <col min="12" max="12" width="27.69921875" customWidth="1"/>
    <col min="13" max="13" width="9.69921875" customWidth="1"/>
    <col min="14" max="14" width="25.296875" customWidth="1"/>
    <col min="15" max="15" width="11" customWidth="1"/>
    <col min="16" max="16" width="17.796875" customWidth="1"/>
    <col min="17" max="17" width="2" customWidth="1"/>
    <col min="18" max="18" width="10.796875" customWidth="1"/>
    <col min="19" max="19" width="19.59765625" customWidth="1"/>
    <col min="20" max="20" width="9.796875" customWidth="1"/>
    <col min="21" max="21" width="16.59765625" customWidth="1"/>
    <col min="22" max="22" width="14.09765625" customWidth="1"/>
    <col min="23" max="23" width="19.5" customWidth="1"/>
    <col min="24" max="25" width="12.59765625" customWidth="1"/>
    <col min="26" max="26" width="11.3984375" bestFit="1" customWidth="1"/>
    <col min="27" max="27" width="12.3984375" bestFit="1" customWidth="1"/>
    <col min="28" max="28" width="13.19921875" bestFit="1" customWidth="1"/>
    <col min="29" max="31" width="11.3984375" bestFit="1" customWidth="1"/>
  </cols>
  <sheetData>
    <row r="1" spans="1:24" ht="14.4" customHeight="1">
      <c r="A1" s="29" t="s">
        <v>700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14.4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pans="1:24" ht="14.4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</row>
    <row r="6" spans="1:24">
      <c r="B6" s="8"/>
      <c r="C6" s="8"/>
      <c r="D6" s="11"/>
      <c r="E6" s="10"/>
      <c r="F6" s="8"/>
      <c r="G6" s="11"/>
      <c r="H6" s="10"/>
      <c r="I6" s="8"/>
      <c r="J6" s="11"/>
      <c r="K6" s="10"/>
      <c r="L6" s="11"/>
      <c r="M6" s="10"/>
      <c r="N6" s="11"/>
      <c r="O6" s="10"/>
      <c r="P6" s="8"/>
      <c r="Q6" s="11"/>
      <c r="R6" s="10"/>
      <c r="S6" s="11"/>
      <c r="T6" s="10"/>
      <c r="U6" s="8"/>
      <c r="V6" s="10"/>
      <c r="W6" s="25" t="s">
        <v>723</v>
      </c>
    </row>
    <row r="7" spans="1:24">
      <c r="B7" s="37"/>
      <c r="C7" s="16" t="s">
        <v>721</v>
      </c>
      <c r="D7" s="14"/>
      <c r="E7" s="32"/>
      <c r="F7" s="16" t="s">
        <v>722</v>
      </c>
      <c r="G7" s="14"/>
      <c r="H7" s="32"/>
      <c r="I7" s="16" t="s">
        <v>708</v>
      </c>
      <c r="J7" s="14"/>
      <c r="K7" s="17"/>
      <c r="L7" s="18" t="s">
        <v>709</v>
      </c>
      <c r="M7" s="17"/>
      <c r="N7" s="18" t="s">
        <v>710</v>
      </c>
      <c r="O7" s="32"/>
      <c r="P7" s="16" t="s">
        <v>711</v>
      </c>
      <c r="Q7" s="14"/>
      <c r="R7" s="32"/>
      <c r="S7" s="18" t="s">
        <v>714</v>
      </c>
      <c r="T7" s="22"/>
      <c r="U7" s="18" t="s">
        <v>715</v>
      </c>
      <c r="V7" s="24" t="s">
        <v>718</v>
      </c>
      <c r="W7">
        <v>118</v>
      </c>
    </row>
    <row r="8" spans="1:24" ht="14.4" customHeight="1">
      <c r="B8" s="37"/>
      <c r="C8" s="36">
        <f>Metrics!$B$1</f>
        <v>16</v>
      </c>
      <c r="D8" s="15"/>
      <c r="E8" s="32"/>
      <c r="F8" s="38">
        <f>Metrics!$B$3</f>
        <v>258</v>
      </c>
      <c r="G8" s="15"/>
      <c r="H8" s="32"/>
      <c r="I8" s="34">
        <f>Metrics!$B$5</f>
        <v>990</v>
      </c>
      <c r="J8" s="15"/>
      <c r="K8" s="17"/>
      <c r="L8" s="35">
        <f>Metrics!$B$7</f>
        <v>129999</v>
      </c>
      <c r="M8" s="17"/>
      <c r="N8" s="30">
        <f>Metrics!$B$9</f>
        <v>21825.682539682541</v>
      </c>
      <c r="O8" s="32"/>
      <c r="P8" s="31">
        <f>Metrics!$B$11</f>
        <v>21.866666666666667</v>
      </c>
      <c r="Q8" s="15"/>
      <c r="R8" s="32"/>
      <c r="S8" s="33">
        <f>Metrics!$B$13</f>
        <v>23003.65396825397</v>
      </c>
      <c r="T8" s="23"/>
      <c r="U8" s="28">
        <f>Metrics!$B$15</f>
        <v>1522.8730158730159</v>
      </c>
      <c r="V8" s="24" t="s">
        <v>719</v>
      </c>
      <c r="W8">
        <v>73</v>
      </c>
    </row>
    <row r="9" spans="1:24" ht="14.4" customHeight="1">
      <c r="B9" s="37"/>
      <c r="C9" s="36"/>
      <c r="D9" s="15"/>
      <c r="E9" s="32"/>
      <c r="F9" s="38"/>
      <c r="G9" s="15"/>
      <c r="H9" s="32"/>
      <c r="I9" s="34"/>
      <c r="J9" s="15"/>
      <c r="K9" s="17"/>
      <c r="L9" s="35"/>
      <c r="M9" s="17"/>
      <c r="N9" s="30"/>
      <c r="O9" s="32"/>
      <c r="P9" s="31"/>
      <c r="Q9" s="15"/>
      <c r="R9" s="32"/>
      <c r="S9" s="33"/>
      <c r="T9" s="23"/>
      <c r="U9" s="28"/>
      <c r="V9" s="24" t="s">
        <v>720</v>
      </c>
      <c r="W9">
        <v>124</v>
      </c>
    </row>
    <row r="10" spans="1:24" ht="14.4" customHeight="1">
      <c r="B10" s="9"/>
      <c r="C10" s="9"/>
      <c r="D10" s="13"/>
      <c r="E10" s="12"/>
      <c r="F10" s="9"/>
      <c r="G10" s="13"/>
      <c r="H10" s="12"/>
      <c r="I10" s="9"/>
      <c r="J10" s="13"/>
      <c r="K10" s="12"/>
      <c r="L10" s="13"/>
      <c r="M10" s="12"/>
      <c r="N10" s="13"/>
      <c r="O10" s="12"/>
      <c r="P10" s="9"/>
      <c r="Q10" s="13"/>
      <c r="R10" s="12"/>
      <c r="S10" s="13"/>
      <c r="T10" s="12"/>
      <c r="U10" s="9"/>
      <c r="V10" s="12"/>
      <c r="W10" s="9"/>
    </row>
    <row r="14" spans="1:24" ht="14.4" customHeight="1"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spans="1:24" ht="14.4" customHeight="1">
      <c r="K15" s="20"/>
      <c r="L15" s="20"/>
      <c r="M15" s="20"/>
      <c r="N15" s="20"/>
      <c r="O15" s="20"/>
      <c r="P15" s="20"/>
      <c r="Q15" s="20"/>
      <c r="R15" s="20"/>
      <c r="S15" s="20"/>
      <c r="T15" s="20"/>
    </row>
    <row r="16" spans="1:24" ht="14.4" customHeight="1"/>
  </sheetData>
  <mergeCells count="14">
    <mergeCell ref="U8:U9"/>
    <mergeCell ref="A1:X3"/>
    <mergeCell ref="N8:N9"/>
    <mergeCell ref="P8:P9"/>
    <mergeCell ref="O7:O9"/>
    <mergeCell ref="R7:R9"/>
    <mergeCell ref="S8:S9"/>
    <mergeCell ref="H7:H9"/>
    <mergeCell ref="I8:I9"/>
    <mergeCell ref="L8:L9"/>
    <mergeCell ref="C8:C9"/>
    <mergeCell ref="B7:B9"/>
    <mergeCell ref="E7:E9"/>
    <mergeCell ref="F8:F9"/>
  </mergeCells>
  <conditionalFormatting sqref="W7:W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{FDF555A6-4C53-4971-BF51-4C52459AEDCF}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F555A6-4C53-4971-BF51-4C52459AED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W7:W9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457A-FFD7-4E51-99C6-455B4B20F372}">
  <sheetPr>
    <tabColor theme="5" tint="0.59999389629810485"/>
  </sheetPr>
  <dimension ref="A1:B15"/>
  <sheetViews>
    <sheetView workbookViewId="0">
      <selection activeCell="B15" sqref="B15"/>
    </sheetView>
  </sheetViews>
  <sheetFormatPr defaultRowHeight="13.8"/>
  <cols>
    <col min="1" max="1" width="22" bestFit="1" customWidth="1"/>
  </cols>
  <sheetData>
    <row r="1" spans="1:2">
      <c r="A1" t="s">
        <v>699</v>
      </c>
      <c r="B1">
        <f>COUNTA(_xlfn.UNIQUE(PhonesView!F2:F316))</f>
        <v>16</v>
      </c>
    </row>
    <row r="3" spans="1:2">
      <c r="A3" t="s">
        <v>701</v>
      </c>
      <c r="B3">
        <f>COUNTA(_xlfn.UNIQUE(PhonesView!B2:B316))</f>
        <v>258</v>
      </c>
    </row>
    <row r="5" spans="1:2">
      <c r="A5" t="s">
        <v>702</v>
      </c>
      <c r="B5">
        <f>MIN(PhonesView!C2:C316)</f>
        <v>990</v>
      </c>
    </row>
    <row r="7" spans="1:2">
      <c r="A7" t="s">
        <v>703</v>
      </c>
      <c r="B7" s="2">
        <f>MAX(PhonesView!C2:C316)</f>
        <v>129999</v>
      </c>
    </row>
    <row r="9" spans="1:2">
      <c r="A9" t="s">
        <v>704</v>
      </c>
      <c r="B9" s="2">
        <f>AVERAGE(PhonesView!C2:C316)</f>
        <v>21825.682539682541</v>
      </c>
    </row>
    <row r="11" spans="1:2">
      <c r="A11" t="s">
        <v>705</v>
      </c>
      <c r="B11" s="2">
        <f>AVERAGE(PhonesView!D2:D316)</f>
        <v>21.866666666666667</v>
      </c>
    </row>
    <row r="13" spans="1:2">
      <c r="A13" t="s">
        <v>706</v>
      </c>
      <c r="B13" s="2">
        <f>AVERAGE(PhonesView!Q2:Q316)</f>
        <v>23003.65396825397</v>
      </c>
    </row>
    <row r="15" spans="1:2">
      <c r="A15" t="s">
        <v>707</v>
      </c>
      <c r="B15" s="2">
        <f>AVERAGE(PhonesView!R2:R316)</f>
        <v>1522.8730158730159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B3F16-FB13-4F31-B09D-7FEEC911E3B5}">
  <sheetPr>
    <tabColor theme="2" tint="-0.499984740745262"/>
  </sheetPr>
  <dimension ref="A3:E11"/>
  <sheetViews>
    <sheetView workbookViewId="0">
      <selection activeCell="P9" sqref="P9"/>
    </sheetView>
  </sheetViews>
  <sheetFormatPr defaultRowHeight="13.8"/>
  <cols>
    <col min="1" max="1" width="12.5" customWidth="1"/>
    <col min="2" max="2" width="17" style="27" bestFit="1" customWidth="1"/>
    <col min="3" max="3" width="13" style="27" bestFit="1" customWidth="1"/>
    <col min="4" max="5" width="14" style="27" bestFit="1" customWidth="1"/>
  </cols>
  <sheetData>
    <row r="3" spans="1:5">
      <c r="A3" s="3" t="s">
        <v>732</v>
      </c>
      <c r="B3" s="26" t="s">
        <v>731</v>
      </c>
    </row>
    <row r="4" spans="1:5">
      <c r="A4" s="3" t="s">
        <v>697</v>
      </c>
      <c r="B4" s="27" t="s">
        <v>718</v>
      </c>
      <c r="C4" s="27" t="s">
        <v>719</v>
      </c>
      <c r="D4" s="27" t="s">
        <v>720</v>
      </c>
      <c r="E4" s="27" t="s">
        <v>698</v>
      </c>
    </row>
    <row r="5" spans="1:5">
      <c r="A5" s="4" t="s">
        <v>725</v>
      </c>
      <c r="B5" s="27">
        <v>428673</v>
      </c>
      <c r="C5" s="27">
        <v>40232</v>
      </c>
      <c r="D5" s="27">
        <v>117483</v>
      </c>
      <c r="E5" s="27">
        <v>586388</v>
      </c>
    </row>
    <row r="6" spans="1:5">
      <c r="A6" s="4" t="s">
        <v>726</v>
      </c>
      <c r="B6" s="27">
        <v>1727258</v>
      </c>
      <c r="C6" s="27">
        <v>383091</v>
      </c>
      <c r="D6" s="27">
        <v>1005655</v>
      </c>
      <c r="E6" s="27">
        <v>3116004</v>
      </c>
    </row>
    <row r="7" spans="1:5">
      <c r="A7" s="4" t="s">
        <v>727</v>
      </c>
      <c r="D7" s="27">
        <v>47997</v>
      </c>
      <c r="E7" s="27">
        <v>47997</v>
      </c>
    </row>
    <row r="8" spans="1:5">
      <c r="A8" s="4" t="s">
        <v>728</v>
      </c>
      <c r="B8" s="27">
        <v>1836442</v>
      </c>
      <c r="C8" s="27">
        <v>58028</v>
      </c>
      <c r="D8" s="27">
        <v>458864</v>
      </c>
      <c r="E8" s="27">
        <v>2353334</v>
      </c>
    </row>
    <row r="9" spans="1:5">
      <c r="A9" s="4" t="s">
        <v>729</v>
      </c>
      <c r="B9" s="27">
        <v>237686</v>
      </c>
      <c r="C9" s="27">
        <v>9999</v>
      </c>
      <c r="D9" s="27">
        <v>44997</v>
      </c>
      <c r="E9" s="27">
        <v>292682</v>
      </c>
    </row>
    <row r="10" spans="1:5">
      <c r="A10" s="4" t="s">
        <v>730</v>
      </c>
      <c r="B10" s="27">
        <v>267993</v>
      </c>
      <c r="C10" s="27">
        <v>93818</v>
      </c>
      <c r="D10" s="27">
        <v>116874</v>
      </c>
      <c r="E10" s="27">
        <v>478685</v>
      </c>
    </row>
    <row r="11" spans="1:5">
      <c r="A11" s="4" t="s">
        <v>698</v>
      </c>
      <c r="B11" s="27">
        <v>4498052</v>
      </c>
      <c r="C11" s="27">
        <v>585168</v>
      </c>
      <c r="D11" s="27">
        <v>1791870</v>
      </c>
      <c r="E11" s="27">
        <v>6875090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DA58-4488-4A87-AFF0-0F726F5227AF}">
  <sheetPr>
    <tabColor theme="7" tint="0.39997558519241921"/>
  </sheetPr>
  <dimension ref="A1:T316"/>
  <sheetViews>
    <sheetView topLeftCell="D1" workbookViewId="0">
      <selection activeCell="K24" sqref="K24"/>
    </sheetView>
  </sheetViews>
  <sheetFormatPr defaultRowHeight="13.8"/>
  <cols>
    <col min="1" max="1" width="11.796875" style="1" customWidth="1"/>
    <col min="2" max="2" width="12.59765625" customWidth="1"/>
    <col min="3" max="3" width="6.5" customWidth="1"/>
    <col min="4" max="4" width="9.3984375" customWidth="1"/>
    <col min="5" max="5" width="9.5" style="2" customWidth="1"/>
    <col min="6" max="6" width="13.8984375" style="2" customWidth="1"/>
    <col min="7" max="7" width="14.796875" style="2" customWidth="1"/>
    <col min="8" max="8" width="10.5" style="2" customWidth="1"/>
    <col min="9" max="9" width="9.5" style="2" customWidth="1"/>
    <col min="11" max="11" width="12.09765625" customWidth="1"/>
    <col min="12" max="15" width="12.59765625" customWidth="1"/>
    <col min="16" max="16" width="13.3984375" customWidth="1"/>
    <col min="17" max="17" width="14.296875" customWidth="1"/>
    <col min="18" max="20" width="12.59765625" customWidth="1"/>
  </cols>
  <sheetData>
    <row r="1" spans="1:20">
      <c r="A1" s="1" t="s">
        <v>2</v>
      </c>
      <c r="B1" t="s">
        <v>7</v>
      </c>
      <c r="C1" t="s">
        <v>9</v>
      </c>
      <c r="D1" t="s">
        <v>10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K1" s="7" t="s">
        <v>712</v>
      </c>
      <c r="L1" s="7" t="s">
        <v>7</v>
      </c>
      <c r="M1" s="7" t="s">
        <v>9</v>
      </c>
      <c r="N1" s="7" t="s">
        <v>10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2</v>
      </c>
    </row>
    <row r="2" spans="1:20">
      <c r="A2" s="1">
        <v>27999</v>
      </c>
      <c r="B2">
        <v>6.67</v>
      </c>
      <c r="C2">
        <v>8</v>
      </c>
      <c r="D2">
        <v>256</v>
      </c>
      <c r="E2" s="2">
        <v>5000</v>
      </c>
      <c r="F2" s="2">
        <v>50</v>
      </c>
      <c r="G2" s="2">
        <v>32</v>
      </c>
      <c r="H2" s="2">
        <v>1465</v>
      </c>
      <c r="I2" s="2">
        <v>101</v>
      </c>
      <c r="K2" s="7" t="s">
        <v>7</v>
      </c>
      <c r="L2" s="6">
        <f>CORREL(PhonesView4[screen_size],PhonesView4[screen_size])</f>
        <v>1</v>
      </c>
      <c r="M2" s="6">
        <f>CORREL(PhonesView4[screen_size],PhonesView4[ram])</f>
        <v>-2.0085367828525914E-2</v>
      </c>
      <c r="N2" s="6">
        <f>CORREL(PhonesView4[screen_size],PhonesView4[storage])</f>
        <v>7.6907126946305655E-3</v>
      </c>
      <c r="O2" s="6">
        <f>CORREL(PhonesView4[screen_size],PhonesView4[battery])</f>
        <v>0.33891464480654176</v>
      </c>
      <c r="P2" s="6">
        <f>CORREL(PhonesView4[screen_size],PhonesView4[rear_camera])</f>
        <v>0.13498307166694684</v>
      </c>
      <c r="Q2" s="6">
        <f>CORREL(PhonesView4[screen_size],PhonesView4[front_camera])</f>
        <v>0.19552607120288429</v>
      </c>
      <c r="R2" s="6">
        <f>CORREL(PhonesView4[screen_size],PhonesView4[rating])</f>
        <v>1.2404196929092268E-2</v>
      </c>
      <c r="S2" s="6">
        <f>CORREL(PhonesView4[screen_size],PhonesView4[review])</f>
        <v>-1.0529707865833139E-2</v>
      </c>
      <c r="T2" s="6">
        <f>CORREL(PhonesView4[screen_size],PhonesView4[price])</f>
        <v>-0.15016923114396205</v>
      </c>
    </row>
    <row r="3" spans="1:20">
      <c r="A3" s="1">
        <v>55999</v>
      </c>
      <c r="B3">
        <v>6.1</v>
      </c>
      <c r="C3">
        <v>8</v>
      </c>
      <c r="D3">
        <v>128</v>
      </c>
      <c r="E3" s="2">
        <v>3900</v>
      </c>
      <c r="F3" s="2">
        <v>50</v>
      </c>
      <c r="G3" s="2">
        <v>12</v>
      </c>
      <c r="H3" s="2">
        <v>13525</v>
      </c>
      <c r="I3" s="2">
        <v>1242</v>
      </c>
      <c r="K3" s="7" t="s">
        <v>9</v>
      </c>
      <c r="L3" s="6">
        <f>CORREL(PhonesView4[ram],PhonesView4[screen_size])</f>
        <v>-2.0085367828525914E-2</v>
      </c>
      <c r="M3" s="6">
        <f>CORREL(PhonesView4[ram],PhonesView4[ram])</f>
        <v>1.0000000000000002</v>
      </c>
      <c r="N3" s="6">
        <f>CORREL(PhonesView4[ram],PhonesView4[storage])</f>
        <v>0.70628073451964046</v>
      </c>
      <c r="O3" s="6">
        <f>CORREL(PhonesView4[ram],PhonesView4[battery])</f>
        <v>-8.8126111151222042E-2</v>
      </c>
      <c r="P3" s="6">
        <f>CORREL(PhonesView4[ram],PhonesView4[rear_camera])</f>
        <v>0.28966600999681691</v>
      </c>
      <c r="Q3" s="6">
        <f>CORREL(PhonesView4[ram],PhonesView4[front_camera])</f>
        <v>0.59905753973658504</v>
      </c>
      <c r="R3" s="6">
        <f>CORREL(PhonesView4[ram],PhonesView4[rating])</f>
        <v>6.2218247208618753E-3</v>
      </c>
      <c r="S3" s="6">
        <f>CORREL(PhonesView4[ram],PhonesView4[review])</f>
        <v>2.3877770361059127E-2</v>
      </c>
      <c r="T3" s="6">
        <f>CORREL(PhonesView4[ram],PhonesView4[price])</f>
        <v>0.19601891945263605</v>
      </c>
    </row>
    <row r="4" spans="1:20">
      <c r="A4" s="1">
        <v>16999</v>
      </c>
      <c r="B4">
        <v>6.5</v>
      </c>
      <c r="C4">
        <v>12</v>
      </c>
      <c r="D4">
        <v>256</v>
      </c>
      <c r="E4" s="2">
        <v>6000</v>
      </c>
      <c r="F4" s="2">
        <v>50</v>
      </c>
      <c r="G4" s="2">
        <v>16</v>
      </c>
      <c r="H4" s="2">
        <v>15867</v>
      </c>
      <c r="I4" s="2">
        <v>946</v>
      </c>
      <c r="K4" s="7" t="s">
        <v>10</v>
      </c>
      <c r="L4" s="6">
        <f>CORREL(PhonesView4[storage],PhonesView4[screen_size])</f>
        <v>7.6907126946305655E-3</v>
      </c>
      <c r="M4" s="6">
        <f>CORREL(PhonesView4[storage],PhonesView4[ram])</f>
        <v>0.70628073451964046</v>
      </c>
      <c r="N4" s="6">
        <f>CORREL(PhonesView4[storage],PhonesView4[storage])</f>
        <v>1</v>
      </c>
      <c r="O4" s="6">
        <f>CORREL(PhonesView4[storage],PhonesView4[battery])</f>
        <v>-0.17168483958178499</v>
      </c>
      <c r="P4" s="6">
        <f>CORREL(PhonesView4[storage],PhonesView4[rear_camera])</f>
        <v>0.16754872349462499</v>
      </c>
      <c r="Q4" s="6">
        <f>CORREL(PhonesView4[storage],PhonesView4[front_camera])</f>
        <v>0.52046207631452068</v>
      </c>
      <c r="R4" s="6">
        <f>CORREL(PhonesView4[storage],PhonesView4[rating])</f>
        <v>-1.5072818088260253E-2</v>
      </c>
      <c r="S4" s="6">
        <f>CORREL(PhonesView4[storage],PhonesView4[review])</f>
        <v>-4.6020171441421842E-2</v>
      </c>
      <c r="T4" s="6">
        <f>CORREL(PhonesView4[storage],PhonesView4[price])</f>
        <v>0.24242426292514349</v>
      </c>
    </row>
    <row r="5" spans="1:20">
      <c r="A5" s="1">
        <v>17999</v>
      </c>
      <c r="B5">
        <v>6.67</v>
      </c>
      <c r="C5">
        <v>8</v>
      </c>
      <c r="D5">
        <v>128</v>
      </c>
      <c r="E5" s="2">
        <v>5000</v>
      </c>
      <c r="F5" s="2">
        <v>50</v>
      </c>
      <c r="G5" s="2">
        <v>32</v>
      </c>
      <c r="H5" s="2">
        <v>18113</v>
      </c>
      <c r="I5" s="2">
        <v>894</v>
      </c>
      <c r="K5" s="7" t="s">
        <v>13</v>
      </c>
      <c r="L5" s="6">
        <f>CORREL(PhonesView4[battery],PhonesView4[screen_size])</f>
        <v>0.33891464480654176</v>
      </c>
      <c r="M5" s="6">
        <f>CORREL(PhonesView4[battery],PhonesView4[ram])</f>
        <v>-8.8126111151222042E-2</v>
      </c>
      <c r="N5" s="6">
        <f>CORREL(PhonesView4[battery],PhonesView4[storage])</f>
        <v>-0.17168483958178499</v>
      </c>
      <c r="O5" s="6">
        <f>CORREL(PhonesView4[battery],PhonesView4[battery])</f>
        <v>1</v>
      </c>
      <c r="P5" s="6">
        <f>CORREL(PhonesView4[battery],PhonesView4[rear_camera])</f>
        <v>5.6517752980362573E-2</v>
      </c>
      <c r="Q5" s="6">
        <f>CORREL(PhonesView4[battery],PhonesView4[front_camera])</f>
        <v>-2.0860214738224268E-2</v>
      </c>
      <c r="R5" s="6">
        <f>CORREL(PhonesView4[battery],PhonesView4[rating])</f>
        <v>7.8984925641784245E-3</v>
      </c>
      <c r="S5" s="6">
        <f>CORREL(PhonesView4[battery],PhonesView4[review])</f>
        <v>1.9020942718836024E-2</v>
      </c>
      <c r="T5" s="6">
        <f>CORREL(PhonesView4[battery],PhonesView4[price])</f>
        <v>-0.20196255740156699</v>
      </c>
    </row>
    <row r="6" spans="1:20">
      <c r="A6" s="1">
        <v>16999</v>
      </c>
      <c r="B6">
        <v>6.5</v>
      </c>
      <c r="C6">
        <v>12</v>
      </c>
      <c r="D6">
        <v>256</v>
      </c>
      <c r="E6" s="2">
        <v>6000</v>
      </c>
      <c r="F6" s="2">
        <v>50</v>
      </c>
      <c r="G6" s="2">
        <v>16</v>
      </c>
      <c r="H6" s="2">
        <v>15867</v>
      </c>
      <c r="I6" s="2">
        <v>946</v>
      </c>
      <c r="K6" s="7" t="s">
        <v>14</v>
      </c>
      <c r="L6" s="6">
        <f>CORREL(PhonesView4[rear_camera],PhonesView4[screen_size])</f>
        <v>0.13498307166694684</v>
      </c>
      <c r="M6" s="6">
        <f>CORREL(PhonesView4[rear_camera],PhonesView4[ram])</f>
        <v>0.28966600999681691</v>
      </c>
      <c r="N6" s="6">
        <f>CORREL(PhonesView4[rear_camera],PhonesView4[storage])</f>
        <v>0.16754872349462499</v>
      </c>
      <c r="O6" s="6">
        <f>CORREL(PhonesView4[rear_camera],PhonesView4[battery])</f>
        <v>5.6517752980362573E-2</v>
      </c>
      <c r="P6" s="6">
        <f>CORREL(PhonesView4[rear_camera],PhonesView4[rear_camera])</f>
        <v>1.0000000000000002</v>
      </c>
      <c r="Q6" s="6">
        <f>CORREL(PhonesView4[rear_camera],PhonesView4[front_camera])</f>
        <v>0.19125362852904684</v>
      </c>
      <c r="R6" s="6">
        <f>CORREL(PhonesView4[rear_camera],PhonesView4[rating])</f>
        <v>-8.4199029483350757E-2</v>
      </c>
      <c r="S6" s="6">
        <f>CORREL(PhonesView4[rear_camera],PhonesView4[review])</f>
        <v>-7.9395455237865328E-2</v>
      </c>
      <c r="T6" s="6">
        <f>CORREL(PhonesView4[rear_camera],PhonesView4[price])</f>
        <v>0.15513064849631147</v>
      </c>
    </row>
    <row r="7" spans="1:20">
      <c r="A7" s="1">
        <v>7699</v>
      </c>
      <c r="B7">
        <v>6.74</v>
      </c>
      <c r="C7">
        <v>4</v>
      </c>
      <c r="D7">
        <v>128</v>
      </c>
      <c r="E7" s="2">
        <v>5000</v>
      </c>
      <c r="F7" s="2">
        <v>50</v>
      </c>
      <c r="G7" s="2">
        <v>8</v>
      </c>
      <c r="H7" s="2">
        <v>37146</v>
      </c>
      <c r="I7" s="2">
        <v>1534</v>
      </c>
      <c r="K7" s="7" t="s">
        <v>15</v>
      </c>
      <c r="L7" s="6">
        <f>CORREL(PhonesView4[front_camera],PhonesView4[screen_size])</f>
        <v>0.19552607120288429</v>
      </c>
      <c r="M7" s="6">
        <f>CORREL(PhonesView4[front_camera],PhonesView4[ram])</f>
        <v>0.59905753973658504</v>
      </c>
      <c r="N7" s="6">
        <f>CORREL(PhonesView4[front_camera],PhonesView4[storage])</f>
        <v>0.52046207631452068</v>
      </c>
      <c r="O7" s="6">
        <f>CORREL(PhonesView4[front_camera],PhonesView4[battery])</f>
        <v>-2.0860214738224268E-2</v>
      </c>
      <c r="P7" s="6">
        <f>CORREL(PhonesView4[front_camera],PhonesView4[rear_camera])</f>
        <v>0.19125362852904684</v>
      </c>
      <c r="Q7" s="6">
        <f>CORREL(PhonesView4[front_camera],PhonesView4[front_camera])</f>
        <v>1</v>
      </c>
      <c r="R7" s="6">
        <f>CORREL(PhonesView4[front_camera],PhonesView4[rating])</f>
        <v>-5.3841312677270187E-2</v>
      </c>
      <c r="S7" s="6">
        <f>CORREL(PhonesView4[front_camera],PhonesView4[review])</f>
        <v>-2.6723855011599872E-2</v>
      </c>
      <c r="T7" s="6">
        <f>CORREL(PhonesView4[front_camera],PhonesView4[price])</f>
        <v>0.13390543709370559</v>
      </c>
    </row>
    <row r="8" spans="1:20">
      <c r="A8" s="1">
        <v>6999</v>
      </c>
      <c r="B8">
        <v>6.6</v>
      </c>
      <c r="C8">
        <v>4</v>
      </c>
      <c r="D8">
        <v>64</v>
      </c>
      <c r="E8" s="2">
        <v>5000</v>
      </c>
      <c r="F8" s="2">
        <v>50</v>
      </c>
      <c r="G8" s="2">
        <v>5</v>
      </c>
      <c r="H8" s="2">
        <v>12890</v>
      </c>
      <c r="I8" s="2">
        <v>660</v>
      </c>
      <c r="K8" s="7" t="s">
        <v>16</v>
      </c>
      <c r="L8" s="6">
        <f>CORREL(PhonesView4[rating],PhonesView4[screen_size])</f>
        <v>1.2404196929092268E-2</v>
      </c>
      <c r="M8" s="6">
        <f>CORREL(PhonesView4[rating],PhonesView4[ram])</f>
        <v>6.2218247208618753E-3</v>
      </c>
      <c r="N8" s="6">
        <f>CORREL(PhonesView4[rating],PhonesView4[storage])</f>
        <v>-1.5072818088260253E-2</v>
      </c>
      <c r="O8" s="6">
        <f>CORREL(PhonesView4[rating],PhonesView4[battery])</f>
        <v>7.8984925641784245E-3</v>
      </c>
      <c r="P8" s="6">
        <f>CORREL(PhonesView4[rating],PhonesView4[rear_camera])</f>
        <v>-8.4199029483350757E-2</v>
      </c>
      <c r="Q8" s="6">
        <f>CORREL(PhonesView4[rating],PhonesView4[front_camera])</f>
        <v>-5.3841312677270187E-2</v>
      </c>
      <c r="R8" s="6">
        <f>CORREL(PhonesView4[rating],PhonesView4[rating])</f>
        <v>0.99999999999999978</v>
      </c>
      <c r="S8" s="6">
        <f>CORREL(PhonesView4[rating],PhonesView4[review])</f>
        <v>0.95454372761126627</v>
      </c>
      <c r="T8" s="6">
        <f>CORREL(PhonesView4[rating],PhonesView4[price])</f>
        <v>-8.1014158322985766E-2</v>
      </c>
    </row>
    <row r="9" spans="1:20">
      <c r="A9" s="1">
        <v>24999</v>
      </c>
      <c r="B9">
        <v>6.7</v>
      </c>
      <c r="C9">
        <v>12</v>
      </c>
      <c r="D9">
        <v>256</v>
      </c>
      <c r="E9" s="2">
        <v>5000</v>
      </c>
      <c r="F9" s="2">
        <v>50</v>
      </c>
      <c r="G9" s="2">
        <v>32</v>
      </c>
      <c r="H9" s="2">
        <v>30583</v>
      </c>
      <c r="I9" s="2">
        <v>2090</v>
      </c>
      <c r="K9" s="7" t="s">
        <v>17</v>
      </c>
      <c r="L9" s="6">
        <f>CORREL(PhonesView4[review],PhonesView4[screen_size])</f>
        <v>-1.0529707865833139E-2</v>
      </c>
      <c r="M9" s="6">
        <f>CORREL(PhonesView4[review],PhonesView4[ram])</f>
        <v>2.3877770361059127E-2</v>
      </c>
      <c r="N9" s="6">
        <f>CORREL(PhonesView4[review],PhonesView4[storage])</f>
        <v>-4.6020171441421842E-2</v>
      </c>
      <c r="O9" s="6">
        <f>CORREL(PhonesView4[review],PhonesView4[battery])</f>
        <v>1.9020942718836024E-2</v>
      </c>
      <c r="P9" s="6">
        <f>CORREL(PhonesView4[review],PhonesView4[rear_camera])</f>
        <v>-7.9395455237865328E-2</v>
      </c>
      <c r="Q9" s="6">
        <f>CORREL(PhonesView4[review],PhonesView4[front_camera])</f>
        <v>-2.6723855011599872E-2</v>
      </c>
      <c r="R9" s="6">
        <f>CORREL(PhonesView4[review],PhonesView4[rating])</f>
        <v>0.95454372761126627</v>
      </c>
      <c r="S9" s="6">
        <f>CORREL(PhonesView4[review],PhonesView4[review])</f>
        <v>1</v>
      </c>
      <c r="T9" s="6">
        <f>CORREL(PhonesView4[review],PhonesView4[price])</f>
        <v>-8.0752516871175239E-2</v>
      </c>
    </row>
    <row r="10" spans="1:20">
      <c r="A10" s="1">
        <v>14999</v>
      </c>
      <c r="B10">
        <v>6.5</v>
      </c>
      <c r="C10">
        <v>8</v>
      </c>
      <c r="D10">
        <v>128</v>
      </c>
      <c r="E10" s="2">
        <v>6000</v>
      </c>
      <c r="F10" s="2">
        <v>50</v>
      </c>
      <c r="G10" s="2">
        <v>16</v>
      </c>
      <c r="H10" s="2">
        <v>24721</v>
      </c>
      <c r="I10" s="2">
        <v>1310</v>
      </c>
      <c r="K10" s="7" t="s">
        <v>2</v>
      </c>
      <c r="L10" s="6">
        <f>CORREL(PhonesView4[price],PhonesView4[screen_size])</f>
        <v>-0.15016923114396205</v>
      </c>
      <c r="M10" s="6">
        <f>CORREL(PhonesView4[price],PhonesView4[ram])</f>
        <v>0.19601891945263605</v>
      </c>
      <c r="N10" s="6">
        <f>CORREL(PhonesView4[price],PhonesView4[storage])</f>
        <v>0.24242426292514349</v>
      </c>
      <c r="O10" s="6">
        <f>CORREL(PhonesView4[price],PhonesView4[battery])</f>
        <v>-0.20196255740156699</v>
      </c>
      <c r="P10" s="6">
        <f>CORREL(PhonesView4[price],PhonesView4[rear_camera])</f>
        <v>0.15513064849631147</v>
      </c>
      <c r="Q10" s="6">
        <f>CORREL(PhonesView4[price],PhonesView4[front_camera])</f>
        <v>0.13390543709370559</v>
      </c>
      <c r="R10" s="6">
        <f>CORREL(PhonesView4[price],PhonesView4[rating])</f>
        <v>-8.1014158322985766E-2</v>
      </c>
      <c r="S10" s="6">
        <f>CORREL(PhonesView4[price],PhonesView4[review])</f>
        <v>-8.0752516871175239E-2</v>
      </c>
      <c r="T10" s="6">
        <f>CORREL(PhonesView4[price],PhonesView4[price])</f>
        <v>0.99999999999999978</v>
      </c>
    </row>
    <row r="11" spans="1:20">
      <c r="A11" s="1">
        <v>7699</v>
      </c>
      <c r="B11">
        <v>6.74</v>
      </c>
      <c r="C11">
        <v>4</v>
      </c>
      <c r="D11">
        <v>128</v>
      </c>
      <c r="E11" s="2">
        <v>5000</v>
      </c>
      <c r="F11" s="2">
        <v>50</v>
      </c>
      <c r="G11" s="2">
        <v>8</v>
      </c>
      <c r="H11" s="2">
        <v>37146</v>
      </c>
      <c r="I11" s="2">
        <v>1534</v>
      </c>
    </row>
    <row r="12" spans="1:20">
      <c r="A12" s="1">
        <v>24999</v>
      </c>
      <c r="B12">
        <v>6.7</v>
      </c>
      <c r="C12">
        <v>12</v>
      </c>
      <c r="D12">
        <v>256</v>
      </c>
      <c r="E12" s="2">
        <v>5000</v>
      </c>
      <c r="F12" s="2">
        <v>50</v>
      </c>
      <c r="G12" s="2">
        <v>32</v>
      </c>
      <c r="H12" s="2">
        <v>30583</v>
      </c>
      <c r="I12" s="2">
        <v>2090</v>
      </c>
    </row>
    <row r="13" spans="1:20">
      <c r="A13" s="1">
        <v>6999</v>
      </c>
      <c r="B13">
        <v>6.6</v>
      </c>
      <c r="C13">
        <v>4</v>
      </c>
      <c r="D13">
        <v>64</v>
      </c>
      <c r="E13" s="2">
        <v>5000</v>
      </c>
      <c r="F13" s="2">
        <v>50</v>
      </c>
      <c r="G13" s="2">
        <v>5</v>
      </c>
      <c r="H13" s="2">
        <v>12890</v>
      </c>
      <c r="I13" s="2">
        <v>660</v>
      </c>
    </row>
    <row r="14" spans="1:20">
      <c r="A14" s="1">
        <v>11999</v>
      </c>
      <c r="B14">
        <v>6.5</v>
      </c>
      <c r="C14">
        <v>8</v>
      </c>
      <c r="D14">
        <v>128</v>
      </c>
      <c r="E14" s="2">
        <v>5000</v>
      </c>
      <c r="F14" s="2">
        <v>50</v>
      </c>
      <c r="G14" s="2">
        <v>16</v>
      </c>
      <c r="H14" s="2">
        <v>117460</v>
      </c>
      <c r="I14" s="2">
        <v>8051</v>
      </c>
    </row>
    <row r="15" spans="1:20">
      <c r="A15" s="1">
        <v>22999</v>
      </c>
      <c r="B15">
        <v>6.7</v>
      </c>
      <c r="C15">
        <v>8</v>
      </c>
      <c r="D15">
        <v>128</v>
      </c>
      <c r="E15" s="2">
        <v>5000</v>
      </c>
      <c r="F15" s="2">
        <v>50</v>
      </c>
      <c r="G15" s="2">
        <v>32</v>
      </c>
      <c r="H15" s="2">
        <v>33548</v>
      </c>
      <c r="I15" s="2">
        <v>2169</v>
      </c>
    </row>
    <row r="16" spans="1:20">
      <c r="A16" s="1">
        <v>14999</v>
      </c>
      <c r="B16">
        <v>6.72</v>
      </c>
      <c r="C16">
        <v>6</v>
      </c>
      <c r="D16">
        <v>128</v>
      </c>
      <c r="E16" s="2">
        <v>6000</v>
      </c>
      <c r="F16" s="2">
        <v>50</v>
      </c>
      <c r="G16" s="2">
        <v>8</v>
      </c>
      <c r="H16" s="2">
        <v>44265</v>
      </c>
      <c r="I16" s="2">
        <v>1392</v>
      </c>
    </row>
    <row r="17" spans="1:9">
      <c r="A17" s="1">
        <v>14999</v>
      </c>
      <c r="B17">
        <v>6.72</v>
      </c>
      <c r="C17">
        <v>6</v>
      </c>
      <c r="D17">
        <v>128</v>
      </c>
      <c r="E17" s="2">
        <v>6000</v>
      </c>
      <c r="F17" s="2">
        <v>50</v>
      </c>
      <c r="G17" s="2">
        <v>8</v>
      </c>
      <c r="H17" s="2">
        <v>44265</v>
      </c>
      <c r="I17" s="2">
        <v>1392</v>
      </c>
    </row>
    <row r="18" spans="1:9">
      <c r="A18" s="1">
        <v>10499</v>
      </c>
      <c r="B18">
        <v>6.74</v>
      </c>
      <c r="C18">
        <v>4</v>
      </c>
      <c r="D18">
        <v>128</v>
      </c>
      <c r="E18" s="2">
        <v>5000</v>
      </c>
      <c r="F18" s="2">
        <v>50</v>
      </c>
      <c r="G18" s="2">
        <v>5</v>
      </c>
      <c r="H18" s="2">
        <v>15816</v>
      </c>
      <c r="I18" s="2">
        <v>517</v>
      </c>
    </row>
    <row r="19" spans="1:9">
      <c r="A19" s="1">
        <v>31999</v>
      </c>
      <c r="B19">
        <v>6.7</v>
      </c>
      <c r="C19">
        <v>8</v>
      </c>
      <c r="D19">
        <v>256</v>
      </c>
      <c r="E19" s="2">
        <v>4500</v>
      </c>
      <c r="F19" s="2">
        <v>50</v>
      </c>
      <c r="G19" s="2">
        <v>50</v>
      </c>
      <c r="H19" s="2">
        <v>25369</v>
      </c>
      <c r="I19" s="2">
        <v>2127</v>
      </c>
    </row>
    <row r="20" spans="1:9">
      <c r="A20" s="1">
        <v>13499</v>
      </c>
      <c r="B20">
        <v>6.72</v>
      </c>
      <c r="C20">
        <v>4</v>
      </c>
      <c r="D20">
        <v>128</v>
      </c>
      <c r="E20" s="2">
        <v>6000</v>
      </c>
      <c r="F20" s="2">
        <v>50</v>
      </c>
      <c r="G20" s="2">
        <v>8</v>
      </c>
      <c r="H20" s="2">
        <v>14785</v>
      </c>
      <c r="I20" s="2">
        <v>454</v>
      </c>
    </row>
    <row r="21" spans="1:9">
      <c r="A21" s="1">
        <v>13499</v>
      </c>
      <c r="B21">
        <v>6.72</v>
      </c>
      <c r="C21">
        <v>6</v>
      </c>
      <c r="D21">
        <v>128</v>
      </c>
      <c r="E21" s="2">
        <v>5000</v>
      </c>
      <c r="F21" s="2">
        <v>50</v>
      </c>
      <c r="G21" s="2">
        <v>8</v>
      </c>
      <c r="H21" s="2">
        <v>44147</v>
      </c>
      <c r="I21" s="2">
        <v>1993</v>
      </c>
    </row>
    <row r="22" spans="1:9">
      <c r="A22" s="1">
        <v>23999</v>
      </c>
      <c r="B22">
        <v>6.7</v>
      </c>
      <c r="C22">
        <v>8</v>
      </c>
      <c r="D22">
        <v>128</v>
      </c>
      <c r="E22" s="2">
        <v>5000</v>
      </c>
      <c r="F22" s="2">
        <v>50</v>
      </c>
      <c r="G22" s="2">
        <v>32</v>
      </c>
      <c r="H22" s="2">
        <v>42793</v>
      </c>
      <c r="I22" s="2">
        <v>4201</v>
      </c>
    </row>
    <row r="23" spans="1:9">
      <c r="A23" s="1">
        <v>20999</v>
      </c>
      <c r="B23">
        <v>6.7</v>
      </c>
      <c r="C23">
        <v>12</v>
      </c>
      <c r="D23">
        <v>256</v>
      </c>
      <c r="E23" s="2">
        <v>5000</v>
      </c>
      <c r="F23" s="2">
        <v>50</v>
      </c>
      <c r="G23" s="2">
        <v>16</v>
      </c>
      <c r="H23" s="2">
        <v>832</v>
      </c>
      <c r="I23" s="2">
        <v>42</v>
      </c>
    </row>
    <row r="24" spans="1:9">
      <c r="A24" s="1">
        <v>7499</v>
      </c>
      <c r="B24">
        <v>6.74</v>
      </c>
      <c r="C24">
        <v>6</v>
      </c>
      <c r="D24">
        <v>128</v>
      </c>
      <c r="E24" s="2">
        <v>5000</v>
      </c>
      <c r="F24" s="2">
        <v>50</v>
      </c>
      <c r="G24" s="2">
        <v>8</v>
      </c>
      <c r="H24" s="2">
        <v>15943</v>
      </c>
      <c r="I24" s="2">
        <v>744</v>
      </c>
    </row>
    <row r="25" spans="1:9">
      <c r="A25" s="1">
        <v>19999</v>
      </c>
      <c r="B25">
        <v>6.67</v>
      </c>
      <c r="C25">
        <v>8</v>
      </c>
      <c r="D25">
        <v>128</v>
      </c>
      <c r="E25" s="2">
        <v>5000</v>
      </c>
      <c r="F25" s="2">
        <v>50</v>
      </c>
      <c r="G25" s="2">
        <v>16</v>
      </c>
      <c r="H25" s="2">
        <v>41011</v>
      </c>
      <c r="I25" s="2">
        <v>2846</v>
      </c>
    </row>
    <row r="26" spans="1:9">
      <c r="A26" s="1">
        <v>14999</v>
      </c>
      <c r="B26">
        <v>6.5</v>
      </c>
      <c r="C26">
        <v>8</v>
      </c>
      <c r="D26">
        <v>128</v>
      </c>
      <c r="E26" s="2">
        <v>6000</v>
      </c>
      <c r="F26" s="2">
        <v>50</v>
      </c>
      <c r="G26" s="2">
        <v>13</v>
      </c>
      <c r="H26" s="2">
        <v>11264</v>
      </c>
      <c r="I26" s="2">
        <v>835</v>
      </c>
    </row>
    <row r="27" spans="1:9">
      <c r="A27" s="1">
        <v>60999</v>
      </c>
      <c r="B27">
        <v>6.1</v>
      </c>
      <c r="C27">
        <v>8</v>
      </c>
      <c r="D27">
        <v>256</v>
      </c>
      <c r="E27" s="2">
        <v>3900</v>
      </c>
      <c r="F27" s="2">
        <v>50</v>
      </c>
      <c r="G27" s="2">
        <v>12</v>
      </c>
      <c r="H27" s="2">
        <v>13525</v>
      </c>
      <c r="I27" s="2">
        <v>1242</v>
      </c>
    </row>
    <row r="28" spans="1:9">
      <c r="A28" s="1">
        <v>8499</v>
      </c>
      <c r="B28">
        <v>6.74</v>
      </c>
      <c r="C28">
        <v>6</v>
      </c>
      <c r="D28">
        <v>128</v>
      </c>
      <c r="E28" s="2">
        <v>5000</v>
      </c>
      <c r="F28" s="2">
        <v>50</v>
      </c>
      <c r="G28" s="2">
        <v>8</v>
      </c>
      <c r="H28" s="2">
        <v>12081</v>
      </c>
      <c r="I28" s="2">
        <v>478</v>
      </c>
    </row>
    <row r="29" spans="1:9">
      <c r="A29" s="1">
        <v>8249</v>
      </c>
      <c r="B29">
        <v>6.74</v>
      </c>
      <c r="C29">
        <v>4</v>
      </c>
      <c r="D29">
        <v>128</v>
      </c>
      <c r="E29" s="2">
        <v>5000</v>
      </c>
      <c r="F29" s="2">
        <v>50</v>
      </c>
      <c r="G29" s="2">
        <v>5</v>
      </c>
      <c r="H29" s="2">
        <v>40078</v>
      </c>
      <c r="I29" s="2">
        <v>2129</v>
      </c>
    </row>
    <row r="30" spans="1:9">
      <c r="A30" s="1">
        <v>14999</v>
      </c>
      <c r="B30">
        <v>6.72</v>
      </c>
      <c r="C30">
        <v>8</v>
      </c>
      <c r="D30">
        <v>128</v>
      </c>
      <c r="E30" s="2">
        <v>5000</v>
      </c>
      <c r="F30" s="2">
        <v>50</v>
      </c>
      <c r="G30" s="2">
        <v>8</v>
      </c>
      <c r="H30" s="2">
        <v>5552</v>
      </c>
      <c r="I30" s="2">
        <v>245</v>
      </c>
    </row>
    <row r="31" spans="1:9">
      <c r="A31" s="1">
        <v>14999</v>
      </c>
      <c r="B31">
        <v>6.72</v>
      </c>
      <c r="C31">
        <v>8</v>
      </c>
      <c r="D31">
        <v>128</v>
      </c>
      <c r="E31" s="2">
        <v>5000</v>
      </c>
      <c r="F31" s="2">
        <v>50</v>
      </c>
      <c r="G31" s="2">
        <v>8</v>
      </c>
      <c r="H31" s="2">
        <v>5552</v>
      </c>
      <c r="I31" s="2">
        <v>245</v>
      </c>
    </row>
    <row r="32" spans="1:9">
      <c r="A32" s="1">
        <v>15999</v>
      </c>
      <c r="B32">
        <v>6.67</v>
      </c>
      <c r="C32">
        <v>6</v>
      </c>
      <c r="D32">
        <v>128</v>
      </c>
      <c r="E32" s="2">
        <v>5000</v>
      </c>
      <c r="F32" s="2">
        <v>50</v>
      </c>
      <c r="G32" s="2">
        <v>16</v>
      </c>
      <c r="H32" s="2">
        <v>12353</v>
      </c>
      <c r="I32" s="2">
        <v>1161</v>
      </c>
    </row>
    <row r="33" spans="1:9">
      <c r="A33" s="1">
        <v>26999</v>
      </c>
      <c r="B33">
        <v>6.7</v>
      </c>
      <c r="C33">
        <v>8</v>
      </c>
      <c r="D33">
        <v>256</v>
      </c>
      <c r="E33" s="2">
        <v>5000</v>
      </c>
      <c r="F33" s="2">
        <v>50</v>
      </c>
      <c r="G33" s="2">
        <v>16</v>
      </c>
      <c r="H33" s="2">
        <v>22555</v>
      </c>
      <c r="I33" s="2">
        <v>2159</v>
      </c>
    </row>
    <row r="34" spans="1:9">
      <c r="A34" s="1">
        <v>60999</v>
      </c>
      <c r="B34">
        <v>6.1</v>
      </c>
      <c r="C34">
        <v>8</v>
      </c>
      <c r="D34">
        <v>256</v>
      </c>
      <c r="E34" s="2">
        <v>3900</v>
      </c>
      <c r="F34" s="2">
        <v>50</v>
      </c>
      <c r="G34" s="2">
        <v>12</v>
      </c>
      <c r="H34" s="2">
        <v>13525</v>
      </c>
      <c r="I34" s="2">
        <v>1242</v>
      </c>
    </row>
    <row r="35" spans="1:9">
      <c r="A35" s="1">
        <v>7999</v>
      </c>
      <c r="B35">
        <v>6.6</v>
      </c>
      <c r="C35">
        <v>8</v>
      </c>
      <c r="D35">
        <v>128</v>
      </c>
      <c r="E35" s="2">
        <v>5000</v>
      </c>
      <c r="F35" s="2">
        <v>50</v>
      </c>
      <c r="G35" s="2">
        <v>8</v>
      </c>
      <c r="H35" s="2">
        <v>8421</v>
      </c>
      <c r="I35" s="2">
        <v>484</v>
      </c>
    </row>
    <row r="36" spans="1:9">
      <c r="A36" s="1">
        <v>7999</v>
      </c>
      <c r="B36">
        <v>6.6</v>
      </c>
      <c r="C36">
        <v>8</v>
      </c>
      <c r="D36">
        <v>128</v>
      </c>
      <c r="E36" s="2">
        <v>5000</v>
      </c>
      <c r="F36" s="2">
        <v>50</v>
      </c>
      <c r="G36" s="2">
        <v>8</v>
      </c>
      <c r="H36" s="2">
        <v>8421</v>
      </c>
      <c r="I36" s="2">
        <v>484</v>
      </c>
    </row>
    <row r="37" spans="1:9">
      <c r="A37" s="1">
        <v>19999</v>
      </c>
      <c r="B37">
        <v>6.67</v>
      </c>
      <c r="C37">
        <v>8</v>
      </c>
      <c r="D37">
        <v>128</v>
      </c>
      <c r="E37" s="2">
        <v>5000</v>
      </c>
      <c r="F37" s="2">
        <v>50</v>
      </c>
      <c r="G37" s="2">
        <v>16</v>
      </c>
      <c r="H37" s="2">
        <v>41011</v>
      </c>
      <c r="I37" s="2">
        <v>2846</v>
      </c>
    </row>
    <row r="38" spans="1:9">
      <c r="A38" s="1">
        <v>44999</v>
      </c>
      <c r="B38">
        <v>6.4</v>
      </c>
      <c r="C38">
        <v>8</v>
      </c>
      <c r="D38">
        <v>128</v>
      </c>
      <c r="E38" s="2">
        <v>4500</v>
      </c>
      <c r="F38" s="2">
        <v>50</v>
      </c>
      <c r="G38" s="2">
        <v>10</v>
      </c>
      <c r="H38" s="2">
        <v>12778</v>
      </c>
      <c r="I38" s="2">
        <v>850</v>
      </c>
    </row>
    <row r="39" spans="1:9">
      <c r="A39" s="1">
        <v>13499</v>
      </c>
      <c r="B39">
        <v>6.72</v>
      </c>
      <c r="C39">
        <v>6</v>
      </c>
      <c r="D39">
        <v>128</v>
      </c>
      <c r="E39" s="2">
        <v>5000</v>
      </c>
      <c r="F39" s="2">
        <v>50</v>
      </c>
      <c r="G39" s="2">
        <v>8</v>
      </c>
      <c r="H39" s="2">
        <v>44147</v>
      </c>
      <c r="I39" s="2">
        <v>1993</v>
      </c>
    </row>
    <row r="40" spans="1:9">
      <c r="A40" s="1">
        <v>10999</v>
      </c>
      <c r="B40">
        <v>6.5</v>
      </c>
      <c r="C40">
        <v>4</v>
      </c>
      <c r="D40">
        <v>128</v>
      </c>
      <c r="E40" s="2">
        <v>5000</v>
      </c>
      <c r="F40" s="2">
        <v>50</v>
      </c>
      <c r="G40" s="2">
        <v>16</v>
      </c>
      <c r="H40" s="2">
        <v>42407</v>
      </c>
      <c r="I40" s="2">
        <v>3158</v>
      </c>
    </row>
    <row r="41" spans="1:9">
      <c r="A41" s="1">
        <v>8249</v>
      </c>
      <c r="B41">
        <v>6.74</v>
      </c>
      <c r="C41">
        <v>4</v>
      </c>
      <c r="D41">
        <v>128</v>
      </c>
      <c r="E41" s="2">
        <v>5000</v>
      </c>
      <c r="F41" s="2">
        <v>50</v>
      </c>
      <c r="G41" s="2">
        <v>5</v>
      </c>
      <c r="H41" s="2">
        <v>40078</v>
      </c>
      <c r="I41" s="2">
        <v>2129</v>
      </c>
    </row>
    <row r="42" spans="1:9">
      <c r="A42" s="1">
        <v>8999</v>
      </c>
      <c r="B42">
        <v>6.7450000000000001</v>
      </c>
      <c r="C42">
        <v>4</v>
      </c>
      <c r="D42">
        <v>128</v>
      </c>
      <c r="E42" s="2">
        <v>5000</v>
      </c>
      <c r="F42" s="2">
        <v>50</v>
      </c>
      <c r="G42" s="2">
        <v>8</v>
      </c>
      <c r="H42" s="2">
        <v>1479</v>
      </c>
      <c r="I42" s="2">
        <v>63</v>
      </c>
    </row>
    <row r="43" spans="1:9">
      <c r="A43" s="1">
        <v>9999</v>
      </c>
      <c r="B43">
        <v>6.74</v>
      </c>
      <c r="C43">
        <v>6</v>
      </c>
      <c r="D43">
        <v>128</v>
      </c>
      <c r="E43" s="2">
        <v>5000</v>
      </c>
      <c r="F43" s="2">
        <v>50</v>
      </c>
      <c r="G43" s="2">
        <v>5</v>
      </c>
      <c r="H43" s="2">
        <v>25635</v>
      </c>
      <c r="I43" s="2">
        <v>1327</v>
      </c>
    </row>
    <row r="44" spans="1:9">
      <c r="A44" s="1">
        <v>8999</v>
      </c>
      <c r="B44">
        <v>6.7450000000000001</v>
      </c>
      <c r="C44">
        <v>4</v>
      </c>
      <c r="D44">
        <v>128</v>
      </c>
      <c r="E44" s="2">
        <v>5000</v>
      </c>
      <c r="F44" s="2">
        <v>50</v>
      </c>
      <c r="G44" s="2">
        <v>8</v>
      </c>
      <c r="H44" s="2">
        <v>1479</v>
      </c>
      <c r="I44" s="2">
        <v>63</v>
      </c>
    </row>
    <row r="45" spans="1:9">
      <c r="A45" s="1">
        <v>19999</v>
      </c>
      <c r="B45">
        <v>6.67</v>
      </c>
      <c r="C45">
        <v>8</v>
      </c>
      <c r="D45">
        <v>128</v>
      </c>
      <c r="E45" s="2">
        <v>5000</v>
      </c>
      <c r="F45" s="2">
        <v>50</v>
      </c>
      <c r="G45" s="2">
        <v>16</v>
      </c>
      <c r="H45" s="2">
        <v>41011</v>
      </c>
      <c r="I45" s="2">
        <v>2846</v>
      </c>
    </row>
    <row r="46" spans="1:9">
      <c r="A46" s="1">
        <v>10999</v>
      </c>
      <c r="B46">
        <v>6.5</v>
      </c>
      <c r="C46">
        <v>4</v>
      </c>
      <c r="D46">
        <v>128</v>
      </c>
      <c r="E46" s="2">
        <v>5000</v>
      </c>
      <c r="F46" s="2">
        <v>50</v>
      </c>
      <c r="G46" s="2">
        <v>16</v>
      </c>
      <c r="H46" s="2">
        <v>42407</v>
      </c>
      <c r="I46" s="2">
        <v>3158</v>
      </c>
    </row>
    <row r="47" spans="1:9">
      <c r="A47" s="1">
        <v>13499</v>
      </c>
      <c r="B47">
        <v>6.72</v>
      </c>
      <c r="C47">
        <v>6</v>
      </c>
      <c r="D47">
        <v>128</v>
      </c>
      <c r="E47" s="2">
        <v>5000</v>
      </c>
      <c r="F47" s="2">
        <v>50</v>
      </c>
      <c r="G47" s="2">
        <v>8</v>
      </c>
      <c r="H47" s="2">
        <v>44147</v>
      </c>
      <c r="I47" s="2">
        <v>1993</v>
      </c>
    </row>
    <row r="48" spans="1:9">
      <c r="A48" s="1">
        <v>7999</v>
      </c>
      <c r="B48">
        <v>6.6</v>
      </c>
      <c r="C48">
        <v>8</v>
      </c>
      <c r="D48">
        <v>128</v>
      </c>
      <c r="E48" s="2">
        <v>5000</v>
      </c>
      <c r="F48" s="2">
        <v>50</v>
      </c>
      <c r="G48" s="2">
        <v>8</v>
      </c>
      <c r="H48" s="2">
        <v>8421</v>
      </c>
      <c r="I48" s="2">
        <v>484</v>
      </c>
    </row>
    <row r="49" spans="1:9">
      <c r="A49" s="1">
        <v>60999</v>
      </c>
      <c r="B49">
        <v>6.1</v>
      </c>
      <c r="C49">
        <v>8</v>
      </c>
      <c r="D49">
        <v>256</v>
      </c>
      <c r="E49" s="2">
        <v>3900</v>
      </c>
      <c r="F49" s="2">
        <v>50</v>
      </c>
      <c r="G49" s="2">
        <v>12</v>
      </c>
      <c r="H49" s="2">
        <v>13525</v>
      </c>
      <c r="I49" s="2">
        <v>1242</v>
      </c>
    </row>
    <row r="50" spans="1:9">
      <c r="A50" s="1">
        <v>7999</v>
      </c>
      <c r="B50">
        <v>6.6</v>
      </c>
      <c r="C50">
        <v>8</v>
      </c>
      <c r="D50">
        <v>128</v>
      </c>
      <c r="E50" s="2">
        <v>5000</v>
      </c>
      <c r="F50" s="2">
        <v>50</v>
      </c>
      <c r="G50" s="2">
        <v>8</v>
      </c>
      <c r="H50" s="2">
        <v>8421</v>
      </c>
      <c r="I50" s="2">
        <v>484</v>
      </c>
    </row>
    <row r="51" spans="1:9">
      <c r="A51" s="1">
        <v>7299</v>
      </c>
      <c r="B51">
        <v>6.6</v>
      </c>
      <c r="C51">
        <v>4</v>
      </c>
      <c r="D51">
        <v>64</v>
      </c>
      <c r="E51" s="2">
        <v>5000</v>
      </c>
      <c r="F51" s="2">
        <v>50</v>
      </c>
      <c r="G51" s="2">
        <v>8</v>
      </c>
      <c r="H51" s="2">
        <v>23838</v>
      </c>
      <c r="I51" s="2">
        <v>1439</v>
      </c>
    </row>
    <row r="52" spans="1:9">
      <c r="A52" s="1">
        <v>7799</v>
      </c>
      <c r="B52">
        <v>6.6</v>
      </c>
      <c r="C52">
        <v>4</v>
      </c>
      <c r="D52">
        <v>128</v>
      </c>
      <c r="E52" s="2">
        <v>6000</v>
      </c>
      <c r="F52" s="2">
        <v>50</v>
      </c>
      <c r="G52" s="2">
        <v>8</v>
      </c>
      <c r="H52" s="2">
        <v>5697</v>
      </c>
      <c r="I52" s="2">
        <v>335</v>
      </c>
    </row>
    <row r="53" spans="1:9">
      <c r="A53" s="1">
        <v>24999</v>
      </c>
      <c r="B53">
        <v>6.7</v>
      </c>
      <c r="C53">
        <v>12</v>
      </c>
      <c r="D53">
        <v>256</v>
      </c>
      <c r="E53" s="2">
        <v>5000</v>
      </c>
      <c r="F53" s="2">
        <v>50</v>
      </c>
      <c r="G53" s="2">
        <v>16</v>
      </c>
      <c r="H53" s="2">
        <v>6577</v>
      </c>
      <c r="I53" s="2">
        <v>368</v>
      </c>
    </row>
    <row r="54" spans="1:9">
      <c r="A54" s="1">
        <v>24999</v>
      </c>
      <c r="B54">
        <v>6.7</v>
      </c>
      <c r="C54">
        <v>12</v>
      </c>
      <c r="D54">
        <v>256</v>
      </c>
      <c r="E54" s="2">
        <v>5000</v>
      </c>
      <c r="F54" s="2">
        <v>50</v>
      </c>
      <c r="G54" s="2">
        <v>16</v>
      </c>
      <c r="H54" s="2">
        <v>6577</v>
      </c>
      <c r="I54" s="2">
        <v>368</v>
      </c>
    </row>
    <row r="55" spans="1:9">
      <c r="A55" s="1">
        <v>12499</v>
      </c>
      <c r="B55">
        <v>6.79</v>
      </c>
      <c r="C55">
        <v>6</v>
      </c>
      <c r="D55">
        <v>128</v>
      </c>
      <c r="E55" s="2">
        <v>5000</v>
      </c>
      <c r="F55" s="2">
        <v>50</v>
      </c>
      <c r="G55" s="2">
        <v>8</v>
      </c>
      <c r="H55" s="2">
        <v>48290</v>
      </c>
      <c r="I55" s="2">
        <v>2169</v>
      </c>
    </row>
    <row r="56" spans="1:9">
      <c r="A56" s="1">
        <v>11999</v>
      </c>
      <c r="B56">
        <v>6.5</v>
      </c>
      <c r="C56">
        <v>8</v>
      </c>
      <c r="D56">
        <v>128</v>
      </c>
      <c r="E56" s="2">
        <v>5000</v>
      </c>
      <c r="F56" s="2">
        <v>50</v>
      </c>
      <c r="G56" s="2">
        <v>16</v>
      </c>
      <c r="H56" s="2">
        <v>117460</v>
      </c>
      <c r="I56" s="2">
        <v>8051</v>
      </c>
    </row>
    <row r="57" spans="1:9">
      <c r="A57" s="1">
        <v>21999</v>
      </c>
      <c r="B57">
        <v>6.67</v>
      </c>
      <c r="C57">
        <v>8</v>
      </c>
      <c r="D57">
        <v>256</v>
      </c>
      <c r="E57" s="2">
        <v>5000</v>
      </c>
      <c r="F57" s="2">
        <v>50</v>
      </c>
      <c r="G57" s="2">
        <v>16</v>
      </c>
      <c r="H57" s="2">
        <v>41011</v>
      </c>
      <c r="I57" s="2">
        <v>2846</v>
      </c>
    </row>
    <row r="58" spans="1:9">
      <c r="A58" s="1">
        <v>7299</v>
      </c>
      <c r="B58">
        <v>6.6</v>
      </c>
      <c r="C58">
        <v>4</v>
      </c>
      <c r="D58">
        <v>64</v>
      </c>
      <c r="E58" s="2">
        <v>5000</v>
      </c>
      <c r="F58" s="2">
        <v>50</v>
      </c>
      <c r="G58" s="2">
        <v>8</v>
      </c>
      <c r="H58" s="2">
        <v>23838</v>
      </c>
      <c r="I58" s="2">
        <v>1439</v>
      </c>
    </row>
    <row r="59" spans="1:9">
      <c r="A59" s="1">
        <v>7299</v>
      </c>
      <c r="B59">
        <v>6.6</v>
      </c>
      <c r="C59">
        <v>4</v>
      </c>
      <c r="D59">
        <v>64</v>
      </c>
      <c r="E59" s="2">
        <v>5000</v>
      </c>
      <c r="F59" s="2">
        <v>50</v>
      </c>
      <c r="G59" s="2">
        <v>8</v>
      </c>
      <c r="H59" s="2">
        <v>23838</v>
      </c>
      <c r="I59" s="2">
        <v>1439</v>
      </c>
    </row>
    <row r="60" spans="1:9">
      <c r="A60" s="1">
        <v>17999</v>
      </c>
      <c r="B60">
        <v>6.67</v>
      </c>
      <c r="C60">
        <v>8</v>
      </c>
      <c r="D60">
        <v>128</v>
      </c>
      <c r="E60" s="2">
        <v>5000</v>
      </c>
      <c r="F60" s="2">
        <v>50</v>
      </c>
      <c r="G60" s="2">
        <v>32</v>
      </c>
      <c r="H60" s="2">
        <v>18113</v>
      </c>
      <c r="I60" s="2">
        <v>894</v>
      </c>
    </row>
    <row r="61" spans="1:9">
      <c r="A61" s="1">
        <v>25999</v>
      </c>
      <c r="B61">
        <v>6.7</v>
      </c>
      <c r="C61">
        <v>8</v>
      </c>
      <c r="D61">
        <v>256</v>
      </c>
      <c r="E61" s="2">
        <v>5000</v>
      </c>
      <c r="F61" s="2">
        <v>50</v>
      </c>
      <c r="G61" s="2">
        <v>32</v>
      </c>
      <c r="H61" s="2">
        <v>42793</v>
      </c>
      <c r="I61" s="2">
        <v>4201</v>
      </c>
    </row>
    <row r="62" spans="1:9">
      <c r="A62" s="1">
        <v>6799</v>
      </c>
      <c r="B62">
        <v>6.74</v>
      </c>
      <c r="C62">
        <v>4</v>
      </c>
      <c r="D62">
        <v>128</v>
      </c>
      <c r="E62" s="2">
        <v>5000</v>
      </c>
      <c r="F62" s="2">
        <v>50</v>
      </c>
      <c r="G62" s="2">
        <v>8</v>
      </c>
      <c r="H62" s="2">
        <v>45594</v>
      </c>
      <c r="I62" s="2">
        <v>2314</v>
      </c>
    </row>
    <row r="63" spans="1:9">
      <c r="A63" s="1">
        <v>17999</v>
      </c>
      <c r="B63">
        <v>6.67</v>
      </c>
      <c r="C63">
        <v>8</v>
      </c>
      <c r="D63">
        <v>128</v>
      </c>
      <c r="E63" s="2">
        <v>5000</v>
      </c>
      <c r="F63" s="2">
        <v>50</v>
      </c>
      <c r="G63" s="2">
        <v>32</v>
      </c>
      <c r="H63" s="2">
        <v>18113</v>
      </c>
      <c r="I63" s="2">
        <v>894</v>
      </c>
    </row>
    <row r="64" spans="1:9">
      <c r="A64" s="1">
        <v>9999</v>
      </c>
      <c r="B64">
        <v>6.74</v>
      </c>
      <c r="C64">
        <v>6</v>
      </c>
      <c r="D64">
        <v>128</v>
      </c>
      <c r="E64" s="2">
        <v>5000</v>
      </c>
      <c r="F64" s="2">
        <v>50</v>
      </c>
      <c r="G64" s="2">
        <v>5</v>
      </c>
      <c r="H64" s="2">
        <v>25635</v>
      </c>
      <c r="I64" s="2">
        <v>1327</v>
      </c>
    </row>
    <row r="65" spans="1:9">
      <c r="A65" s="1">
        <v>15407</v>
      </c>
      <c r="B65">
        <v>6.67</v>
      </c>
      <c r="C65">
        <v>6</v>
      </c>
      <c r="D65">
        <v>128</v>
      </c>
      <c r="E65" s="2">
        <v>5000</v>
      </c>
      <c r="F65" s="2">
        <v>108</v>
      </c>
      <c r="G65" s="2">
        <v>16</v>
      </c>
      <c r="H65" s="2">
        <v>11993</v>
      </c>
      <c r="I65" s="2">
        <v>707</v>
      </c>
    </row>
    <row r="66" spans="1:9">
      <c r="A66" s="1">
        <v>8499</v>
      </c>
      <c r="B66">
        <v>6.74</v>
      </c>
      <c r="C66">
        <v>6</v>
      </c>
      <c r="D66">
        <v>128</v>
      </c>
      <c r="E66" s="2">
        <v>5000</v>
      </c>
      <c r="F66" s="2">
        <v>50</v>
      </c>
      <c r="G66" s="2">
        <v>8</v>
      </c>
      <c r="H66" s="2">
        <v>12081</v>
      </c>
      <c r="I66" s="2">
        <v>478</v>
      </c>
    </row>
    <row r="67" spans="1:9">
      <c r="A67" s="1">
        <v>7299</v>
      </c>
      <c r="B67">
        <v>6.6</v>
      </c>
      <c r="C67">
        <v>4</v>
      </c>
      <c r="D67">
        <v>64</v>
      </c>
      <c r="E67" s="2">
        <v>5000</v>
      </c>
      <c r="F67" s="2">
        <v>50</v>
      </c>
      <c r="G67" s="2">
        <v>8</v>
      </c>
      <c r="H67" s="2">
        <v>23838</v>
      </c>
      <c r="I67" s="2">
        <v>1439</v>
      </c>
    </row>
    <row r="68" spans="1:9">
      <c r="A68" s="1">
        <v>20999</v>
      </c>
      <c r="B68">
        <v>6.67</v>
      </c>
      <c r="C68">
        <v>8</v>
      </c>
      <c r="D68">
        <v>128</v>
      </c>
      <c r="E68" s="2">
        <v>5000</v>
      </c>
      <c r="F68" s="2">
        <v>50</v>
      </c>
      <c r="G68" s="2">
        <v>16</v>
      </c>
      <c r="H68" s="2">
        <v>13375</v>
      </c>
      <c r="I68" s="2">
        <v>1133</v>
      </c>
    </row>
    <row r="69" spans="1:9">
      <c r="A69" s="1">
        <v>8249</v>
      </c>
      <c r="B69">
        <v>6.74</v>
      </c>
      <c r="C69">
        <v>4</v>
      </c>
      <c r="D69">
        <v>128</v>
      </c>
      <c r="E69" s="2">
        <v>5000</v>
      </c>
      <c r="F69" s="2">
        <v>50</v>
      </c>
      <c r="G69" s="2">
        <v>5</v>
      </c>
      <c r="H69" s="2">
        <v>40078</v>
      </c>
      <c r="I69" s="2">
        <v>2129</v>
      </c>
    </row>
    <row r="70" spans="1:9">
      <c r="A70" s="1">
        <v>9095</v>
      </c>
      <c r="B70">
        <v>6.79</v>
      </c>
      <c r="C70">
        <v>6</v>
      </c>
      <c r="D70">
        <v>128</v>
      </c>
      <c r="E70" s="2">
        <v>5000</v>
      </c>
      <c r="F70" s="2">
        <v>50</v>
      </c>
      <c r="G70" s="2">
        <v>8</v>
      </c>
      <c r="H70" s="2">
        <v>51397</v>
      </c>
      <c r="I70" s="2">
        <v>3367</v>
      </c>
    </row>
    <row r="71" spans="1:9">
      <c r="A71" s="1">
        <v>17499</v>
      </c>
      <c r="B71">
        <v>6.67</v>
      </c>
      <c r="C71">
        <v>8</v>
      </c>
      <c r="D71">
        <v>128</v>
      </c>
      <c r="E71" s="2">
        <v>5000</v>
      </c>
      <c r="F71" s="2">
        <v>50</v>
      </c>
      <c r="G71" s="2">
        <v>16</v>
      </c>
      <c r="H71" s="2">
        <v>13416</v>
      </c>
      <c r="I71" s="2">
        <v>735</v>
      </c>
    </row>
    <row r="72" spans="1:9">
      <c r="A72" s="1">
        <v>8999</v>
      </c>
      <c r="B72">
        <v>6.7450000000000001</v>
      </c>
      <c r="C72">
        <v>6</v>
      </c>
      <c r="D72">
        <v>128</v>
      </c>
      <c r="E72" s="2">
        <v>5000</v>
      </c>
      <c r="F72" s="2">
        <v>32</v>
      </c>
      <c r="G72" s="2">
        <v>5</v>
      </c>
      <c r="H72" s="2">
        <v>1405</v>
      </c>
      <c r="I72" s="2">
        <v>36</v>
      </c>
    </row>
    <row r="73" spans="1:9">
      <c r="A73" s="1">
        <v>8999</v>
      </c>
      <c r="B73">
        <v>6.7450000000000001</v>
      </c>
      <c r="C73">
        <v>6</v>
      </c>
      <c r="D73">
        <v>128</v>
      </c>
      <c r="E73" s="2">
        <v>5000</v>
      </c>
      <c r="F73" s="2">
        <v>32</v>
      </c>
      <c r="G73" s="2">
        <v>5</v>
      </c>
      <c r="H73" s="2">
        <v>1405</v>
      </c>
      <c r="I73" s="2">
        <v>36</v>
      </c>
    </row>
    <row r="74" spans="1:9">
      <c r="A74" s="1">
        <v>7799</v>
      </c>
      <c r="B74">
        <v>6.6</v>
      </c>
      <c r="C74">
        <v>4</v>
      </c>
      <c r="D74">
        <v>128</v>
      </c>
      <c r="E74" s="2">
        <v>6000</v>
      </c>
      <c r="F74" s="2">
        <v>50</v>
      </c>
      <c r="G74" s="2">
        <v>8</v>
      </c>
      <c r="H74" s="2">
        <v>5697</v>
      </c>
      <c r="I74" s="2">
        <v>335</v>
      </c>
    </row>
    <row r="75" spans="1:9">
      <c r="A75" s="1">
        <v>18999</v>
      </c>
      <c r="B75">
        <v>6.67</v>
      </c>
      <c r="C75">
        <v>8</v>
      </c>
      <c r="D75">
        <v>256</v>
      </c>
      <c r="E75" s="2">
        <v>5000</v>
      </c>
      <c r="F75" s="2">
        <v>50</v>
      </c>
      <c r="G75" s="2">
        <v>16</v>
      </c>
      <c r="H75" s="2">
        <v>13416</v>
      </c>
      <c r="I75" s="2">
        <v>735</v>
      </c>
    </row>
    <row r="76" spans="1:9">
      <c r="A76" s="1">
        <v>15999</v>
      </c>
      <c r="B76">
        <v>6.67</v>
      </c>
      <c r="C76">
        <v>6</v>
      </c>
      <c r="D76">
        <v>128</v>
      </c>
      <c r="E76" s="2">
        <v>5000</v>
      </c>
      <c r="F76" s="2">
        <v>50</v>
      </c>
      <c r="G76" s="2">
        <v>16</v>
      </c>
      <c r="H76" s="2">
        <v>24974</v>
      </c>
      <c r="I76" s="2">
        <v>1552</v>
      </c>
    </row>
    <row r="77" spans="1:9">
      <c r="A77" s="1">
        <v>27999</v>
      </c>
      <c r="B77">
        <v>6.7</v>
      </c>
      <c r="C77">
        <v>12</v>
      </c>
      <c r="D77">
        <v>256</v>
      </c>
      <c r="E77" s="2">
        <v>5000</v>
      </c>
      <c r="F77" s="2">
        <v>50</v>
      </c>
      <c r="G77" s="2">
        <v>32</v>
      </c>
      <c r="H77" s="2">
        <v>6625</v>
      </c>
      <c r="I77" s="2">
        <v>643</v>
      </c>
    </row>
    <row r="78" spans="1:9">
      <c r="A78" s="1">
        <v>17999</v>
      </c>
      <c r="B78">
        <v>6.67</v>
      </c>
      <c r="C78">
        <v>8</v>
      </c>
      <c r="D78">
        <v>128</v>
      </c>
      <c r="E78" s="2">
        <v>5000</v>
      </c>
      <c r="F78" s="2">
        <v>50</v>
      </c>
      <c r="G78" s="2">
        <v>16</v>
      </c>
      <c r="H78" s="2">
        <v>3493</v>
      </c>
      <c r="I78" s="2">
        <v>311</v>
      </c>
    </row>
    <row r="79" spans="1:9">
      <c r="A79" s="1">
        <v>6499</v>
      </c>
      <c r="B79">
        <v>6.71</v>
      </c>
      <c r="C79">
        <v>4</v>
      </c>
      <c r="D79">
        <v>64</v>
      </c>
      <c r="E79" s="2">
        <v>5000</v>
      </c>
      <c r="F79" s="2">
        <v>8</v>
      </c>
      <c r="G79" s="2">
        <v>5</v>
      </c>
      <c r="H79" s="2">
        <v>16515</v>
      </c>
      <c r="I79" s="2">
        <v>493</v>
      </c>
    </row>
    <row r="80" spans="1:9">
      <c r="A80" s="1">
        <v>17999</v>
      </c>
      <c r="B80">
        <v>6.67</v>
      </c>
      <c r="C80">
        <v>8</v>
      </c>
      <c r="D80">
        <v>128</v>
      </c>
      <c r="E80" s="2">
        <v>5000</v>
      </c>
      <c r="F80" s="2">
        <v>50</v>
      </c>
      <c r="G80" s="2">
        <v>16</v>
      </c>
      <c r="H80" s="2">
        <v>3493</v>
      </c>
      <c r="I80" s="2">
        <v>311</v>
      </c>
    </row>
    <row r="81" spans="1:9">
      <c r="A81" s="1">
        <v>8249</v>
      </c>
      <c r="B81">
        <v>6.74</v>
      </c>
      <c r="C81">
        <v>4</v>
      </c>
      <c r="D81">
        <v>128</v>
      </c>
      <c r="E81" s="2">
        <v>5000</v>
      </c>
      <c r="F81" s="2">
        <v>50</v>
      </c>
      <c r="G81" s="2">
        <v>5</v>
      </c>
      <c r="H81" s="2">
        <v>40078</v>
      </c>
      <c r="I81" s="2">
        <v>2129</v>
      </c>
    </row>
    <row r="82" spans="1:9">
      <c r="A82" s="1">
        <v>23999</v>
      </c>
      <c r="B82">
        <v>6.78</v>
      </c>
      <c r="C82">
        <v>8</v>
      </c>
      <c r="D82">
        <v>256</v>
      </c>
      <c r="E82" s="2">
        <v>5000</v>
      </c>
      <c r="F82" s="2">
        <v>108</v>
      </c>
      <c r="G82" s="2">
        <v>32</v>
      </c>
      <c r="H82" s="2">
        <v>3589</v>
      </c>
      <c r="I82" s="2">
        <v>277</v>
      </c>
    </row>
    <row r="83" spans="1:9">
      <c r="A83" s="1">
        <v>23999</v>
      </c>
      <c r="B83">
        <v>6.78</v>
      </c>
      <c r="C83">
        <v>8</v>
      </c>
      <c r="D83">
        <v>256</v>
      </c>
      <c r="E83" s="2">
        <v>5000</v>
      </c>
      <c r="F83" s="2">
        <v>108</v>
      </c>
      <c r="G83" s="2">
        <v>32</v>
      </c>
      <c r="H83" s="2">
        <v>3589</v>
      </c>
      <c r="I83" s="2">
        <v>277</v>
      </c>
    </row>
    <row r="84" spans="1:9">
      <c r="A84" s="1">
        <v>9999</v>
      </c>
      <c r="B84">
        <v>6.79</v>
      </c>
      <c r="C84">
        <v>6</v>
      </c>
      <c r="D84">
        <v>128</v>
      </c>
      <c r="E84" s="2">
        <v>5000</v>
      </c>
      <c r="F84" s="2">
        <v>50</v>
      </c>
      <c r="G84" s="2">
        <v>8</v>
      </c>
      <c r="H84" s="2">
        <v>51397</v>
      </c>
      <c r="I84" s="2">
        <v>3367</v>
      </c>
    </row>
    <row r="85" spans="1:9">
      <c r="A85" s="1">
        <v>23999</v>
      </c>
      <c r="B85">
        <v>6.78</v>
      </c>
      <c r="C85">
        <v>8</v>
      </c>
      <c r="D85">
        <v>256</v>
      </c>
      <c r="E85" s="2">
        <v>5000</v>
      </c>
      <c r="F85" s="2">
        <v>108</v>
      </c>
      <c r="G85" s="2">
        <v>32</v>
      </c>
      <c r="H85" s="2">
        <v>3589</v>
      </c>
      <c r="I85" s="2">
        <v>277</v>
      </c>
    </row>
    <row r="86" spans="1:9">
      <c r="A86" s="1">
        <v>23999</v>
      </c>
      <c r="B86">
        <v>6.78</v>
      </c>
      <c r="C86">
        <v>8</v>
      </c>
      <c r="D86">
        <v>256</v>
      </c>
      <c r="E86" s="2">
        <v>5000</v>
      </c>
      <c r="F86" s="2">
        <v>108</v>
      </c>
      <c r="G86" s="2">
        <v>32</v>
      </c>
      <c r="H86" s="2">
        <v>3589</v>
      </c>
      <c r="I86" s="2">
        <v>277</v>
      </c>
    </row>
    <row r="87" spans="1:9">
      <c r="A87" s="1">
        <v>23999</v>
      </c>
      <c r="B87">
        <v>6.78</v>
      </c>
      <c r="C87">
        <v>8</v>
      </c>
      <c r="D87">
        <v>256</v>
      </c>
      <c r="E87" s="2">
        <v>5000</v>
      </c>
      <c r="F87" s="2">
        <v>108</v>
      </c>
      <c r="G87" s="2">
        <v>32</v>
      </c>
      <c r="H87" s="2">
        <v>3589</v>
      </c>
      <c r="I87" s="2">
        <v>277</v>
      </c>
    </row>
    <row r="88" spans="1:9">
      <c r="A88" s="1">
        <v>14999</v>
      </c>
      <c r="B88">
        <v>6.5</v>
      </c>
      <c r="C88">
        <v>8</v>
      </c>
      <c r="D88">
        <v>128</v>
      </c>
      <c r="E88" s="2">
        <v>6000</v>
      </c>
      <c r="F88" s="2">
        <v>50</v>
      </c>
      <c r="G88" s="2">
        <v>16</v>
      </c>
      <c r="H88" s="2">
        <v>24721</v>
      </c>
      <c r="I88" s="2">
        <v>1310</v>
      </c>
    </row>
    <row r="89" spans="1:9">
      <c r="A89" s="1">
        <v>35999</v>
      </c>
      <c r="B89">
        <v>6.7</v>
      </c>
      <c r="C89">
        <v>12</v>
      </c>
      <c r="D89">
        <v>256</v>
      </c>
      <c r="E89" s="2">
        <v>4500</v>
      </c>
      <c r="F89" s="2">
        <v>50</v>
      </c>
      <c r="G89" s="2">
        <v>50</v>
      </c>
      <c r="H89" s="2">
        <v>9115</v>
      </c>
      <c r="I89" s="2">
        <v>759</v>
      </c>
    </row>
    <row r="90" spans="1:9">
      <c r="A90" s="1">
        <v>12999</v>
      </c>
      <c r="B90">
        <v>6.67</v>
      </c>
      <c r="C90">
        <v>6</v>
      </c>
      <c r="D90">
        <v>128</v>
      </c>
      <c r="E90" s="2">
        <v>5100</v>
      </c>
      <c r="F90" s="2">
        <v>32</v>
      </c>
      <c r="G90" s="2">
        <v>8</v>
      </c>
      <c r="H90" s="2">
        <v>11253</v>
      </c>
      <c r="I90" s="2">
        <v>281</v>
      </c>
    </row>
    <row r="91" spans="1:9">
      <c r="A91" s="1">
        <v>7699</v>
      </c>
      <c r="B91">
        <v>6.7450000000000001</v>
      </c>
      <c r="C91">
        <v>4</v>
      </c>
      <c r="D91">
        <v>64</v>
      </c>
      <c r="E91" s="2">
        <v>5000</v>
      </c>
      <c r="F91" s="2">
        <v>32</v>
      </c>
      <c r="G91" s="2">
        <v>5</v>
      </c>
      <c r="H91" s="2">
        <v>647</v>
      </c>
      <c r="I91" s="2">
        <v>20</v>
      </c>
    </row>
    <row r="92" spans="1:9">
      <c r="A92" s="1">
        <v>17999</v>
      </c>
      <c r="B92">
        <v>6.67</v>
      </c>
      <c r="C92">
        <v>8</v>
      </c>
      <c r="D92">
        <v>128</v>
      </c>
      <c r="E92" s="2">
        <v>5000</v>
      </c>
      <c r="F92" s="2">
        <v>50</v>
      </c>
      <c r="G92" s="2">
        <v>16</v>
      </c>
      <c r="H92" s="2">
        <v>3493</v>
      </c>
      <c r="I92" s="2">
        <v>311</v>
      </c>
    </row>
    <row r="93" spans="1:9">
      <c r="A93" s="1">
        <v>26998</v>
      </c>
      <c r="B93">
        <v>6.67</v>
      </c>
      <c r="C93">
        <v>8</v>
      </c>
      <c r="D93">
        <v>256</v>
      </c>
      <c r="E93" s="2">
        <v>5000</v>
      </c>
      <c r="F93" s="2">
        <v>200</v>
      </c>
      <c r="G93" s="2">
        <v>16</v>
      </c>
      <c r="H93" s="2">
        <v>7804</v>
      </c>
      <c r="I93" s="2">
        <v>852</v>
      </c>
    </row>
    <row r="94" spans="1:9">
      <c r="A94" s="1">
        <v>12999</v>
      </c>
      <c r="B94">
        <v>6.5</v>
      </c>
      <c r="C94">
        <v>6</v>
      </c>
      <c r="D94">
        <v>128</v>
      </c>
      <c r="E94" s="2">
        <v>6000</v>
      </c>
      <c r="F94" s="2">
        <v>50</v>
      </c>
      <c r="G94" s="2">
        <v>13</v>
      </c>
      <c r="H94" s="2">
        <v>42636</v>
      </c>
      <c r="I94" s="2">
        <v>3193</v>
      </c>
    </row>
    <row r="95" spans="1:9">
      <c r="A95" s="1">
        <v>13999</v>
      </c>
      <c r="B95">
        <v>6.79</v>
      </c>
      <c r="C95">
        <v>8</v>
      </c>
      <c r="D95">
        <v>256</v>
      </c>
      <c r="E95" s="2">
        <v>5000</v>
      </c>
      <c r="F95" s="2">
        <v>50</v>
      </c>
      <c r="G95" s="2">
        <v>8</v>
      </c>
      <c r="H95" s="2">
        <v>25626</v>
      </c>
      <c r="I95" s="2">
        <v>1474</v>
      </c>
    </row>
    <row r="96" spans="1:9">
      <c r="A96" s="1">
        <v>12499</v>
      </c>
      <c r="B96">
        <v>6.79</v>
      </c>
      <c r="C96">
        <v>6</v>
      </c>
      <c r="D96">
        <v>128</v>
      </c>
      <c r="E96" s="2">
        <v>5000</v>
      </c>
      <c r="F96" s="2">
        <v>50</v>
      </c>
      <c r="G96" s="2">
        <v>8</v>
      </c>
      <c r="H96" s="2">
        <v>48290</v>
      </c>
      <c r="I96" s="2">
        <v>2169</v>
      </c>
    </row>
    <row r="97" spans="1:9">
      <c r="A97" s="1">
        <v>21809</v>
      </c>
      <c r="B97">
        <v>6.67</v>
      </c>
      <c r="C97">
        <v>8</v>
      </c>
      <c r="D97">
        <v>128</v>
      </c>
      <c r="E97" s="2">
        <v>5100</v>
      </c>
      <c r="F97" s="2">
        <v>200</v>
      </c>
      <c r="G97" s="2">
        <v>16</v>
      </c>
      <c r="H97" s="2">
        <v>18021</v>
      </c>
      <c r="I97" s="2">
        <v>1566</v>
      </c>
    </row>
    <row r="98" spans="1:9">
      <c r="A98" s="1">
        <v>9499</v>
      </c>
      <c r="B98">
        <v>6.74</v>
      </c>
      <c r="C98">
        <v>8</v>
      </c>
      <c r="D98">
        <v>256</v>
      </c>
      <c r="E98" s="2">
        <v>5000</v>
      </c>
      <c r="F98" s="2">
        <v>50</v>
      </c>
      <c r="G98" s="2">
        <v>8</v>
      </c>
      <c r="H98" s="2">
        <v>10161</v>
      </c>
      <c r="I98" s="2">
        <v>549</v>
      </c>
    </row>
    <row r="99" spans="1:9">
      <c r="A99" s="1">
        <v>15999</v>
      </c>
      <c r="B99">
        <v>6.67</v>
      </c>
      <c r="C99">
        <v>6</v>
      </c>
      <c r="D99">
        <v>128</v>
      </c>
      <c r="E99" s="2">
        <v>5000</v>
      </c>
      <c r="F99" s="2">
        <v>50</v>
      </c>
      <c r="G99" s="2">
        <v>16</v>
      </c>
      <c r="H99" s="2">
        <v>12353</v>
      </c>
      <c r="I99" s="2">
        <v>1161</v>
      </c>
    </row>
    <row r="100" spans="1:9">
      <c r="A100" s="1">
        <v>11999</v>
      </c>
      <c r="B100">
        <v>6.72</v>
      </c>
      <c r="C100">
        <v>4</v>
      </c>
      <c r="D100">
        <v>128</v>
      </c>
      <c r="E100" s="2">
        <v>5000</v>
      </c>
      <c r="F100" s="2">
        <v>50</v>
      </c>
      <c r="G100" s="2">
        <v>8</v>
      </c>
      <c r="H100" s="2">
        <v>8678</v>
      </c>
      <c r="I100" s="2">
        <v>510</v>
      </c>
    </row>
    <row r="101" spans="1:9">
      <c r="A101" s="1">
        <v>21999</v>
      </c>
      <c r="B101">
        <v>6.67</v>
      </c>
      <c r="C101">
        <v>8</v>
      </c>
      <c r="D101">
        <v>256</v>
      </c>
      <c r="E101" s="2">
        <v>5000</v>
      </c>
      <c r="F101" s="2">
        <v>50</v>
      </c>
      <c r="G101" s="2">
        <v>16</v>
      </c>
      <c r="H101" s="2">
        <v>13375</v>
      </c>
      <c r="I101" s="2">
        <v>1133</v>
      </c>
    </row>
    <row r="102" spans="1:9">
      <c r="A102" s="1">
        <v>32999</v>
      </c>
      <c r="B102">
        <v>6.7</v>
      </c>
      <c r="C102">
        <v>8</v>
      </c>
      <c r="D102">
        <v>256</v>
      </c>
      <c r="E102" s="2">
        <v>5200</v>
      </c>
      <c r="F102" s="2">
        <v>50</v>
      </c>
      <c r="G102" s="2">
        <v>32</v>
      </c>
      <c r="H102" s="2">
        <v>1195</v>
      </c>
      <c r="I102" s="2">
        <v>129</v>
      </c>
    </row>
    <row r="103" spans="1:9">
      <c r="A103" s="1">
        <v>33999</v>
      </c>
      <c r="B103">
        <v>6.7</v>
      </c>
      <c r="C103">
        <v>12</v>
      </c>
      <c r="D103">
        <v>256</v>
      </c>
      <c r="E103" s="2">
        <v>5000</v>
      </c>
      <c r="F103" s="2">
        <v>50</v>
      </c>
      <c r="G103" s="2">
        <v>32</v>
      </c>
      <c r="H103" s="2">
        <v>6058</v>
      </c>
      <c r="I103" s="2">
        <v>663</v>
      </c>
    </row>
    <row r="104" spans="1:9">
      <c r="A104" s="1">
        <v>13999</v>
      </c>
      <c r="B104">
        <v>6.67</v>
      </c>
      <c r="C104">
        <v>8</v>
      </c>
      <c r="D104">
        <v>128</v>
      </c>
      <c r="E104" s="2">
        <v>5000</v>
      </c>
      <c r="F104" s="2">
        <v>108</v>
      </c>
      <c r="G104" s="2">
        <v>16</v>
      </c>
      <c r="H104" s="2">
        <v>9907</v>
      </c>
      <c r="I104" s="2">
        <v>822</v>
      </c>
    </row>
    <row r="105" spans="1:9">
      <c r="A105" s="1">
        <v>14499</v>
      </c>
      <c r="B105">
        <v>6.5</v>
      </c>
      <c r="C105">
        <v>6</v>
      </c>
      <c r="D105">
        <v>128</v>
      </c>
      <c r="E105" s="2">
        <v>6000</v>
      </c>
      <c r="F105" s="2">
        <v>50</v>
      </c>
      <c r="G105" s="2">
        <v>13</v>
      </c>
      <c r="H105" s="2">
        <v>21801</v>
      </c>
      <c r="I105" s="2">
        <v>1798</v>
      </c>
    </row>
    <row r="106" spans="1:9">
      <c r="A106" s="1">
        <v>31999</v>
      </c>
      <c r="B106">
        <v>6.7</v>
      </c>
      <c r="C106">
        <v>8</v>
      </c>
      <c r="D106">
        <v>256</v>
      </c>
      <c r="E106" s="2">
        <v>5000</v>
      </c>
      <c r="F106" s="2">
        <v>50</v>
      </c>
      <c r="G106" s="2">
        <v>32</v>
      </c>
      <c r="H106" s="2">
        <v>18196</v>
      </c>
      <c r="I106" s="2">
        <v>2299</v>
      </c>
    </row>
    <row r="107" spans="1:9">
      <c r="A107" s="1">
        <v>49999</v>
      </c>
      <c r="B107">
        <v>6.4</v>
      </c>
      <c r="C107">
        <v>8</v>
      </c>
      <c r="D107">
        <v>256</v>
      </c>
      <c r="E107" s="2">
        <v>4500</v>
      </c>
      <c r="F107" s="2">
        <v>50</v>
      </c>
      <c r="G107" s="2">
        <v>10</v>
      </c>
      <c r="H107" s="2">
        <v>12778</v>
      </c>
      <c r="I107" s="2">
        <v>850</v>
      </c>
    </row>
    <row r="108" spans="1:9">
      <c r="A108" s="1">
        <v>22999</v>
      </c>
      <c r="B108">
        <v>6.55</v>
      </c>
      <c r="C108">
        <v>8</v>
      </c>
      <c r="D108">
        <v>128</v>
      </c>
      <c r="E108" s="2">
        <v>5000</v>
      </c>
      <c r="F108" s="2">
        <v>50</v>
      </c>
      <c r="G108" s="2">
        <v>32</v>
      </c>
      <c r="H108" s="2">
        <v>54955</v>
      </c>
      <c r="I108" s="2">
        <v>5761</v>
      </c>
    </row>
    <row r="109" spans="1:9">
      <c r="A109" s="1">
        <v>8999</v>
      </c>
      <c r="B109">
        <v>6.74</v>
      </c>
      <c r="C109">
        <v>4</v>
      </c>
      <c r="D109">
        <v>128</v>
      </c>
      <c r="E109" s="2">
        <v>5000</v>
      </c>
      <c r="F109" s="2">
        <v>50</v>
      </c>
      <c r="G109" s="2">
        <v>5</v>
      </c>
      <c r="H109" s="2">
        <v>40078</v>
      </c>
      <c r="I109" s="2">
        <v>2129</v>
      </c>
    </row>
    <row r="110" spans="1:9">
      <c r="A110" s="1">
        <v>24999</v>
      </c>
      <c r="B110">
        <v>6.78</v>
      </c>
      <c r="C110">
        <v>12</v>
      </c>
      <c r="D110">
        <v>256</v>
      </c>
      <c r="E110" s="2">
        <v>4600</v>
      </c>
      <c r="F110" s="2">
        <v>108</v>
      </c>
      <c r="G110" s="2">
        <v>32</v>
      </c>
      <c r="H110" s="2">
        <v>1246</v>
      </c>
      <c r="I110" s="2">
        <v>91</v>
      </c>
    </row>
    <row r="111" spans="1:9">
      <c r="A111" s="1">
        <v>11999</v>
      </c>
      <c r="B111">
        <v>6.6</v>
      </c>
      <c r="C111">
        <v>4</v>
      </c>
      <c r="D111">
        <v>64</v>
      </c>
      <c r="E111" s="2">
        <v>5000</v>
      </c>
      <c r="F111" s="2">
        <v>50</v>
      </c>
      <c r="G111" s="2">
        <v>13</v>
      </c>
      <c r="H111" s="2">
        <v>4199</v>
      </c>
      <c r="I111" s="2">
        <v>267</v>
      </c>
    </row>
    <row r="112" spans="1:9">
      <c r="A112" s="1">
        <v>37999</v>
      </c>
      <c r="B112">
        <v>6.1</v>
      </c>
      <c r="C112">
        <v>8</v>
      </c>
      <c r="D112">
        <v>128</v>
      </c>
      <c r="E112" s="2">
        <v>4300</v>
      </c>
      <c r="F112" s="2">
        <v>64</v>
      </c>
      <c r="G112" s="2">
        <v>13</v>
      </c>
      <c r="H112" s="2">
        <v>20087</v>
      </c>
      <c r="I112" s="2">
        <v>2105</v>
      </c>
    </row>
    <row r="113" spans="1:9">
      <c r="A113" s="1">
        <v>32999</v>
      </c>
      <c r="B113">
        <v>6.7</v>
      </c>
      <c r="C113">
        <v>8</v>
      </c>
      <c r="D113">
        <v>256</v>
      </c>
      <c r="E113" s="2">
        <v>5200</v>
      </c>
      <c r="F113" s="2">
        <v>50</v>
      </c>
      <c r="G113" s="2">
        <v>32</v>
      </c>
      <c r="H113" s="2">
        <v>1195</v>
      </c>
      <c r="I113" s="2">
        <v>129</v>
      </c>
    </row>
    <row r="114" spans="1:9">
      <c r="A114" s="1">
        <v>36999</v>
      </c>
      <c r="B114">
        <v>6.7</v>
      </c>
      <c r="C114">
        <v>12</v>
      </c>
      <c r="D114">
        <v>512</v>
      </c>
      <c r="E114" s="2">
        <v>5200</v>
      </c>
      <c r="F114" s="2">
        <v>50</v>
      </c>
      <c r="G114" s="2">
        <v>32</v>
      </c>
      <c r="H114" s="2">
        <v>707</v>
      </c>
      <c r="I114" s="2">
        <v>62</v>
      </c>
    </row>
    <row r="115" spans="1:9">
      <c r="A115" s="1">
        <v>19999</v>
      </c>
      <c r="B115">
        <v>6.67</v>
      </c>
      <c r="C115">
        <v>12</v>
      </c>
      <c r="D115">
        <v>256</v>
      </c>
      <c r="E115" s="2">
        <v>5000</v>
      </c>
      <c r="F115" s="2">
        <v>50</v>
      </c>
      <c r="G115" s="2">
        <v>32</v>
      </c>
      <c r="H115" s="2">
        <v>6403</v>
      </c>
      <c r="I115" s="2">
        <v>334</v>
      </c>
    </row>
    <row r="116" spans="1:9">
      <c r="A116" s="1">
        <v>38999</v>
      </c>
      <c r="B116">
        <v>6.7</v>
      </c>
      <c r="C116">
        <v>12</v>
      </c>
      <c r="D116">
        <v>256</v>
      </c>
      <c r="E116" s="2">
        <v>4700</v>
      </c>
      <c r="F116" s="2">
        <v>50</v>
      </c>
      <c r="G116" s="2">
        <v>32</v>
      </c>
      <c r="H116" s="2">
        <v>18515</v>
      </c>
      <c r="I116" s="2">
        <v>2131</v>
      </c>
    </row>
    <row r="117" spans="1:9">
      <c r="A117" s="1">
        <v>79999</v>
      </c>
      <c r="B117">
        <v>6.3</v>
      </c>
      <c r="C117">
        <v>12</v>
      </c>
      <c r="D117">
        <v>256</v>
      </c>
      <c r="E117" s="2">
        <v>4700</v>
      </c>
      <c r="F117" s="2">
        <v>50</v>
      </c>
      <c r="G117" s="2">
        <v>5</v>
      </c>
      <c r="H117" s="2">
        <v>33548</v>
      </c>
      <c r="I117" s="2">
        <v>2169</v>
      </c>
    </row>
    <row r="118" spans="1:9">
      <c r="A118" s="1">
        <v>22999</v>
      </c>
      <c r="B118">
        <v>6.7</v>
      </c>
      <c r="C118">
        <v>8</v>
      </c>
      <c r="D118">
        <v>128</v>
      </c>
      <c r="E118" s="2">
        <v>5000</v>
      </c>
      <c r="F118" s="2">
        <v>50</v>
      </c>
      <c r="G118" s="2">
        <v>32</v>
      </c>
      <c r="H118" s="2">
        <v>2901</v>
      </c>
      <c r="I118" s="2">
        <v>128</v>
      </c>
    </row>
    <row r="119" spans="1:9">
      <c r="A119" s="1">
        <v>15999</v>
      </c>
      <c r="B119">
        <v>6.5</v>
      </c>
      <c r="C119">
        <v>8</v>
      </c>
      <c r="D119">
        <v>128</v>
      </c>
      <c r="E119" s="2">
        <v>6000</v>
      </c>
      <c r="F119" s="2">
        <v>50</v>
      </c>
      <c r="G119" s="2">
        <v>13</v>
      </c>
      <c r="H119" s="2">
        <v>224</v>
      </c>
      <c r="I119" s="2">
        <v>20</v>
      </c>
    </row>
    <row r="120" spans="1:9">
      <c r="A120" s="1">
        <v>27999</v>
      </c>
      <c r="B120">
        <v>6.67</v>
      </c>
      <c r="C120">
        <v>8</v>
      </c>
      <c r="D120">
        <v>256</v>
      </c>
      <c r="E120" s="2">
        <v>5000</v>
      </c>
      <c r="F120" s="2">
        <v>50</v>
      </c>
      <c r="G120" s="2">
        <v>20</v>
      </c>
      <c r="H120" s="2">
        <v>18113</v>
      </c>
      <c r="I120" s="2">
        <v>894</v>
      </c>
    </row>
    <row r="121" spans="1:9">
      <c r="A121" s="1">
        <v>17999</v>
      </c>
      <c r="B121">
        <v>6.67</v>
      </c>
      <c r="C121">
        <v>8</v>
      </c>
      <c r="D121">
        <v>128</v>
      </c>
      <c r="E121" s="2">
        <v>5000</v>
      </c>
      <c r="F121" s="2">
        <v>50</v>
      </c>
      <c r="G121" s="2">
        <v>32</v>
      </c>
      <c r="H121" s="2">
        <v>21801</v>
      </c>
      <c r="I121" s="2">
        <v>1798</v>
      </c>
    </row>
    <row r="122" spans="1:9">
      <c r="A122" s="1">
        <v>14499</v>
      </c>
      <c r="B122">
        <v>6.5</v>
      </c>
      <c r="C122">
        <v>6</v>
      </c>
      <c r="D122">
        <v>128</v>
      </c>
      <c r="E122" s="2">
        <v>6000</v>
      </c>
      <c r="F122" s="2">
        <v>50</v>
      </c>
      <c r="G122" s="2">
        <v>13</v>
      </c>
      <c r="H122" s="2">
        <v>204</v>
      </c>
      <c r="I122" s="2">
        <v>5</v>
      </c>
    </row>
    <row r="123" spans="1:9">
      <c r="A123" s="1">
        <v>21395</v>
      </c>
      <c r="B123">
        <v>6.67</v>
      </c>
      <c r="C123">
        <v>8</v>
      </c>
      <c r="D123">
        <v>128</v>
      </c>
      <c r="E123" s="2">
        <v>5100</v>
      </c>
      <c r="F123" s="2">
        <v>200</v>
      </c>
      <c r="G123" s="2">
        <v>16</v>
      </c>
      <c r="H123" s="2">
        <v>2419</v>
      </c>
      <c r="I123" s="2">
        <v>148</v>
      </c>
    </row>
    <row r="124" spans="1:9">
      <c r="A124" s="1">
        <v>40999</v>
      </c>
      <c r="B124">
        <v>6.78</v>
      </c>
      <c r="C124">
        <v>8</v>
      </c>
      <c r="D124">
        <v>256</v>
      </c>
      <c r="E124" s="2">
        <v>5500</v>
      </c>
      <c r="F124" s="2">
        <v>50</v>
      </c>
      <c r="G124" s="2">
        <v>32</v>
      </c>
      <c r="H124" s="2">
        <v>1089</v>
      </c>
      <c r="I124" s="2">
        <v>136</v>
      </c>
    </row>
    <row r="125" spans="1:9">
      <c r="A125" s="1">
        <v>67999</v>
      </c>
      <c r="B125">
        <v>6.2</v>
      </c>
      <c r="C125">
        <v>8</v>
      </c>
      <c r="D125">
        <v>256</v>
      </c>
      <c r="E125" s="2">
        <v>4000</v>
      </c>
      <c r="F125" s="2">
        <v>50</v>
      </c>
      <c r="G125" s="2">
        <v>12</v>
      </c>
      <c r="H125" s="2">
        <v>10</v>
      </c>
      <c r="I125" s="2">
        <v>0</v>
      </c>
    </row>
    <row r="126" spans="1:9">
      <c r="A126" s="1">
        <v>10999</v>
      </c>
      <c r="B126">
        <v>6.64</v>
      </c>
      <c r="C126">
        <v>6</v>
      </c>
      <c r="D126">
        <v>128</v>
      </c>
      <c r="E126" s="2">
        <v>5000</v>
      </c>
      <c r="F126" s="2">
        <v>50</v>
      </c>
      <c r="G126" s="2">
        <v>8</v>
      </c>
      <c r="H126" s="2">
        <v>129451</v>
      </c>
      <c r="I126" s="2">
        <v>5830</v>
      </c>
    </row>
    <row r="127" spans="1:9">
      <c r="A127" s="1">
        <v>10999</v>
      </c>
      <c r="B127">
        <v>6.74</v>
      </c>
      <c r="C127">
        <v>6</v>
      </c>
      <c r="D127">
        <v>64</v>
      </c>
      <c r="E127" s="2">
        <v>5000</v>
      </c>
      <c r="F127" s="2">
        <v>108</v>
      </c>
      <c r="G127" s="2">
        <v>8</v>
      </c>
      <c r="H127" s="2">
        <v>2351</v>
      </c>
      <c r="I127" s="2">
        <v>105</v>
      </c>
    </row>
    <row r="128" spans="1:9">
      <c r="A128" s="1">
        <v>10999</v>
      </c>
      <c r="B128">
        <v>6.64</v>
      </c>
      <c r="C128">
        <v>6</v>
      </c>
      <c r="D128">
        <v>128</v>
      </c>
      <c r="E128" s="2">
        <v>5000</v>
      </c>
      <c r="F128" s="2">
        <v>50</v>
      </c>
      <c r="G128" s="2">
        <v>8</v>
      </c>
      <c r="H128" s="2">
        <v>806</v>
      </c>
      <c r="I128" s="2">
        <v>19</v>
      </c>
    </row>
    <row r="129" spans="1:9">
      <c r="A129" s="1">
        <v>5729</v>
      </c>
      <c r="B129">
        <v>6.67</v>
      </c>
      <c r="C129">
        <v>2</v>
      </c>
      <c r="D129">
        <v>32</v>
      </c>
      <c r="E129" s="2">
        <v>4000</v>
      </c>
      <c r="F129" s="2">
        <v>3</v>
      </c>
      <c r="G129" s="2">
        <v>2</v>
      </c>
      <c r="H129" s="2">
        <v>806</v>
      </c>
      <c r="I129" s="2">
        <v>19</v>
      </c>
    </row>
    <row r="130" spans="1:9">
      <c r="A130" s="1">
        <v>11499</v>
      </c>
      <c r="B130">
        <v>6.74</v>
      </c>
      <c r="C130">
        <v>8</v>
      </c>
      <c r="D130">
        <v>256</v>
      </c>
      <c r="E130" s="2">
        <v>5000</v>
      </c>
      <c r="F130" s="2">
        <v>50</v>
      </c>
      <c r="G130" s="2">
        <v>5</v>
      </c>
      <c r="H130" s="2">
        <v>1123</v>
      </c>
      <c r="I130" s="2">
        <v>40</v>
      </c>
    </row>
    <row r="131" spans="1:9">
      <c r="A131" s="1">
        <v>67999</v>
      </c>
      <c r="B131">
        <v>6.67</v>
      </c>
      <c r="C131">
        <v>8</v>
      </c>
      <c r="D131">
        <v>128</v>
      </c>
      <c r="E131" s="2">
        <v>5100</v>
      </c>
      <c r="F131" s="2">
        <v>200</v>
      </c>
      <c r="G131" s="2">
        <v>16</v>
      </c>
      <c r="H131" s="2">
        <v>1089</v>
      </c>
      <c r="I131" s="2">
        <v>136</v>
      </c>
    </row>
    <row r="132" spans="1:9">
      <c r="A132" s="1">
        <v>8485</v>
      </c>
      <c r="B132">
        <v>6.2</v>
      </c>
      <c r="C132">
        <v>8</v>
      </c>
      <c r="D132">
        <v>256</v>
      </c>
      <c r="E132" s="2">
        <v>4000</v>
      </c>
      <c r="F132" s="2">
        <v>50</v>
      </c>
      <c r="G132" s="2">
        <v>12</v>
      </c>
      <c r="H132" s="2">
        <v>10</v>
      </c>
      <c r="I132" s="2">
        <v>0</v>
      </c>
    </row>
    <row r="133" spans="1:9">
      <c r="A133" s="1">
        <v>38999</v>
      </c>
      <c r="B133">
        <v>6.78</v>
      </c>
      <c r="C133">
        <v>12</v>
      </c>
      <c r="D133">
        <v>256</v>
      </c>
      <c r="E133" s="2">
        <v>5000</v>
      </c>
      <c r="F133" s="2">
        <v>50</v>
      </c>
      <c r="G133" s="2">
        <v>50</v>
      </c>
      <c r="H133" s="2">
        <v>18515</v>
      </c>
      <c r="I133" s="2">
        <v>2131</v>
      </c>
    </row>
    <row r="134" spans="1:9">
      <c r="A134" s="1">
        <v>38999</v>
      </c>
      <c r="B134">
        <v>6.7</v>
      </c>
      <c r="C134">
        <v>12</v>
      </c>
      <c r="D134">
        <v>256</v>
      </c>
      <c r="E134" s="2">
        <v>4700</v>
      </c>
      <c r="F134" s="2">
        <v>50</v>
      </c>
      <c r="G134" s="2">
        <v>32</v>
      </c>
      <c r="H134" s="2">
        <v>18515</v>
      </c>
      <c r="I134" s="2">
        <v>2131</v>
      </c>
    </row>
    <row r="135" spans="1:9">
      <c r="A135" s="1">
        <v>15174</v>
      </c>
      <c r="B135">
        <v>6.7</v>
      </c>
      <c r="C135">
        <v>12</v>
      </c>
      <c r="D135">
        <v>256</v>
      </c>
      <c r="E135" s="2">
        <v>4700</v>
      </c>
      <c r="F135" s="2">
        <v>50</v>
      </c>
      <c r="G135" s="2">
        <v>32</v>
      </c>
      <c r="H135" s="2">
        <v>497</v>
      </c>
      <c r="I135" s="2">
        <v>22</v>
      </c>
    </row>
    <row r="136" spans="1:9">
      <c r="A136" s="1">
        <v>11990</v>
      </c>
      <c r="B136">
        <v>6.6</v>
      </c>
      <c r="C136">
        <v>8</v>
      </c>
      <c r="D136">
        <v>128</v>
      </c>
      <c r="E136" s="2">
        <v>5000</v>
      </c>
      <c r="F136" s="2">
        <v>50</v>
      </c>
      <c r="G136" s="2">
        <v>13</v>
      </c>
      <c r="H136" s="2">
        <v>4199</v>
      </c>
      <c r="I136" s="2">
        <v>267</v>
      </c>
    </row>
    <row r="137" spans="1:9">
      <c r="A137" s="1">
        <v>6999</v>
      </c>
      <c r="B137">
        <v>6.6</v>
      </c>
      <c r="C137">
        <v>4</v>
      </c>
      <c r="D137">
        <v>64</v>
      </c>
      <c r="E137" s="2">
        <v>5000</v>
      </c>
      <c r="F137" s="2">
        <v>50</v>
      </c>
      <c r="G137" s="2">
        <v>13</v>
      </c>
      <c r="H137" s="2">
        <v>204</v>
      </c>
      <c r="I137" s="2">
        <v>5</v>
      </c>
    </row>
    <row r="138" spans="1:9">
      <c r="A138" s="1">
        <v>38680</v>
      </c>
      <c r="B138">
        <v>6.67</v>
      </c>
      <c r="C138">
        <v>8</v>
      </c>
      <c r="D138">
        <v>256</v>
      </c>
      <c r="E138" s="2">
        <v>5000</v>
      </c>
      <c r="F138" s="2">
        <v>64</v>
      </c>
      <c r="G138" s="2">
        <v>16</v>
      </c>
      <c r="H138" s="2">
        <v>224</v>
      </c>
      <c r="I138" s="2">
        <v>20</v>
      </c>
    </row>
    <row r="139" spans="1:9">
      <c r="A139" s="1">
        <v>59999</v>
      </c>
      <c r="B139">
        <v>6.6</v>
      </c>
      <c r="C139">
        <v>8</v>
      </c>
      <c r="D139">
        <v>256</v>
      </c>
      <c r="E139" s="2">
        <v>5000</v>
      </c>
      <c r="F139" s="2">
        <v>50</v>
      </c>
      <c r="G139" s="2">
        <v>13</v>
      </c>
      <c r="H139" s="2">
        <v>937</v>
      </c>
      <c r="I139" s="2">
        <v>106</v>
      </c>
    </row>
    <row r="140" spans="1:9">
      <c r="A140" s="1">
        <v>57699</v>
      </c>
      <c r="B140">
        <v>6.1</v>
      </c>
      <c r="C140">
        <v>8</v>
      </c>
      <c r="D140">
        <v>256</v>
      </c>
      <c r="E140" s="2">
        <v>4404</v>
      </c>
      <c r="F140" s="2">
        <v>64</v>
      </c>
      <c r="G140" s="2">
        <v>13</v>
      </c>
      <c r="H140" s="2">
        <v>837</v>
      </c>
      <c r="I140" s="2">
        <v>56</v>
      </c>
    </row>
    <row r="141" spans="1:9">
      <c r="A141" s="1">
        <v>14499</v>
      </c>
      <c r="B141">
        <v>6.5</v>
      </c>
      <c r="C141">
        <v>8</v>
      </c>
      <c r="D141">
        <v>256</v>
      </c>
      <c r="E141" s="2">
        <v>4400</v>
      </c>
      <c r="F141" s="2">
        <v>50</v>
      </c>
      <c r="G141" s="2">
        <v>32</v>
      </c>
      <c r="H141" s="2">
        <v>21801</v>
      </c>
      <c r="I141" s="2">
        <v>1798</v>
      </c>
    </row>
    <row r="142" spans="1:9">
      <c r="A142" s="1">
        <v>26999</v>
      </c>
      <c r="B142">
        <v>6.5</v>
      </c>
      <c r="C142">
        <v>6</v>
      </c>
      <c r="D142">
        <v>128</v>
      </c>
      <c r="E142" s="2">
        <v>6000</v>
      </c>
      <c r="F142" s="2">
        <v>50</v>
      </c>
      <c r="G142" s="2">
        <v>13</v>
      </c>
      <c r="H142" s="2">
        <v>81807</v>
      </c>
      <c r="I142" s="2">
        <v>8788</v>
      </c>
    </row>
    <row r="143" spans="1:9">
      <c r="A143" s="1">
        <v>12450</v>
      </c>
      <c r="B143">
        <v>6.5</v>
      </c>
      <c r="C143">
        <v>8</v>
      </c>
      <c r="D143">
        <v>256</v>
      </c>
      <c r="E143" s="2">
        <v>4400</v>
      </c>
      <c r="F143" s="2">
        <v>50</v>
      </c>
      <c r="G143" s="2">
        <v>32</v>
      </c>
      <c r="H143" s="2">
        <v>176</v>
      </c>
      <c r="I143" s="2">
        <v>6</v>
      </c>
    </row>
    <row r="144" spans="1:9">
      <c r="A144" s="1">
        <v>40999</v>
      </c>
      <c r="B144">
        <v>6.72</v>
      </c>
      <c r="C144">
        <v>4</v>
      </c>
      <c r="D144">
        <v>128</v>
      </c>
      <c r="E144" s="2">
        <v>5000</v>
      </c>
      <c r="F144" s="2">
        <v>50</v>
      </c>
      <c r="G144" s="2">
        <v>8</v>
      </c>
      <c r="H144" s="2">
        <v>944</v>
      </c>
      <c r="I144" s="2">
        <v>61</v>
      </c>
    </row>
    <row r="145" spans="1:9">
      <c r="A145" s="1">
        <v>8999</v>
      </c>
      <c r="B145">
        <v>6.7</v>
      </c>
      <c r="C145">
        <v>12</v>
      </c>
      <c r="D145">
        <v>512</v>
      </c>
      <c r="E145" s="2">
        <v>5000</v>
      </c>
      <c r="F145" s="2">
        <v>50</v>
      </c>
      <c r="G145" s="2">
        <v>50</v>
      </c>
      <c r="H145" s="2">
        <v>88088</v>
      </c>
      <c r="I145" s="2">
        <v>3671</v>
      </c>
    </row>
    <row r="146" spans="1:9">
      <c r="A146" s="1">
        <v>11999</v>
      </c>
      <c r="B146">
        <v>6.74</v>
      </c>
      <c r="C146">
        <v>4</v>
      </c>
      <c r="D146">
        <v>64</v>
      </c>
      <c r="E146" s="2">
        <v>5000</v>
      </c>
      <c r="F146" s="2">
        <v>8</v>
      </c>
      <c r="G146" s="2">
        <v>5</v>
      </c>
      <c r="H146" s="2">
        <v>129451</v>
      </c>
      <c r="I146" s="2">
        <v>5830</v>
      </c>
    </row>
    <row r="147" spans="1:9">
      <c r="A147" s="1">
        <v>49999</v>
      </c>
      <c r="B147">
        <v>6.74</v>
      </c>
      <c r="C147">
        <v>6</v>
      </c>
      <c r="D147">
        <v>128</v>
      </c>
      <c r="E147" s="2">
        <v>5000</v>
      </c>
      <c r="F147" s="2">
        <v>108</v>
      </c>
      <c r="G147" s="2">
        <v>8</v>
      </c>
      <c r="H147" s="2">
        <v>12778</v>
      </c>
      <c r="I147" s="2">
        <v>850</v>
      </c>
    </row>
    <row r="148" spans="1:9">
      <c r="A148" s="1">
        <v>28999</v>
      </c>
      <c r="B148">
        <v>6.4</v>
      </c>
      <c r="C148">
        <v>8</v>
      </c>
      <c r="D148">
        <v>256</v>
      </c>
      <c r="E148" s="2">
        <v>4500</v>
      </c>
      <c r="F148" s="2">
        <v>50</v>
      </c>
      <c r="G148" s="2">
        <v>10</v>
      </c>
      <c r="H148" s="2">
        <v>1026</v>
      </c>
      <c r="I148" s="2">
        <v>65</v>
      </c>
    </row>
    <row r="149" spans="1:9">
      <c r="A149" s="1">
        <v>17327</v>
      </c>
      <c r="B149">
        <v>6.7</v>
      </c>
      <c r="C149">
        <v>8</v>
      </c>
      <c r="D149">
        <v>256</v>
      </c>
      <c r="E149" s="2">
        <v>5200</v>
      </c>
      <c r="F149" s="2">
        <v>50</v>
      </c>
      <c r="G149" s="2">
        <v>32</v>
      </c>
      <c r="H149" s="2">
        <v>2903</v>
      </c>
      <c r="I149" s="2">
        <v>191</v>
      </c>
    </row>
    <row r="150" spans="1:9">
      <c r="A150" s="1">
        <v>33999</v>
      </c>
      <c r="B150">
        <v>6.78</v>
      </c>
      <c r="C150">
        <v>8</v>
      </c>
      <c r="D150">
        <v>256</v>
      </c>
      <c r="E150" s="2">
        <v>5000</v>
      </c>
      <c r="F150" s="2">
        <v>50</v>
      </c>
      <c r="G150" s="2">
        <v>50</v>
      </c>
      <c r="H150" s="2">
        <v>5899</v>
      </c>
      <c r="I150" s="2">
        <v>504</v>
      </c>
    </row>
    <row r="151" spans="1:9">
      <c r="A151" s="1">
        <v>31999</v>
      </c>
      <c r="B151">
        <v>6.78</v>
      </c>
      <c r="C151">
        <v>8</v>
      </c>
      <c r="D151">
        <v>256</v>
      </c>
      <c r="E151" s="2">
        <v>5000</v>
      </c>
      <c r="F151" s="2">
        <v>50</v>
      </c>
      <c r="G151" s="2">
        <v>50</v>
      </c>
      <c r="H151" s="2">
        <v>1724</v>
      </c>
      <c r="I151" s="2">
        <v>185</v>
      </c>
    </row>
    <row r="152" spans="1:9">
      <c r="A152" s="1">
        <v>12895</v>
      </c>
      <c r="B152">
        <v>6.67</v>
      </c>
      <c r="C152">
        <v>12</v>
      </c>
      <c r="D152">
        <v>512</v>
      </c>
      <c r="E152" s="2">
        <v>5000</v>
      </c>
      <c r="F152" s="2">
        <v>50</v>
      </c>
      <c r="G152" s="2">
        <v>20</v>
      </c>
      <c r="H152" s="2">
        <v>169</v>
      </c>
      <c r="I152" s="2">
        <v>5</v>
      </c>
    </row>
    <row r="153" spans="1:9">
      <c r="A153" s="1">
        <v>12867</v>
      </c>
      <c r="B153">
        <v>6.78</v>
      </c>
      <c r="C153">
        <v>8</v>
      </c>
      <c r="D153">
        <v>256</v>
      </c>
      <c r="E153" s="2">
        <v>5000</v>
      </c>
      <c r="F153" s="2">
        <v>108</v>
      </c>
      <c r="G153" s="2">
        <v>32</v>
      </c>
      <c r="H153" s="2">
        <v>1637</v>
      </c>
      <c r="I153" s="2">
        <v>62</v>
      </c>
    </row>
    <row r="154" spans="1:9">
      <c r="A154" s="1">
        <v>10496</v>
      </c>
      <c r="B154">
        <v>6.72</v>
      </c>
      <c r="C154">
        <v>6</v>
      </c>
      <c r="D154">
        <v>128</v>
      </c>
      <c r="E154" s="2">
        <v>5000</v>
      </c>
      <c r="F154" s="2">
        <v>50</v>
      </c>
      <c r="G154" s="2">
        <v>8</v>
      </c>
      <c r="H154" s="2">
        <v>15816</v>
      </c>
      <c r="I154" s="2">
        <v>517</v>
      </c>
    </row>
    <row r="155" spans="1:9">
      <c r="A155" s="1">
        <v>67999</v>
      </c>
      <c r="B155">
        <v>6.67</v>
      </c>
      <c r="C155">
        <v>8</v>
      </c>
      <c r="D155">
        <v>256</v>
      </c>
      <c r="E155" s="2">
        <v>5000</v>
      </c>
      <c r="F155" s="2">
        <v>64</v>
      </c>
      <c r="G155" s="2">
        <v>16</v>
      </c>
      <c r="H155" s="2">
        <v>1089</v>
      </c>
      <c r="I155" s="2">
        <v>136</v>
      </c>
    </row>
    <row r="156" spans="1:9">
      <c r="A156" s="1">
        <v>57700</v>
      </c>
      <c r="B156">
        <v>6.2</v>
      </c>
      <c r="C156">
        <v>8</v>
      </c>
      <c r="D156">
        <v>256</v>
      </c>
      <c r="E156" s="2">
        <v>4000</v>
      </c>
      <c r="F156" s="2">
        <v>50</v>
      </c>
      <c r="G156" s="2">
        <v>12</v>
      </c>
      <c r="H156" s="2">
        <v>837</v>
      </c>
      <c r="I156" s="2">
        <v>56</v>
      </c>
    </row>
    <row r="157" spans="1:9">
      <c r="A157" s="1">
        <v>36390</v>
      </c>
      <c r="B157">
        <v>6.5</v>
      </c>
      <c r="C157">
        <v>4</v>
      </c>
      <c r="D157">
        <v>128</v>
      </c>
      <c r="E157" s="2">
        <v>6000</v>
      </c>
      <c r="F157" s="2">
        <v>50</v>
      </c>
      <c r="G157" s="2">
        <v>13</v>
      </c>
      <c r="H157" s="2">
        <v>929</v>
      </c>
      <c r="I157" s="2">
        <v>86</v>
      </c>
    </row>
    <row r="158" spans="1:9">
      <c r="A158" s="1">
        <v>11090</v>
      </c>
      <c r="B158">
        <v>6.78</v>
      </c>
      <c r="C158">
        <v>12</v>
      </c>
      <c r="D158">
        <v>256</v>
      </c>
      <c r="E158" s="2">
        <v>5000</v>
      </c>
      <c r="F158" s="2">
        <v>50</v>
      </c>
      <c r="G158" s="2">
        <v>50</v>
      </c>
      <c r="H158" s="2">
        <v>111</v>
      </c>
      <c r="I158" s="2">
        <v>3</v>
      </c>
    </row>
    <row r="159" spans="1:9">
      <c r="A159" s="1">
        <v>6899</v>
      </c>
      <c r="B159">
        <v>6.74</v>
      </c>
      <c r="C159">
        <v>4</v>
      </c>
      <c r="D159">
        <v>128</v>
      </c>
      <c r="E159" s="2">
        <v>5000</v>
      </c>
      <c r="F159" s="2">
        <v>108</v>
      </c>
      <c r="G159" s="2">
        <v>8</v>
      </c>
      <c r="H159" s="2">
        <v>394</v>
      </c>
      <c r="I159" s="2">
        <v>12</v>
      </c>
    </row>
    <row r="160" spans="1:9">
      <c r="A160" s="1">
        <v>37999</v>
      </c>
      <c r="B160">
        <v>6.56</v>
      </c>
      <c r="C160">
        <v>3</v>
      </c>
      <c r="D160">
        <v>64</v>
      </c>
      <c r="E160" s="2">
        <v>5000</v>
      </c>
      <c r="F160" s="2">
        <v>8</v>
      </c>
      <c r="G160" s="2">
        <v>8</v>
      </c>
      <c r="H160" s="2">
        <v>20087</v>
      </c>
      <c r="I160" s="2">
        <v>2105</v>
      </c>
    </row>
    <row r="161" spans="1:9">
      <c r="A161" s="1">
        <v>9999</v>
      </c>
      <c r="B161">
        <v>6.1</v>
      </c>
      <c r="C161">
        <v>8</v>
      </c>
      <c r="D161">
        <v>128</v>
      </c>
      <c r="E161" s="2">
        <v>4300</v>
      </c>
      <c r="F161" s="2">
        <v>64</v>
      </c>
      <c r="G161" s="2">
        <v>13</v>
      </c>
      <c r="H161" s="2">
        <v>110759</v>
      </c>
      <c r="I161" s="2">
        <v>6188</v>
      </c>
    </row>
    <row r="162" spans="1:9">
      <c r="A162" s="1">
        <v>7199</v>
      </c>
      <c r="B162">
        <v>6.6</v>
      </c>
      <c r="C162">
        <v>4</v>
      </c>
      <c r="D162">
        <v>128</v>
      </c>
      <c r="E162" s="2">
        <v>5000</v>
      </c>
      <c r="F162" s="2">
        <v>50</v>
      </c>
      <c r="G162" s="2">
        <v>8</v>
      </c>
      <c r="H162" s="2">
        <v>859</v>
      </c>
      <c r="I162" s="2">
        <v>38</v>
      </c>
    </row>
    <row r="163" spans="1:9">
      <c r="A163" s="1">
        <v>17999</v>
      </c>
      <c r="B163">
        <v>6.56</v>
      </c>
      <c r="C163">
        <v>4</v>
      </c>
      <c r="D163">
        <v>64</v>
      </c>
      <c r="E163" s="2">
        <v>5000</v>
      </c>
      <c r="F163" s="2">
        <v>8</v>
      </c>
      <c r="G163" s="2">
        <v>8</v>
      </c>
      <c r="H163" s="2">
        <v>859</v>
      </c>
      <c r="I163" s="2">
        <v>38</v>
      </c>
    </row>
    <row r="164" spans="1:9">
      <c r="A164" s="1">
        <v>37999</v>
      </c>
      <c r="B164">
        <v>6.56</v>
      </c>
      <c r="C164">
        <v>4</v>
      </c>
      <c r="D164">
        <v>64</v>
      </c>
      <c r="E164" s="2">
        <v>5000</v>
      </c>
      <c r="F164" s="2">
        <v>8</v>
      </c>
      <c r="G164" s="2">
        <v>8</v>
      </c>
      <c r="H164" s="2">
        <v>1211</v>
      </c>
      <c r="I164" s="2">
        <v>117</v>
      </c>
    </row>
    <row r="165" spans="1:9">
      <c r="A165" s="1">
        <v>39999</v>
      </c>
      <c r="B165">
        <v>6.78</v>
      </c>
      <c r="C165">
        <v>8</v>
      </c>
      <c r="D165">
        <v>256</v>
      </c>
      <c r="E165" s="2">
        <v>5000</v>
      </c>
      <c r="F165" s="2">
        <v>108</v>
      </c>
      <c r="G165" s="2">
        <v>32</v>
      </c>
      <c r="H165" s="2">
        <v>1545</v>
      </c>
      <c r="I165" s="2">
        <v>136</v>
      </c>
    </row>
    <row r="166" spans="1:9">
      <c r="A166" s="1">
        <v>11999</v>
      </c>
      <c r="B166">
        <v>6.2</v>
      </c>
      <c r="C166">
        <v>8</v>
      </c>
      <c r="D166">
        <v>128</v>
      </c>
      <c r="E166" s="2">
        <v>4575</v>
      </c>
      <c r="F166" s="2">
        <v>50</v>
      </c>
      <c r="G166" s="2">
        <v>5</v>
      </c>
      <c r="H166" s="2">
        <v>246</v>
      </c>
      <c r="I166" s="2">
        <v>17</v>
      </c>
    </row>
    <row r="167" spans="1:9">
      <c r="A167" s="1">
        <v>94999</v>
      </c>
      <c r="B167">
        <v>6.79</v>
      </c>
      <c r="C167">
        <v>8</v>
      </c>
      <c r="D167">
        <v>128</v>
      </c>
      <c r="E167" s="2">
        <v>5030</v>
      </c>
      <c r="F167" s="2">
        <v>108</v>
      </c>
      <c r="G167" s="2">
        <v>13</v>
      </c>
      <c r="H167" s="2">
        <v>10254</v>
      </c>
      <c r="I167" s="2">
        <v>440</v>
      </c>
    </row>
    <row r="168" spans="1:9">
      <c r="A168" s="1">
        <v>7150</v>
      </c>
      <c r="B168">
        <v>6.74</v>
      </c>
      <c r="C168">
        <v>6</v>
      </c>
      <c r="D168">
        <v>128</v>
      </c>
      <c r="E168" s="2">
        <v>5000</v>
      </c>
      <c r="F168" s="2">
        <v>50</v>
      </c>
      <c r="G168" s="2">
        <v>5</v>
      </c>
      <c r="H168" s="2">
        <v>47150</v>
      </c>
      <c r="I168" s="2">
        <v>2494</v>
      </c>
    </row>
    <row r="169" spans="1:9">
      <c r="A169" s="1">
        <v>16802</v>
      </c>
      <c r="B169">
        <v>6.71</v>
      </c>
      <c r="C169">
        <v>3</v>
      </c>
      <c r="D169">
        <v>64</v>
      </c>
      <c r="E169" s="2">
        <v>5000</v>
      </c>
      <c r="F169" s="2">
        <v>8</v>
      </c>
      <c r="G169" s="2">
        <v>5</v>
      </c>
      <c r="H169" s="2">
        <v>4454</v>
      </c>
      <c r="I169" s="2">
        <v>217</v>
      </c>
    </row>
    <row r="170" spans="1:9">
      <c r="A170" s="1">
        <v>7490</v>
      </c>
      <c r="B170">
        <v>6.74</v>
      </c>
      <c r="C170">
        <v>8</v>
      </c>
      <c r="D170">
        <v>256</v>
      </c>
      <c r="E170" s="2">
        <v>5000</v>
      </c>
      <c r="F170" s="2">
        <v>50</v>
      </c>
      <c r="G170" s="2">
        <v>5</v>
      </c>
      <c r="H170" s="2">
        <v>161591</v>
      </c>
      <c r="I170" s="2">
        <v>10809</v>
      </c>
    </row>
    <row r="171" spans="1:9">
      <c r="A171" s="1">
        <v>19900</v>
      </c>
      <c r="B171">
        <v>6.6</v>
      </c>
      <c r="C171">
        <v>4</v>
      </c>
      <c r="D171">
        <v>128</v>
      </c>
      <c r="E171" s="2">
        <v>5000</v>
      </c>
      <c r="F171" s="2">
        <v>50</v>
      </c>
      <c r="G171" s="2">
        <v>8</v>
      </c>
      <c r="H171" s="2">
        <v>616</v>
      </c>
      <c r="I171" s="2">
        <v>44</v>
      </c>
    </row>
    <row r="172" spans="1:9">
      <c r="A172" s="1">
        <v>63999</v>
      </c>
      <c r="B172">
        <v>6.6</v>
      </c>
      <c r="C172">
        <v>8</v>
      </c>
      <c r="D172">
        <v>128</v>
      </c>
      <c r="E172" s="2">
        <v>5000</v>
      </c>
      <c r="F172" s="2">
        <v>50</v>
      </c>
      <c r="G172" s="2">
        <v>13</v>
      </c>
      <c r="H172" s="2">
        <v>957</v>
      </c>
      <c r="I172" s="2">
        <v>60</v>
      </c>
    </row>
    <row r="173" spans="1:9">
      <c r="A173" s="1">
        <v>27999</v>
      </c>
      <c r="B173">
        <v>6.74</v>
      </c>
      <c r="C173">
        <v>4</v>
      </c>
      <c r="D173">
        <v>128</v>
      </c>
      <c r="E173" s="2">
        <v>5000</v>
      </c>
      <c r="F173" s="2">
        <v>108</v>
      </c>
      <c r="G173" s="2">
        <v>8</v>
      </c>
      <c r="H173" s="2">
        <v>394</v>
      </c>
      <c r="I173" s="2">
        <v>12</v>
      </c>
    </row>
    <row r="174" spans="1:9">
      <c r="A174" s="1">
        <v>11999</v>
      </c>
      <c r="B174">
        <v>6.56</v>
      </c>
      <c r="C174">
        <v>3</v>
      </c>
      <c r="D174">
        <v>64</v>
      </c>
      <c r="E174" s="2">
        <v>5000</v>
      </c>
      <c r="F174" s="2">
        <v>8</v>
      </c>
      <c r="G174" s="2">
        <v>8</v>
      </c>
      <c r="H174" s="2">
        <v>306</v>
      </c>
      <c r="I174" s="2">
        <v>15</v>
      </c>
    </row>
    <row r="175" spans="1:9">
      <c r="A175" s="1">
        <v>11383</v>
      </c>
      <c r="B175">
        <v>6.7</v>
      </c>
      <c r="C175">
        <v>8</v>
      </c>
      <c r="D175">
        <v>256</v>
      </c>
      <c r="E175" s="2">
        <v>5000</v>
      </c>
      <c r="F175" s="2">
        <v>50</v>
      </c>
      <c r="G175" s="2">
        <v>50</v>
      </c>
      <c r="H175" s="2">
        <v>10872</v>
      </c>
      <c r="I175" s="2">
        <v>476</v>
      </c>
    </row>
    <row r="176" spans="1:9">
      <c r="A176" s="1">
        <v>11499</v>
      </c>
      <c r="B176">
        <v>6.79</v>
      </c>
      <c r="C176">
        <v>4</v>
      </c>
      <c r="D176">
        <v>128</v>
      </c>
      <c r="E176" s="2">
        <v>5000</v>
      </c>
      <c r="F176" s="2">
        <v>50</v>
      </c>
      <c r="G176" s="2">
        <v>8</v>
      </c>
      <c r="H176" s="2">
        <v>209</v>
      </c>
      <c r="I176" s="2">
        <v>8</v>
      </c>
    </row>
    <row r="177" spans="1:9">
      <c r="A177" s="1">
        <v>29999</v>
      </c>
      <c r="B177">
        <v>6.56</v>
      </c>
      <c r="C177">
        <v>4</v>
      </c>
      <c r="D177">
        <v>64</v>
      </c>
      <c r="E177" s="2">
        <v>5000</v>
      </c>
      <c r="F177" s="2">
        <v>8</v>
      </c>
      <c r="G177" s="2">
        <v>8</v>
      </c>
      <c r="H177" s="2">
        <v>394</v>
      </c>
      <c r="I177" s="2">
        <v>12</v>
      </c>
    </row>
    <row r="178" spans="1:9">
      <c r="A178" s="1">
        <v>58999</v>
      </c>
      <c r="B178">
        <v>6.56</v>
      </c>
      <c r="C178">
        <v>3</v>
      </c>
      <c r="D178">
        <v>64</v>
      </c>
      <c r="E178" s="2">
        <v>5000</v>
      </c>
      <c r="F178" s="2">
        <v>13</v>
      </c>
      <c r="G178" s="2">
        <v>8</v>
      </c>
      <c r="H178" s="2">
        <v>1724</v>
      </c>
      <c r="I178" s="2">
        <v>185</v>
      </c>
    </row>
    <row r="179" spans="1:9">
      <c r="A179" s="1">
        <v>16986</v>
      </c>
      <c r="B179">
        <v>6.67</v>
      </c>
      <c r="C179">
        <v>12</v>
      </c>
      <c r="D179">
        <v>256</v>
      </c>
      <c r="E179" s="2">
        <v>5000</v>
      </c>
      <c r="F179" s="2">
        <v>50</v>
      </c>
      <c r="G179" s="2">
        <v>20</v>
      </c>
      <c r="H179" s="2">
        <v>2589</v>
      </c>
      <c r="I179" s="2">
        <v>350</v>
      </c>
    </row>
    <row r="180" spans="1:9">
      <c r="A180" s="1">
        <v>17999</v>
      </c>
      <c r="B180">
        <v>6.2</v>
      </c>
      <c r="C180">
        <v>8</v>
      </c>
      <c r="D180">
        <v>128</v>
      </c>
      <c r="E180" s="2">
        <v>4575</v>
      </c>
      <c r="F180" s="2">
        <v>50</v>
      </c>
      <c r="G180" s="2">
        <v>5</v>
      </c>
      <c r="H180" s="2">
        <v>161591</v>
      </c>
      <c r="I180" s="2">
        <v>10809</v>
      </c>
    </row>
    <row r="181" spans="1:9">
      <c r="A181" s="1">
        <v>25999</v>
      </c>
      <c r="B181">
        <v>6.78</v>
      </c>
      <c r="C181">
        <v>8</v>
      </c>
      <c r="D181">
        <v>256</v>
      </c>
      <c r="E181" s="2">
        <v>5000</v>
      </c>
      <c r="F181" s="2">
        <v>108</v>
      </c>
      <c r="G181" s="2">
        <v>32</v>
      </c>
      <c r="H181" s="2">
        <v>10254</v>
      </c>
      <c r="I181" s="2">
        <v>440</v>
      </c>
    </row>
    <row r="182" spans="1:9">
      <c r="A182" s="1">
        <v>21999</v>
      </c>
      <c r="B182">
        <v>6.74</v>
      </c>
      <c r="C182">
        <v>6</v>
      </c>
      <c r="D182">
        <v>128</v>
      </c>
      <c r="E182" s="2">
        <v>5000</v>
      </c>
      <c r="F182" s="2">
        <v>50</v>
      </c>
      <c r="G182" s="2">
        <v>5</v>
      </c>
      <c r="H182" s="2">
        <v>9367</v>
      </c>
      <c r="I182" s="2">
        <v>1172</v>
      </c>
    </row>
    <row r="183" spans="1:9">
      <c r="A183" s="1">
        <v>94999</v>
      </c>
      <c r="B183">
        <v>6.67</v>
      </c>
      <c r="C183">
        <v>12</v>
      </c>
      <c r="D183">
        <v>512</v>
      </c>
      <c r="E183" s="2">
        <v>5000</v>
      </c>
      <c r="F183" s="2">
        <v>64</v>
      </c>
      <c r="G183" s="2">
        <v>16</v>
      </c>
      <c r="H183" s="2">
        <v>3884</v>
      </c>
      <c r="I183" s="2">
        <v>397</v>
      </c>
    </row>
    <row r="184" spans="1:9">
      <c r="A184" s="1">
        <v>11499</v>
      </c>
      <c r="B184">
        <v>6.67</v>
      </c>
      <c r="C184">
        <v>12</v>
      </c>
      <c r="D184">
        <v>512</v>
      </c>
      <c r="E184" s="2">
        <v>5100</v>
      </c>
      <c r="F184" s="2">
        <v>64</v>
      </c>
      <c r="G184" s="2">
        <v>16</v>
      </c>
      <c r="H184" s="2">
        <v>47150</v>
      </c>
      <c r="I184" s="2">
        <v>2494</v>
      </c>
    </row>
    <row r="185" spans="1:9">
      <c r="A185" s="1">
        <v>7247</v>
      </c>
      <c r="B185">
        <v>6.74</v>
      </c>
      <c r="C185">
        <v>8</v>
      </c>
      <c r="D185">
        <v>256</v>
      </c>
      <c r="E185" s="2">
        <v>5000</v>
      </c>
      <c r="F185" s="2">
        <v>50</v>
      </c>
      <c r="G185" s="2">
        <v>5</v>
      </c>
      <c r="H185" s="2">
        <v>41</v>
      </c>
      <c r="I185" s="2">
        <v>7</v>
      </c>
    </row>
    <row r="186" spans="1:9">
      <c r="A186" s="1">
        <v>12499</v>
      </c>
      <c r="B186">
        <v>6.78</v>
      </c>
      <c r="C186">
        <v>12</v>
      </c>
      <c r="D186">
        <v>512</v>
      </c>
      <c r="E186" s="2">
        <v>5500</v>
      </c>
      <c r="F186" s="2">
        <v>50</v>
      </c>
      <c r="G186" s="2">
        <v>50</v>
      </c>
      <c r="H186" s="2">
        <v>116</v>
      </c>
      <c r="I186" s="2">
        <v>6</v>
      </c>
    </row>
    <row r="187" spans="1:9">
      <c r="A187" s="1">
        <v>24999</v>
      </c>
      <c r="B187">
        <v>6.56</v>
      </c>
      <c r="C187">
        <v>8</v>
      </c>
      <c r="D187">
        <v>128</v>
      </c>
      <c r="E187" s="2">
        <v>5000</v>
      </c>
      <c r="F187" s="2">
        <v>50</v>
      </c>
      <c r="G187" s="2">
        <v>8</v>
      </c>
      <c r="H187" s="2">
        <v>5416</v>
      </c>
      <c r="I187" s="2">
        <v>481</v>
      </c>
    </row>
    <row r="188" spans="1:9">
      <c r="A188" s="1">
        <v>14999</v>
      </c>
      <c r="B188">
        <v>6.78</v>
      </c>
      <c r="C188">
        <v>4</v>
      </c>
      <c r="D188">
        <v>128</v>
      </c>
      <c r="E188" s="2">
        <v>6000</v>
      </c>
      <c r="F188" s="2">
        <v>8</v>
      </c>
      <c r="G188" s="2">
        <v>8</v>
      </c>
      <c r="H188" s="2">
        <v>18021</v>
      </c>
      <c r="I188" s="2">
        <v>1566</v>
      </c>
    </row>
    <row r="189" spans="1:9">
      <c r="A189" s="1">
        <v>11999</v>
      </c>
      <c r="B189">
        <v>6.67</v>
      </c>
      <c r="C189">
        <v>8</v>
      </c>
      <c r="D189">
        <v>128</v>
      </c>
      <c r="E189" s="2">
        <v>5100</v>
      </c>
      <c r="F189" s="2">
        <v>200</v>
      </c>
      <c r="G189" s="2">
        <v>16</v>
      </c>
      <c r="H189" s="2">
        <v>74174</v>
      </c>
      <c r="I189" s="2">
        <v>4292</v>
      </c>
    </row>
    <row r="190" spans="1:9">
      <c r="A190" s="1">
        <v>7188</v>
      </c>
      <c r="B190">
        <v>6.58</v>
      </c>
      <c r="C190">
        <v>8</v>
      </c>
      <c r="D190">
        <v>128</v>
      </c>
      <c r="E190" s="2">
        <v>5000</v>
      </c>
      <c r="F190" s="2">
        <v>50</v>
      </c>
      <c r="G190" s="2">
        <v>8</v>
      </c>
      <c r="H190" s="2">
        <v>505</v>
      </c>
      <c r="I190" s="2">
        <v>13</v>
      </c>
    </row>
    <row r="191" spans="1:9">
      <c r="A191" s="1">
        <v>8199</v>
      </c>
      <c r="B191">
        <v>6.56</v>
      </c>
      <c r="C191">
        <v>4</v>
      </c>
      <c r="D191">
        <v>64</v>
      </c>
      <c r="E191" s="2">
        <v>5000</v>
      </c>
      <c r="F191" s="2">
        <v>8</v>
      </c>
      <c r="G191" s="2">
        <v>5</v>
      </c>
      <c r="H191" s="2">
        <v>2363</v>
      </c>
      <c r="I191" s="2">
        <v>98</v>
      </c>
    </row>
    <row r="192" spans="1:9">
      <c r="A192" s="1">
        <v>8888</v>
      </c>
      <c r="B192">
        <v>6.71</v>
      </c>
      <c r="C192">
        <v>3</v>
      </c>
      <c r="D192">
        <v>64</v>
      </c>
      <c r="E192" s="2">
        <v>5000</v>
      </c>
      <c r="F192" s="2">
        <v>8</v>
      </c>
      <c r="G192" s="2">
        <v>5</v>
      </c>
      <c r="H192" s="2">
        <v>121</v>
      </c>
      <c r="I192" s="2">
        <v>5</v>
      </c>
    </row>
    <row r="193" spans="1:9">
      <c r="A193" s="1">
        <v>24999</v>
      </c>
      <c r="B193">
        <v>6.56</v>
      </c>
      <c r="C193">
        <v>4</v>
      </c>
      <c r="D193">
        <v>64</v>
      </c>
      <c r="E193" s="2">
        <v>5000</v>
      </c>
      <c r="F193" s="2">
        <v>8</v>
      </c>
      <c r="G193" s="2">
        <v>5</v>
      </c>
      <c r="H193" s="2">
        <v>145231</v>
      </c>
      <c r="I193" s="2">
        <v>13840</v>
      </c>
    </row>
    <row r="194" spans="1:9">
      <c r="A194" s="1">
        <v>20499</v>
      </c>
      <c r="B194">
        <v>6.67</v>
      </c>
      <c r="C194">
        <v>8</v>
      </c>
      <c r="D194">
        <v>128</v>
      </c>
      <c r="E194" s="2">
        <v>5100</v>
      </c>
      <c r="F194" s="2">
        <v>200</v>
      </c>
      <c r="G194" s="2">
        <v>16</v>
      </c>
      <c r="H194" s="2">
        <v>169</v>
      </c>
      <c r="I194" s="2">
        <v>5</v>
      </c>
    </row>
    <row r="195" spans="1:9">
      <c r="A195" s="1">
        <v>21999</v>
      </c>
      <c r="B195">
        <v>6.67</v>
      </c>
      <c r="C195">
        <v>12</v>
      </c>
      <c r="D195">
        <v>256</v>
      </c>
      <c r="E195" s="2">
        <v>5100</v>
      </c>
      <c r="F195" s="2">
        <v>64</v>
      </c>
      <c r="G195" s="2">
        <v>16</v>
      </c>
      <c r="H195" s="2">
        <v>88088</v>
      </c>
      <c r="I195" s="2">
        <v>3671</v>
      </c>
    </row>
    <row r="196" spans="1:9">
      <c r="A196" s="1">
        <v>14989</v>
      </c>
      <c r="B196">
        <v>6.74</v>
      </c>
      <c r="C196">
        <v>4</v>
      </c>
      <c r="D196">
        <v>64</v>
      </c>
      <c r="E196" s="2">
        <v>5000</v>
      </c>
      <c r="F196" s="2">
        <v>8</v>
      </c>
      <c r="G196" s="2">
        <v>5</v>
      </c>
      <c r="H196" s="2">
        <v>160</v>
      </c>
      <c r="I196" s="2">
        <v>5</v>
      </c>
    </row>
    <row r="197" spans="1:9">
      <c r="A197" s="1">
        <v>11999</v>
      </c>
      <c r="B197">
        <v>6.78</v>
      </c>
      <c r="C197">
        <v>12</v>
      </c>
      <c r="D197">
        <v>256</v>
      </c>
      <c r="E197" s="2">
        <v>6000</v>
      </c>
      <c r="F197" s="2">
        <v>108</v>
      </c>
      <c r="G197" s="2">
        <v>32</v>
      </c>
      <c r="H197" s="2">
        <v>25626</v>
      </c>
      <c r="I197" s="2">
        <v>1474</v>
      </c>
    </row>
    <row r="198" spans="1:9">
      <c r="A198" s="1">
        <v>11999</v>
      </c>
      <c r="B198">
        <v>6.79</v>
      </c>
      <c r="C198">
        <v>8</v>
      </c>
      <c r="D198">
        <v>256</v>
      </c>
      <c r="E198" s="2">
        <v>5000</v>
      </c>
      <c r="F198" s="2">
        <v>50</v>
      </c>
      <c r="G198" s="2">
        <v>8</v>
      </c>
      <c r="H198" s="2">
        <v>122854</v>
      </c>
      <c r="I198" s="2">
        <v>7497</v>
      </c>
    </row>
    <row r="199" spans="1:9">
      <c r="A199" s="1">
        <v>48999</v>
      </c>
      <c r="B199">
        <v>6.79</v>
      </c>
      <c r="C199">
        <v>6</v>
      </c>
      <c r="D199">
        <v>128</v>
      </c>
      <c r="E199" s="2">
        <v>5000</v>
      </c>
      <c r="F199" s="2">
        <v>50</v>
      </c>
      <c r="G199" s="2">
        <v>8</v>
      </c>
      <c r="H199" s="2">
        <v>1250</v>
      </c>
      <c r="I199" s="2">
        <v>74</v>
      </c>
    </row>
    <row r="200" spans="1:9">
      <c r="A200" s="1">
        <v>62999</v>
      </c>
      <c r="B200">
        <v>6.56</v>
      </c>
      <c r="C200">
        <v>4</v>
      </c>
      <c r="D200">
        <v>128</v>
      </c>
      <c r="E200" s="2">
        <v>5000</v>
      </c>
      <c r="F200" s="2">
        <v>50</v>
      </c>
      <c r="G200" s="2">
        <v>8</v>
      </c>
      <c r="H200" s="2">
        <v>128</v>
      </c>
      <c r="I200" s="2">
        <v>10</v>
      </c>
    </row>
    <row r="201" spans="1:9">
      <c r="A201" s="1">
        <v>18499</v>
      </c>
      <c r="B201">
        <v>6.6</v>
      </c>
      <c r="C201">
        <v>12</v>
      </c>
      <c r="D201">
        <v>256</v>
      </c>
      <c r="E201" s="2">
        <v>5000</v>
      </c>
      <c r="F201" s="2">
        <v>50</v>
      </c>
      <c r="G201" s="2">
        <v>32</v>
      </c>
      <c r="H201" s="2">
        <v>1089</v>
      </c>
      <c r="I201" s="2">
        <v>136</v>
      </c>
    </row>
    <row r="202" spans="1:9">
      <c r="A202" s="1">
        <v>18999</v>
      </c>
      <c r="B202">
        <v>6.2</v>
      </c>
      <c r="C202">
        <v>8</v>
      </c>
      <c r="D202">
        <v>128</v>
      </c>
      <c r="E202" s="2">
        <v>4000</v>
      </c>
      <c r="F202" s="2">
        <v>50</v>
      </c>
      <c r="G202" s="2">
        <v>12</v>
      </c>
      <c r="H202" s="2">
        <v>111</v>
      </c>
      <c r="I202" s="2">
        <v>3</v>
      </c>
    </row>
    <row r="203" spans="1:9">
      <c r="A203" s="1">
        <v>15999</v>
      </c>
      <c r="B203">
        <v>6.72</v>
      </c>
      <c r="C203">
        <v>8</v>
      </c>
      <c r="D203">
        <v>128</v>
      </c>
      <c r="E203" s="2">
        <v>6000</v>
      </c>
      <c r="F203" s="2">
        <v>50</v>
      </c>
      <c r="G203" s="2">
        <v>8</v>
      </c>
      <c r="H203" s="2">
        <v>431755</v>
      </c>
      <c r="I203" s="2">
        <v>23316</v>
      </c>
    </row>
    <row r="204" spans="1:9">
      <c r="A204" s="1">
        <v>8986</v>
      </c>
      <c r="B204">
        <v>6.58</v>
      </c>
      <c r="C204">
        <v>6</v>
      </c>
      <c r="D204">
        <v>128</v>
      </c>
      <c r="E204" s="2">
        <v>5000</v>
      </c>
      <c r="F204" s="2">
        <v>50</v>
      </c>
      <c r="G204" s="2">
        <v>8</v>
      </c>
      <c r="H204" s="2">
        <v>2245</v>
      </c>
      <c r="I204" s="2">
        <v>117</v>
      </c>
    </row>
    <row r="205" spans="1:9">
      <c r="A205" s="1">
        <v>23999</v>
      </c>
      <c r="B205">
        <v>6.78</v>
      </c>
      <c r="C205">
        <v>8</v>
      </c>
      <c r="D205">
        <v>256</v>
      </c>
      <c r="E205" s="2">
        <v>5000</v>
      </c>
      <c r="F205" s="2">
        <v>8</v>
      </c>
      <c r="G205" s="2">
        <v>16</v>
      </c>
      <c r="H205" s="2">
        <v>51397</v>
      </c>
      <c r="I205" s="2">
        <v>3367</v>
      </c>
    </row>
    <row r="206" spans="1:9">
      <c r="A206" s="1">
        <v>21499</v>
      </c>
      <c r="B206">
        <v>6.79</v>
      </c>
      <c r="C206">
        <v>6</v>
      </c>
      <c r="D206">
        <v>128</v>
      </c>
      <c r="E206" s="2">
        <v>5000</v>
      </c>
      <c r="F206" s="2">
        <v>50</v>
      </c>
      <c r="G206" s="2">
        <v>8</v>
      </c>
      <c r="H206" s="2">
        <v>3817</v>
      </c>
      <c r="I206" s="2">
        <v>307</v>
      </c>
    </row>
    <row r="207" spans="1:9">
      <c r="A207" s="1">
        <v>11489</v>
      </c>
      <c r="B207">
        <v>6.7</v>
      </c>
      <c r="C207">
        <v>8</v>
      </c>
      <c r="D207">
        <v>128</v>
      </c>
      <c r="E207" s="2">
        <v>5000</v>
      </c>
      <c r="F207" s="2">
        <v>64</v>
      </c>
      <c r="G207" s="2">
        <v>32</v>
      </c>
      <c r="H207" s="2">
        <v>1213</v>
      </c>
      <c r="I207" s="2">
        <v>63</v>
      </c>
    </row>
    <row r="208" spans="1:9">
      <c r="A208" s="1">
        <v>9499</v>
      </c>
      <c r="B208">
        <v>6.6</v>
      </c>
      <c r="C208">
        <v>8</v>
      </c>
      <c r="D208">
        <v>128</v>
      </c>
      <c r="E208" s="2">
        <v>5000</v>
      </c>
      <c r="F208" s="2">
        <v>50</v>
      </c>
      <c r="G208" s="2">
        <v>8</v>
      </c>
      <c r="H208" s="2">
        <v>1123</v>
      </c>
      <c r="I208" s="2">
        <v>40</v>
      </c>
    </row>
    <row r="209" spans="1:9">
      <c r="A209" s="1">
        <v>20999</v>
      </c>
      <c r="B209">
        <v>6.56</v>
      </c>
      <c r="C209">
        <v>4</v>
      </c>
      <c r="D209">
        <v>128</v>
      </c>
      <c r="E209" s="2">
        <v>5000</v>
      </c>
      <c r="F209" s="2">
        <v>8</v>
      </c>
      <c r="G209" s="2">
        <v>5</v>
      </c>
      <c r="H209" s="2">
        <v>553</v>
      </c>
      <c r="I209" s="2">
        <v>89</v>
      </c>
    </row>
    <row r="210" spans="1:9">
      <c r="A210" s="1">
        <v>13499</v>
      </c>
      <c r="B210">
        <v>6.36</v>
      </c>
      <c r="C210">
        <v>12</v>
      </c>
      <c r="D210">
        <v>512</v>
      </c>
      <c r="E210" s="2">
        <v>4610</v>
      </c>
      <c r="F210" s="2">
        <v>50</v>
      </c>
      <c r="G210" s="2">
        <v>32</v>
      </c>
      <c r="H210" s="2">
        <v>3884</v>
      </c>
      <c r="I210" s="2">
        <v>397</v>
      </c>
    </row>
    <row r="211" spans="1:9">
      <c r="A211" s="1">
        <v>24990</v>
      </c>
      <c r="B211">
        <v>6.67</v>
      </c>
      <c r="C211">
        <v>12</v>
      </c>
      <c r="D211">
        <v>256</v>
      </c>
      <c r="E211" s="2">
        <v>5100</v>
      </c>
      <c r="F211" s="2">
        <v>64</v>
      </c>
      <c r="G211" s="2">
        <v>16</v>
      </c>
      <c r="H211" s="2">
        <v>39540</v>
      </c>
      <c r="I211" s="2">
        <v>3058</v>
      </c>
    </row>
    <row r="212" spans="1:9">
      <c r="A212" s="1">
        <v>129999</v>
      </c>
      <c r="B212">
        <v>6.67</v>
      </c>
      <c r="C212">
        <v>6</v>
      </c>
      <c r="D212">
        <v>128</v>
      </c>
      <c r="E212" s="2">
        <v>5000</v>
      </c>
      <c r="F212" s="2">
        <v>48</v>
      </c>
      <c r="G212" s="2">
        <v>13</v>
      </c>
      <c r="H212" s="2">
        <v>18021</v>
      </c>
      <c r="I212" s="2">
        <v>1566</v>
      </c>
    </row>
    <row r="213" spans="1:9">
      <c r="A213" s="1">
        <v>39900</v>
      </c>
      <c r="B213">
        <v>6.67</v>
      </c>
      <c r="C213">
        <v>8</v>
      </c>
      <c r="D213">
        <v>256</v>
      </c>
      <c r="E213" s="2">
        <v>5100</v>
      </c>
      <c r="F213" s="2">
        <v>200</v>
      </c>
      <c r="G213" s="2">
        <v>16</v>
      </c>
      <c r="H213" s="2">
        <v>1938</v>
      </c>
      <c r="I213" s="2">
        <v>246</v>
      </c>
    </row>
    <row r="214" spans="1:9">
      <c r="A214" s="1">
        <v>8199</v>
      </c>
      <c r="B214">
        <v>6.8</v>
      </c>
      <c r="C214">
        <v>12</v>
      </c>
      <c r="D214">
        <v>256</v>
      </c>
      <c r="E214" s="2">
        <v>5000</v>
      </c>
      <c r="F214" s="2">
        <v>200</v>
      </c>
      <c r="G214" s="2">
        <v>12</v>
      </c>
      <c r="H214" s="2">
        <v>312</v>
      </c>
      <c r="I214" s="2">
        <v>22</v>
      </c>
    </row>
    <row r="215" spans="1:9">
      <c r="A215" s="1">
        <v>7634</v>
      </c>
      <c r="B215">
        <v>6.43</v>
      </c>
      <c r="C215">
        <v>8</v>
      </c>
      <c r="D215">
        <v>128</v>
      </c>
      <c r="E215" s="2">
        <v>5000</v>
      </c>
      <c r="F215" s="2">
        <v>50</v>
      </c>
      <c r="G215" s="2">
        <v>8</v>
      </c>
      <c r="H215" s="2">
        <v>9742</v>
      </c>
      <c r="I215" s="2">
        <v>798</v>
      </c>
    </row>
    <row r="216" spans="1:9">
      <c r="A216" s="1">
        <v>9837</v>
      </c>
      <c r="B216">
        <v>6.71</v>
      </c>
      <c r="C216">
        <v>4</v>
      </c>
      <c r="D216">
        <v>128</v>
      </c>
      <c r="E216" s="2">
        <v>5000</v>
      </c>
      <c r="F216" s="2">
        <v>8</v>
      </c>
      <c r="G216" s="2">
        <v>5</v>
      </c>
      <c r="H216" s="2">
        <v>1505</v>
      </c>
      <c r="I216" s="2">
        <v>70</v>
      </c>
    </row>
    <row r="217" spans="1:9">
      <c r="A217" s="1">
        <v>36999</v>
      </c>
      <c r="B217">
        <v>6.56</v>
      </c>
      <c r="C217">
        <v>4</v>
      </c>
      <c r="D217">
        <v>64</v>
      </c>
      <c r="E217" s="2">
        <v>5000</v>
      </c>
      <c r="F217" s="2">
        <v>8</v>
      </c>
      <c r="G217" s="2">
        <v>5</v>
      </c>
      <c r="H217" s="2">
        <v>216</v>
      </c>
      <c r="I217" s="2">
        <v>18</v>
      </c>
    </row>
    <row r="218" spans="1:9">
      <c r="A218" s="1">
        <v>32962</v>
      </c>
      <c r="B218">
        <v>6.7</v>
      </c>
      <c r="C218">
        <v>12</v>
      </c>
      <c r="D218">
        <v>256</v>
      </c>
      <c r="E218" s="2">
        <v>5000</v>
      </c>
      <c r="F218" s="2">
        <v>50</v>
      </c>
      <c r="G218" s="2">
        <v>50</v>
      </c>
      <c r="H218" s="2">
        <v>624</v>
      </c>
      <c r="I218" s="2">
        <v>95</v>
      </c>
    </row>
    <row r="219" spans="1:9">
      <c r="A219" s="1">
        <v>22999</v>
      </c>
      <c r="B219">
        <v>6.1</v>
      </c>
      <c r="C219">
        <v>8</v>
      </c>
      <c r="D219">
        <v>128</v>
      </c>
      <c r="E219" s="2">
        <v>4404</v>
      </c>
      <c r="F219" s="2">
        <v>64</v>
      </c>
      <c r="G219" s="2">
        <v>13</v>
      </c>
      <c r="H219" s="2">
        <v>10254</v>
      </c>
      <c r="I219" s="2">
        <v>440</v>
      </c>
    </row>
    <row r="220" spans="1:9">
      <c r="A220" s="1">
        <v>10399</v>
      </c>
      <c r="B220">
        <v>6.74</v>
      </c>
      <c r="C220">
        <v>6</v>
      </c>
      <c r="D220">
        <v>128</v>
      </c>
      <c r="E220" s="2">
        <v>5000</v>
      </c>
      <c r="F220" s="2">
        <v>50</v>
      </c>
      <c r="G220" s="2">
        <v>5</v>
      </c>
      <c r="H220" s="2">
        <v>54955</v>
      </c>
      <c r="I220" s="2">
        <v>5761</v>
      </c>
    </row>
    <row r="221" spans="1:9">
      <c r="A221" s="1">
        <v>8199</v>
      </c>
      <c r="B221">
        <v>6.55</v>
      </c>
      <c r="C221">
        <v>8</v>
      </c>
      <c r="D221">
        <v>128</v>
      </c>
      <c r="E221" s="2">
        <v>5000</v>
      </c>
      <c r="F221" s="2">
        <v>50</v>
      </c>
      <c r="G221" s="2">
        <v>32</v>
      </c>
      <c r="H221" s="2">
        <v>12081</v>
      </c>
      <c r="I221" s="2">
        <v>478</v>
      </c>
    </row>
    <row r="222" spans="1:9">
      <c r="A222" s="1">
        <v>39900</v>
      </c>
      <c r="B222">
        <v>6.74</v>
      </c>
      <c r="C222">
        <v>6</v>
      </c>
      <c r="D222">
        <v>128</v>
      </c>
      <c r="E222" s="2">
        <v>5000</v>
      </c>
      <c r="F222" s="2">
        <v>50</v>
      </c>
      <c r="G222" s="2">
        <v>8</v>
      </c>
      <c r="H222" s="2">
        <v>3286</v>
      </c>
      <c r="I222" s="2">
        <v>164</v>
      </c>
    </row>
    <row r="223" spans="1:9">
      <c r="A223" s="1">
        <v>32996</v>
      </c>
      <c r="B223">
        <v>6.79</v>
      </c>
      <c r="C223">
        <v>6</v>
      </c>
      <c r="D223">
        <v>128</v>
      </c>
      <c r="E223" s="2">
        <v>5000</v>
      </c>
      <c r="F223" s="2">
        <v>50</v>
      </c>
      <c r="G223" s="2">
        <v>8</v>
      </c>
      <c r="H223" s="2">
        <v>1001</v>
      </c>
      <c r="I223" s="2">
        <v>107</v>
      </c>
    </row>
    <row r="224" spans="1:9">
      <c r="A224" s="1">
        <v>52999</v>
      </c>
      <c r="B224">
        <v>6.7</v>
      </c>
      <c r="C224">
        <v>12</v>
      </c>
      <c r="D224">
        <v>512</v>
      </c>
      <c r="E224" s="2">
        <v>4500</v>
      </c>
      <c r="F224" s="2">
        <v>50</v>
      </c>
      <c r="G224" s="2">
        <v>50</v>
      </c>
      <c r="H224" s="2">
        <v>12</v>
      </c>
      <c r="I224" s="2">
        <v>0</v>
      </c>
    </row>
    <row r="225" spans="1:9">
      <c r="A225" s="1">
        <v>38990</v>
      </c>
      <c r="B225">
        <v>6.1</v>
      </c>
      <c r="C225">
        <v>8</v>
      </c>
      <c r="D225">
        <v>128</v>
      </c>
      <c r="E225" s="2">
        <v>4404</v>
      </c>
      <c r="F225" s="2">
        <v>64</v>
      </c>
      <c r="G225" s="2">
        <v>13</v>
      </c>
      <c r="H225" s="2">
        <v>172</v>
      </c>
      <c r="I225" s="2">
        <v>18</v>
      </c>
    </row>
    <row r="226" spans="1:9">
      <c r="A226" s="1">
        <v>22999</v>
      </c>
      <c r="B226">
        <v>6.7</v>
      </c>
      <c r="C226">
        <v>12</v>
      </c>
      <c r="D226">
        <v>256</v>
      </c>
      <c r="E226" s="2">
        <v>4900</v>
      </c>
      <c r="F226" s="2">
        <v>50</v>
      </c>
      <c r="G226" s="2">
        <v>12</v>
      </c>
      <c r="H226" s="2">
        <v>13106</v>
      </c>
      <c r="I226" s="2">
        <v>874</v>
      </c>
    </row>
    <row r="227" spans="1:9">
      <c r="A227" s="1">
        <v>24999</v>
      </c>
      <c r="B227">
        <v>6.55</v>
      </c>
      <c r="C227">
        <v>8</v>
      </c>
      <c r="D227">
        <v>128</v>
      </c>
      <c r="E227" s="2">
        <v>5000</v>
      </c>
      <c r="F227" s="2">
        <v>50</v>
      </c>
      <c r="G227" s="2">
        <v>32</v>
      </c>
      <c r="H227" s="2">
        <v>553</v>
      </c>
      <c r="I227" s="2">
        <v>89</v>
      </c>
    </row>
    <row r="228" spans="1:9">
      <c r="A228" s="1">
        <v>7999</v>
      </c>
      <c r="B228">
        <v>6.36</v>
      </c>
      <c r="C228">
        <v>12</v>
      </c>
      <c r="D228">
        <v>512</v>
      </c>
      <c r="E228" s="2">
        <v>4610</v>
      </c>
      <c r="F228" s="2">
        <v>50</v>
      </c>
      <c r="G228" s="2">
        <v>32</v>
      </c>
      <c r="H228" s="2">
        <v>1246</v>
      </c>
      <c r="I228" s="2">
        <v>91</v>
      </c>
    </row>
    <row r="229" spans="1:9">
      <c r="A229" s="1">
        <v>13499</v>
      </c>
      <c r="B229">
        <v>6.78</v>
      </c>
      <c r="C229">
        <v>12</v>
      </c>
      <c r="D229">
        <v>256</v>
      </c>
      <c r="E229" s="2">
        <v>4600</v>
      </c>
      <c r="F229" s="2">
        <v>108</v>
      </c>
      <c r="G229" s="2">
        <v>32</v>
      </c>
      <c r="H229" s="2">
        <v>1075</v>
      </c>
      <c r="I229" s="2">
        <v>43</v>
      </c>
    </row>
    <row r="230" spans="1:9">
      <c r="A230" s="1">
        <v>13499</v>
      </c>
      <c r="B230">
        <v>6.71</v>
      </c>
      <c r="C230">
        <v>4</v>
      </c>
      <c r="D230">
        <v>128</v>
      </c>
      <c r="E230" s="2">
        <v>5000</v>
      </c>
      <c r="F230" s="2">
        <v>8</v>
      </c>
      <c r="G230" s="2">
        <v>5</v>
      </c>
      <c r="H230" s="2">
        <v>67</v>
      </c>
      <c r="I230" s="2">
        <v>2</v>
      </c>
    </row>
    <row r="231" spans="1:9">
      <c r="A231" s="1">
        <v>38680</v>
      </c>
      <c r="B231">
        <v>6.67</v>
      </c>
      <c r="C231">
        <v>4</v>
      </c>
      <c r="D231">
        <v>128</v>
      </c>
      <c r="E231" s="2">
        <v>5100</v>
      </c>
      <c r="F231" s="2">
        <v>8</v>
      </c>
      <c r="G231" s="2">
        <v>5</v>
      </c>
      <c r="H231" s="2">
        <v>67</v>
      </c>
      <c r="I231" s="2">
        <v>2</v>
      </c>
    </row>
    <row r="232" spans="1:9">
      <c r="A232" s="1">
        <v>10999</v>
      </c>
      <c r="B232">
        <v>6.67</v>
      </c>
      <c r="C232">
        <v>4</v>
      </c>
      <c r="D232">
        <v>128</v>
      </c>
      <c r="E232" s="2">
        <v>5100</v>
      </c>
      <c r="F232" s="2">
        <v>8</v>
      </c>
      <c r="G232" s="2">
        <v>5</v>
      </c>
      <c r="H232" s="2">
        <v>224</v>
      </c>
      <c r="I232" s="2">
        <v>20</v>
      </c>
    </row>
    <row r="233" spans="1:9">
      <c r="A233" s="1">
        <v>7999</v>
      </c>
      <c r="B233">
        <v>6.6</v>
      </c>
      <c r="C233">
        <v>4</v>
      </c>
      <c r="D233">
        <v>128</v>
      </c>
      <c r="E233" s="2">
        <v>6000</v>
      </c>
      <c r="F233" s="2">
        <v>50</v>
      </c>
      <c r="G233" s="2">
        <v>8</v>
      </c>
      <c r="H233" s="2">
        <v>1505</v>
      </c>
      <c r="I233" s="2">
        <v>70</v>
      </c>
    </row>
    <row r="234" spans="1:9">
      <c r="A234" s="1">
        <v>19999</v>
      </c>
      <c r="B234">
        <v>6.56</v>
      </c>
      <c r="C234">
        <v>4</v>
      </c>
      <c r="D234">
        <v>128</v>
      </c>
      <c r="E234" s="2">
        <v>5000</v>
      </c>
      <c r="F234" s="2">
        <v>8</v>
      </c>
      <c r="G234" s="2">
        <v>5</v>
      </c>
      <c r="H234" s="2">
        <v>13130</v>
      </c>
      <c r="I234" s="2">
        <v>974</v>
      </c>
    </row>
    <row r="235" spans="1:9">
      <c r="A235" s="1">
        <v>21999</v>
      </c>
      <c r="B235">
        <v>6.6</v>
      </c>
      <c r="C235">
        <v>4</v>
      </c>
      <c r="D235">
        <v>128</v>
      </c>
      <c r="E235" s="2">
        <v>6000</v>
      </c>
      <c r="F235" s="2">
        <v>50</v>
      </c>
      <c r="G235" s="2">
        <v>16</v>
      </c>
      <c r="H235" s="2">
        <v>282</v>
      </c>
      <c r="I235" s="2">
        <v>14</v>
      </c>
    </row>
    <row r="236" spans="1:9">
      <c r="A236" s="1">
        <v>13900</v>
      </c>
      <c r="B236">
        <v>6.67</v>
      </c>
      <c r="C236">
        <v>6</v>
      </c>
      <c r="D236">
        <v>128</v>
      </c>
      <c r="E236" s="2">
        <v>5000</v>
      </c>
      <c r="F236" s="2">
        <v>50</v>
      </c>
      <c r="G236" s="2">
        <v>16</v>
      </c>
      <c r="H236" s="2">
        <v>160</v>
      </c>
      <c r="I236" s="2">
        <v>5</v>
      </c>
    </row>
    <row r="237" spans="1:9">
      <c r="A237" s="1">
        <v>77999</v>
      </c>
      <c r="B237">
        <v>6.78</v>
      </c>
      <c r="C237">
        <v>12</v>
      </c>
      <c r="D237">
        <v>256</v>
      </c>
      <c r="E237" s="2">
        <v>6000</v>
      </c>
      <c r="F237" s="2">
        <v>108</v>
      </c>
      <c r="G237" s="2">
        <v>32</v>
      </c>
      <c r="H237" s="2">
        <v>955</v>
      </c>
      <c r="I237" s="2">
        <v>58</v>
      </c>
    </row>
    <row r="238" spans="1:9">
      <c r="A238" s="1">
        <v>17999</v>
      </c>
      <c r="B238">
        <v>6.43</v>
      </c>
      <c r="C238">
        <v>8</v>
      </c>
      <c r="D238">
        <v>128</v>
      </c>
      <c r="E238" s="2">
        <v>5000</v>
      </c>
      <c r="F238" s="2">
        <v>50</v>
      </c>
      <c r="G238" s="2">
        <v>8</v>
      </c>
      <c r="H238" s="2">
        <v>1089</v>
      </c>
      <c r="I238" s="2">
        <v>136</v>
      </c>
    </row>
    <row r="239" spans="1:9">
      <c r="A239" s="1">
        <v>7750</v>
      </c>
      <c r="B239">
        <v>6.2</v>
      </c>
      <c r="C239">
        <v>8</v>
      </c>
      <c r="D239">
        <v>512</v>
      </c>
      <c r="E239" s="2">
        <v>4000</v>
      </c>
      <c r="F239" s="2">
        <v>50</v>
      </c>
      <c r="G239" s="2">
        <v>12</v>
      </c>
      <c r="H239" s="2">
        <v>1973</v>
      </c>
      <c r="I239" s="2">
        <v>106</v>
      </c>
    </row>
    <row r="240" spans="1:9">
      <c r="A240" s="1">
        <v>32975</v>
      </c>
      <c r="B240">
        <v>6.72</v>
      </c>
      <c r="C240">
        <v>8</v>
      </c>
      <c r="D240">
        <v>128</v>
      </c>
      <c r="E240" s="2">
        <v>5000</v>
      </c>
      <c r="F240" s="2">
        <v>108</v>
      </c>
      <c r="G240" s="2">
        <v>8</v>
      </c>
      <c r="H240" s="2">
        <v>1366</v>
      </c>
      <c r="I240" s="2">
        <v>59</v>
      </c>
    </row>
    <row r="241" spans="1:9">
      <c r="A241" s="1">
        <v>10475</v>
      </c>
      <c r="B241">
        <v>6.67</v>
      </c>
      <c r="C241">
        <v>12</v>
      </c>
      <c r="D241">
        <v>256</v>
      </c>
      <c r="E241" s="2">
        <v>5000</v>
      </c>
      <c r="F241" s="2">
        <v>200</v>
      </c>
      <c r="G241" s="2">
        <v>16</v>
      </c>
      <c r="H241" s="2">
        <v>555</v>
      </c>
      <c r="I241" s="2">
        <v>14</v>
      </c>
    </row>
    <row r="242" spans="1:9">
      <c r="A242" s="1">
        <v>10999</v>
      </c>
      <c r="B242">
        <v>6.6</v>
      </c>
      <c r="C242">
        <v>6</v>
      </c>
      <c r="D242">
        <v>128</v>
      </c>
      <c r="E242" s="2">
        <v>5000</v>
      </c>
      <c r="F242" s="2">
        <v>50</v>
      </c>
      <c r="G242" s="2">
        <v>8</v>
      </c>
      <c r="H242" s="2">
        <v>18021</v>
      </c>
      <c r="I242" s="2">
        <v>1566</v>
      </c>
    </row>
    <row r="243" spans="1:9">
      <c r="A243" s="1">
        <v>124999</v>
      </c>
      <c r="B243">
        <v>6.67</v>
      </c>
      <c r="C243">
        <v>8</v>
      </c>
      <c r="D243">
        <v>256</v>
      </c>
      <c r="E243" s="2">
        <v>5100</v>
      </c>
      <c r="F243" s="2">
        <v>200</v>
      </c>
      <c r="G243" s="2">
        <v>16</v>
      </c>
      <c r="H243" s="2">
        <v>2351</v>
      </c>
      <c r="I243" s="2">
        <v>105</v>
      </c>
    </row>
    <row r="244" spans="1:9">
      <c r="A244" s="1">
        <v>7280</v>
      </c>
      <c r="B244">
        <v>6.64</v>
      </c>
      <c r="C244">
        <v>6</v>
      </c>
      <c r="D244">
        <v>128</v>
      </c>
      <c r="E244" s="2">
        <v>5000</v>
      </c>
      <c r="F244" s="2">
        <v>50</v>
      </c>
      <c r="G244" s="2">
        <v>8</v>
      </c>
      <c r="H244" s="2">
        <v>132</v>
      </c>
      <c r="I244" s="2">
        <v>5</v>
      </c>
    </row>
    <row r="245" spans="1:9">
      <c r="A245" s="1">
        <v>14999</v>
      </c>
      <c r="B245">
        <v>6.8</v>
      </c>
      <c r="C245">
        <v>16</v>
      </c>
      <c r="D245">
        <v>256</v>
      </c>
      <c r="E245" s="2">
        <v>5060</v>
      </c>
      <c r="F245" s="2">
        <v>50</v>
      </c>
      <c r="G245" s="2">
        <v>42</v>
      </c>
      <c r="H245" s="2">
        <v>78598</v>
      </c>
      <c r="I245" s="2">
        <v>7701</v>
      </c>
    </row>
    <row r="246" spans="1:9">
      <c r="A246" s="1">
        <v>22195</v>
      </c>
      <c r="B246">
        <v>6.78</v>
      </c>
      <c r="C246">
        <v>6</v>
      </c>
      <c r="D246">
        <v>128</v>
      </c>
      <c r="E246" s="2">
        <v>6000</v>
      </c>
      <c r="F246" s="2">
        <v>108</v>
      </c>
      <c r="G246" s="2">
        <v>32</v>
      </c>
      <c r="H246" s="2">
        <v>1418</v>
      </c>
      <c r="I246" s="2">
        <v>98</v>
      </c>
    </row>
    <row r="247" spans="1:9">
      <c r="A247" s="1">
        <v>7199</v>
      </c>
      <c r="B247">
        <v>6.43</v>
      </c>
      <c r="C247">
        <v>8</v>
      </c>
      <c r="D247">
        <v>128</v>
      </c>
      <c r="E247" s="2">
        <v>5000</v>
      </c>
      <c r="F247" s="2">
        <v>50</v>
      </c>
      <c r="G247" s="2">
        <v>8</v>
      </c>
      <c r="H247" s="2">
        <v>134</v>
      </c>
      <c r="I247" s="2">
        <v>4</v>
      </c>
    </row>
    <row r="248" spans="1:9">
      <c r="A248" s="1">
        <v>21499</v>
      </c>
      <c r="B248">
        <v>6.5</v>
      </c>
      <c r="C248">
        <v>8</v>
      </c>
      <c r="D248">
        <v>256</v>
      </c>
      <c r="E248" s="2">
        <v>5000</v>
      </c>
      <c r="F248" s="2">
        <v>50</v>
      </c>
      <c r="G248" s="2">
        <v>13</v>
      </c>
      <c r="H248" s="2">
        <v>1213</v>
      </c>
      <c r="I248" s="2">
        <v>63</v>
      </c>
    </row>
    <row r="249" spans="1:9">
      <c r="A249" s="1">
        <v>17650</v>
      </c>
      <c r="B249">
        <v>6.6</v>
      </c>
      <c r="C249">
        <v>8</v>
      </c>
      <c r="D249">
        <v>128</v>
      </c>
      <c r="E249" s="2">
        <v>5000</v>
      </c>
      <c r="F249" s="2">
        <v>50</v>
      </c>
      <c r="G249" s="2">
        <v>8</v>
      </c>
      <c r="H249" s="2">
        <v>159</v>
      </c>
      <c r="I249" s="2">
        <v>6</v>
      </c>
    </row>
    <row r="250" spans="1:9">
      <c r="A250" s="1">
        <v>42695</v>
      </c>
      <c r="B250">
        <v>6.67</v>
      </c>
      <c r="C250">
        <v>12</v>
      </c>
      <c r="D250">
        <v>256</v>
      </c>
      <c r="E250" s="2">
        <v>5100</v>
      </c>
      <c r="F250" s="2">
        <v>64</v>
      </c>
      <c r="G250" s="2">
        <v>16</v>
      </c>
      <c r="H250" s="2">
        <v>151</v>
      </c>
      <c r="I250" s="2">
        <v>12</v>
      </c>
    </row>
    <row r="251" spans="1:9">
      <c r="A251" s="1">
        <v>12999</v>
      </c>
      <c r="B251">
        <v>6.6</v>
      </c>
      <c r="C251">
        <v>8</v>
      </c>
      <c r="D251">
        <v>128</v>
      </c>
      <c r="E251" s="2">
        <v>5000</v>
      </c>
      <c r="F251" s="2">
        <v>50</v>
      </c>
      <c r="G251" s="2">
        <v>32</v>
      </c>
      <c r="H251" s="2">
        <v>431755</v>
      </c>
      <c r="I251" s="2">
        <v>23316</v>
      </c>
    </row>
    <row r="252" spans="1:9">
      <c r="A252" s="1">
        <v>42999</v>
      </c>
      <c r="B252">
        <v>6.5</v>
      </c>
      <c r="C252">
        <v>6</v>
      </c>
      <c r="D252">
        <v>128</v>
      </c>
      <c r="E252" s="2">
        <v>5000</v>
      </c>
      <c r="F252" s="2">
        <v>50</v>
      </c>
      <c r="G252" s="2">
        <v>13</v>
      </c>
      <c r="H252" s="2">
        <v>624</v>
      </c>
      <c r="I252" s="2">
        <v>95</v>
      </c>
    </row>
    <row r="253" spans="1:9">
      <c r="A253" s="1">
        <v>15999</v>
      </c>
      <c r="B253">
        <v>6.58</v>
      </c>
      <c r="C253">
        <v>6</v>
      </c>
      <c r="D253">
        <v>128</v>
      </c>
      <c r="E253" s="2">
        <v>5000</v>
      </c>
      <c r="F253" s="2">
        <v>50</v>
      </c>
      <c r="G253" s="2">
        <v>8</v>
      </c>
      <c r="H253" s="2">
        <v>99863</v>
      </c>
      <c r="I253" s="2">
        <v>10454</v>
      </c>
    </row>
    <row r="254" spans="1:9">
      <c r="A254" s="1">
        <v>41999</v>
      </c>
      <c r="B254">
        <v>6.78</v>
      </c>
      <c r="C254">
        <v>8</v>
      </c>
      <c r="D254">
        <v>256</v>
      </c>
      <c r="E254" s="2">
        <v>5000</v>
      </c>
      <c r="F254" s="2">
        <v>16</v>
      </c>
      <c r="G254" s="2">
        <v>16</v>
      </c>
      <c r="H254" s="2">
        <v>20</v>
      </c>
      <c r="I254" s="2">
        <v>0</v>
      </c>
    </row>
    <row r="255" spans="1:9">
      <c r="A255" s="1">
        <v>23999</v>
      </c>
      <c r="B255">
        <v>6.78</v>
      </c>
      <c r="C255">
        <v>12</v>
      </c>
      <c r="D255">
        <v>512</v>
      </c>
      <c r="E255" s="2">
        <v>5500</v>
      </c>
      <c r="F255" s="2">
        <v>50</v>
      </c>
      <c r="G255" s="2">
        <v>50</v>
      </c>
      <c r="H255" s="2">
        <v>67</v>
      </c>
      <c r="I255" s="2">
        <v>2</v>
      </c>
    </row>
    <row r="256" spans="1:9">
      <c r="A256" s="1">
        <v>8298</v>
      </c>
      <c r="B256">
        <v>6.78</v>
      </c>
      <c r="C256">
        <v>8</v>
      </c>
      <c r="D256">
        <v>256</v>
      </c>
      <c r="E256" s="2">
        <v>4600</v>
      </c>
      <c r="F256" s="2">
        <v>64</v>
      </c>
      <c r="G256" s="2">
        <v>16</v>
      </c>
      <c r="H256" s="2">
        <v>2796</v>
      </c>
      <c r="I256" s="2">
        <v>189</v>
      </c>
    </row>
    <row r="257" spans="1:9">
      <c r="A257" s="1">
        <v>21999</v>
      </c>
      <c r="B257">
        <v>6.67</v>
      </c>
      <c r="C257">
        <v>4</v>
      </c>
      <c r="D257">
        <v>64</v>
      </c>
      <c r="E257" s="2">
        <v>5100</v>
      </c>
      <c r="F257" s="2">
        <v>8</v>
      </c>
      <c r="G257" s="2">
        <v>5</v>
      </c>
      <c r="H257" s="2">
        <v>1621</v>
      </c>
      <c r="I257" s="2">
        <v>140</v>
      </c>
    </row>
    <row r="258" spans="1:9">
      <c r="A258" s="1">
        <v>53975</v>
      </c>
      <c r="B258">
        <v>6.7</v>
      </c>
      <c r="C258">
        <v>4</v>
      </c>
      <c r="D258">
        <v>64</v>
      </c>
      <c r="E258" s="2">
        <v>5000</v>
      </c>
      <c r="F258" s="2">
        <v>50</v>
      </c>
      <c r="G258" s="2">
        <v>8</v>
      </c>
      <c r="H258" s="2">
        <v>1075</v>
      </c>
      <c r="I258" s="2">
        <v>43</v>
      </c>
    </row>
    <row r="259" spans="1:9">
      <c r="A259" s="1">
        <v>7999</v>
      </c>
      <c r="B259">
        <v>6.67</v>
      </c>
      <c r="C259">
        <v>8</v>
      </c>
      <c r="D259">
        <v>128</v>
      </c>
      <c r="E259" s="2">
        <v>4800</v>
      </c>
      <c r="F259" s="2">
        <v>64</v>
      </c>
      <c r="G259" s="2">
        <v>16</v>
      </c>
      <c r="H259" s="2">
        <v>188102</v>
      </c>
      <c r="I259" s="2">
        <v>15826</v>
      </c>
    </row>
    <row r="260" spans="1:9">
      <c r="A260" s="1">
        <v>22999</v>
      </c>
      <c r="B260">
        <v>6.71</v>
      </c>
      <c r="C260">
        <v>4</v>
      </c>
      <c r="D260">
        <v>128</v>
      </c>
      <c r="E260" s="2">
        <v>5000</v>
      </c>
      <c r="F260" s="2">
        <v>8</v>
      </c>
      <c r="G260" s="2">
        <v>5</v>
      </c>
      <c r="H260" s="2">
        <v>54955</v>
      </c>
      <c r="I260" s="2">
        <v>5761</v>
      </c>
    </row>
    <row r="261" spans="1:9">
      <c r="A261" s="1">
        <v>22999</v>
      </c>
      <c r="B261">
        <v>6.43</v>
      </c>
      <c r="C261">
        <v>6</v>
      </c>
      <c r="D261">
        <v>128</v>
      </c>
      <c r="E261" s="2">
        <v>5000</v>
      </c>
      <c r="F261" s="2">
        <v>64</v>
      </c>
      <c r="G261" s="2">
        <v>16</v>
      </c>
      <c r="H261" s="2">
        <v>151</v>
      </c>
      <c r="I261" s="2">
        <v>12</v>
      </c>
    </row>
    <row r="262" spans="1:9">
      <c r="A262" s="1">
        <v>42999</v>
      </c>
      <c r="B262">
        <v>6.78</v>
      </c>
      <c r="C262">
        <v>8</v>
      </c>
      <c r="D262">
        <v>128</v>
      </c>
      <c r="E262" s="2">
        <v>4600</v>
      </c>
      <c r="F262" s="2">
        <v>64</v>
      </c>
      <c r="G262" s="2">
        <v>16</v>
      </c>
      <c r="H262" s="2">
        <v>18021</v>
      </c>
      <c r="I262" s="2">
        <v>1566</v>
      </c>
    </row>
    <row r="263" spans="1:9">
      <c r="A263" s="1">
        <v>23772</v>
      </c>
      <c r="B263">
        <v>6.55</v>
      </c>
      <c r="C263">
        <v>8</v>
      </c>
      <c r="D263">
        <v>128</v>
      </c>
      <c r="E263" s="2">
        <v>5000</v>
      </c>
      <c r="F263" s="2">
        <v>50</v>
      </c>
      <c r="G263" s="2">
        <v>32</v>
      </c>
      <c r="H263" s="2">
        <v>1505</v>
      </c>
      <c r="I263" s="2">
        <v>70</v>
      </c>
    </row>
    <row r="264" spans="1:9">
      <c r="A264" s="1">
        <v>8999</v>
      </c>
      <c r="B264">
        <v>6.6</v>
      </c>
      <c r="C264">
        <v>8</v>
      </c>
      <c r="D264">
        <v>128</v>
      </c>
      <c r="E264" s="2">
        <v>5000</v>
      </c>
      <c r="F264" s="2">
        <v>50</v>
      </c>
      <c r="G264" s="2">
        <v>32</v>
      </c>
      <c r="H264" s="2">
        <v>111</v>
      </c>
      <c r="I264" s="2">
        <v>3</v>
      </c>
    </row>
    <row r="265" spans="1:9">
      <c r="A265" s="1">
        <v>11175</v>
      </c>
      <c r="B265">
        <v>6.67</v>
      </c>
      <c r="C265">
        <v>8</v>
      </c>
      <c r="D265">
        <v>256</v>
      </c>
      <c r="E265" s="2">
        <v>5100</v>
      </c>
      <c r="F265" s="2">
        <v>200</v>
      </c>
      <c r="G265" s="2">
        <v>16</v>
      </c>
      <c r="H265" s="2">
        <v>7510</v>
      </c>
      <c r="I265" s="2">
        <v>921</v>
      </c>
    </row>
    <row r="266" spans="1:9">
      <c r="A266" s="1">
        <v>25880</v>
      </c>
      <c r="B266">
        <v>6.56</v>
      </c>
      <c r="C266">
        <v>4</v>
      </c>
      <c r="D266">
        <v>64</v>
      </c>
      <c r="E266" s="2">
        <v>5000</v>
      </c>
      <c r="F266" s="2">
        <v>8</v>
      </c>
      <c r="G266" s="2">
        <v>5</v>
      </c>
      <c r="H266" s="2">
        <v>241</v>
      </c>
      <c r="I266" s="2">
        <v>26</v>
      </c>
    </row>
    <row r="267" spans="1:9">
      <c r="A267" s="1">
        <v>67999</v>
      </c>
      <c r="B267">
        <v>6.56</v>
      </c>
      <c r="C267">
        <v>8</v>
      </c>
      <c r="D267">
        <v>128</v>
      </c>
      <c r="E267" s="2">
        <v>4830</v>
      </c>
      <c r="F267" s="2">
        <v>64</v>
      </c>
      <c r="G267" s="2">
        <v>32</v>
      </c>
      <c r="H267" s="2">
        <v>6657</v>
      </c>
      <c r="I267" s="2">
        <v>549</v>
      </c>
    </row>
    <row r="268" spans="1:9">
      <c r="A268" s="1">
        <v>31980</v>
      </c>
      <c r="B268">
        <v>6.2</v>
      </c>
      <c r="C268">
        <v>8</v>
      </c>
      <c r="D268">
        <v>256</v>
      </c>
      <c r="E268" s="2">
        <v>4000</v>
      </c>
      <c r="F268" s="2">
        <v>50</v>
      </c>
      <c r="G268" s="2">
        <v>12</v>
      </c>
      <c r="H268" s="2">
        <v>5700</v>
      </c>
      <c r="I268" s="2">
        <v>287</v>
      </c>
    </row>
    <row r="269" spans="1:9">
      <c r="A269" s="1">
        <v>12988</v>
      </c>
      <c r="B269">
        <v>6.6</v>
      </c>
      <c r="C269">
        <v>8</v>
      </c>
      <c r="D269">
        <v>128</v>
      </c>
      <c r="E269" s="2">
        <v>5000</v>
      </c>
      <c r="F269" s="2">
        <v>48</v>
      </c>
      <c r="G269" s="2">
        <v>13</v>
      </c>
      <c r="H269" s="2">
        <v>15</v>
      </c>
      <c r="I269" s="2">
        <v>1</v>
      </c>
    </row>
    <row r="270" spans="1:9">
      <c r="A270" s="1">
        <v>24999</v>
      </c>
      <c r="B270">
        <v>6.7</v>
      </c>
      <c r="C270">
        <v>8</v>
      </c>
      <c r="D270">
        <v>256</v>
      </c>
      <c r="E270" s="2">
        <v>5000</v>
      </c>
      <c r="F270" s="2">
        <v>64</v>
      </c>
      <c r="G270" s="2">
        <v>32</v>
      </c>
      <c r="H270" s="2">
        <v>3503</v>
      </c>
      <c r="I270" s="2">
        <v>269</v>
      </c>
    </row>
    <row r="271" spans="1:9">
      <c r="A271" s="1">
        <v>14999</v>
      </c>
      <c r="B271">
        <v>6.6</v>
      </c>
      <c r="C271">
        <v>8</v>
      </c>
      <c r="D271">
        <v>128</v>
      </c>
      <c r="E271" s="2">
        <v>5000</v>
      </c>
      <c r="F271" s="2">
        <v>50</v>
      </c>
      <c r="G271" s="2">
        <v>13</v>
      </c>
      <c r="H271" s="2">
        <v>465</v>
      </c>
      <c r="I271" s="2">
        <v>35</v>
      </c>
    </row>
    <row r="272" spans="1:9">
      <c r="A272" s="1">
        <v>12999</v>
      </c>
      <c r="B272">
        <v>6.42</v>
      </c>
      <c r="C272">
        <v>12</v>
      </c>
      <c r="D272">
        <v>256</v>
      </c>
      <c r="E272" s="2">
        <v>5000</v>
      </c>
      <c r="F272" s="2">
        <v>50</v>
      </c>
      <c r="G272" s="2">
        <v>16</v>
      </c>
      <c r="H272" s="2">
        <v>19</v>
      </c>
      <c r="I272" s="2">
        <v>2</v>
      </c>
    </row>
    <row r="273" spans="1:9">
      <c r="A273" s="1">
        <v>6179</v>
      </c>
      <c r="B273">
        <v>6.67</v>
      </c>
      <c r="C273">
        <v>8</v>
      </c>
      <c r="D273">
        <v>256</v>
      </c>
      <c r="E273" s="2">
        <v>5000</v>
      </c>
      <c r="F273" s="2">
        <v>64</v>
      </c>
      <c r="G273" s="2">
        <v>32</v>
      </c>
      <c r="H273" s="2">
        <v>1965</v>
      </c>
      <c r="I273" s="2">
        <v>102</v>
      </c>
    </row>
    <row r="274" spans="1:9">
      <c r="A274" s="1">
        <v>13998</v>
      </c>
      <c r="B274">
        <v>6.4</v>
      </c>
      <c r="C274">
        <v>6</v>
      </c>
      <c r="D274">
        <v>128</v>
      </c>
      <c r="E274" s="2">
        <v>5000</v>
      </c>
      <c r="F274" s="2">
        <v>50</v>
      </c>
      <c r="G274" s="2">
        <v>13</v>
      </c>
      <c r="H274" s="2">
        <v>640</v>
      </c>
      <c r="I274" s="2">
        <v>31</v>
      </c>
    </row>
    <row r="275" spans="1:9">
      <c r="A275" s="1">
        <v>22999</v>
      </c>
      <c r="B275">
        <v>6.78</v>
      </c>
      <c r="C275">
        <v>12</v>
      </c>
      <c r="D275">
        <v>256</v>
      </c>
      <c r="E275" s="2">
        <v>4600</v>
      </c>
      <c r="F275" s="2">
        <v>50</v>
      </c>
      <c r="G275" s="2">
        <v>50</v>
      </c>
      <c r="H275" s="2">
        <v>12488</v>
      </c>
      <c r="I275" s="2">
        <v>1765</v>
      </c>
    </row>
    <row r="276" spans="1:9">
      <c r="A276" s="1">
        <v>67999</v>
      </c>
      <c r="B276">
        <v>6.7</v>
      </c>
      <c r="C276">
        <v>8</v>
      </c>
      <c r="D276">
        <v>512</v>
      </c>
      <c r="E276" s="2">
        <v>3700</v>
      </c>
      <c r="F276" s="2">
        <v>12</v>
      </c>
      <c r="G276" s="2">
        <v>10</v>
      </c>
      <c r="H276" s="2">
        <v>300963</v>
      </c>
      <c r="I276" s="2">
        <v>11630</v>
      </c>
    </row>
    <row r="277" spans="1:9">
      <c r="A277" s="1">
        <v>11177</v>
      </c>
      <c r="B277">
        <v>6.78</v>
      </c>
      <c r="C277">
        <v>12</v>
      </c>
      <c r="D277">
        <v>256</v>
      </c>
      <c r="E277" s="2">
        <v>5000</v>
      </c>
      <c r="F277" s="2">
        <v>108</v>
      </c>
      <c r="G277" s="2">
        <v>50</v>
      </c>
      <c r="H277" s="2">
        <v>111</v>
      </c>
      <c r="I277" s="2">
        <v>3</v>
      </c>
    </row>
    <row r="278" spans="1:9">
      <c r="A278" s="1">
        <v>12999</v>
      </c>
      <c r="B278">
        <v>6.71</v>
      </c>
      <c r="C278">
        <v>6</v>
      </c>
      <c r="D278">
        <v>128</v>
      </c>
      <c r="E278" s="2">
        <v>5000</v>
      </c>
      <c r="F278" s="2">
        <v>8</v>
      </c>
      <c r="G278" s="2">
        <v>5</v>
      </c>
      <c r="H278" s="2">
        <v>31</v>
      </c>
      <c r="I278" s="2">
        <v>1</v>
      </c>
    </row>
    <row r="279" spans="1:9">
      <c r="A279" s="1">
        <v>11999</v>
      </c>
      <c r="B279">
        <v>6.56</v>
      </c>
      <c r="C279">
        <v>4</v>
      </c>
      <c r="D279">
        <v>128</v>
      </c>
      <c r="E279" s="2">
        <v>5000</v>
      </c>
      <c r="F279" s="2">
        <v>50</v>
      </c>
      <c r="G279" s="2">
        <v>8</v>
      </c>
      <c r="H279" s="2">
        <v>153249</v>
      </c>
      <c r="I279" s="2">
        <v>8389</v>
      </c>
    </row>
    <row r="280" spans="1:9">
      <c r="A280" s="1">
        <v>7999</v>
      </c>
      <c r="B280">
        <v>6.42</v>
      </c>
      <c r="C280">
        <v>12</v>
      </c>
      <c r="D280">
        <v>256</v>
      </c>
      <c r="E280" s="2">
        <v>5000</v>
      </c>
      <c r="F280" s="2">
        <v>50</v>
      </c>
      <c r="G280" s="2">
        <v>16</v>
      </c>
      <c r="H280" s="2">
        <v>1367</v>
      </c>
      <c r="I280" s="2">
        <v>115</v>
      </c>
    </row>
    <row r="281" spans="1:9">
      <c r="A281" s="1">
        <v>7999</v>
      </c>
      <c r="B281">
        <v>6.6</v>
      </c>
      <c r="C281">
        <v>8</v>
      </c>
      <c r="D281">
        <v>128</v>
      </c>
      <c r="E281" s="2">
        <v>5000</v>
      </c>
      <c r="F281" s="2">
        <v>50</v>
      </c>
      <c r="G281" s="2">
        <v>5</v>
      </c>
      <c r="H281" s="2">
        <v>1367</v>
      </c>
      <c r="I281" s="2">
        <v>115</v>
      </c>
    </row>
    <row r="282" spans="1:9">
      <c r="A282" s="1">
        <v>990</v>
      </c>
      <c r="B282">
        <v>6.6</v>
      </c>
      <c r="C282">
        <v>8</v>
      </c>
      <c r="D282">
        <v>128</v>
      </c>
      <c r="E282" s="2">
        <v>5000</v>
      </c>
      <c r="F282" s="2">
        <v>50</v>
      </c>
      <c r="G282" s="2">
        <v>5</v>
      </c>
      <c r="H282" s="2">
        <v>297</v>
      </c>
      <c r="I282" s="2">
        <v>10</v>
      </c>
    </row>
    <row r="283" spans="1:9">
      <c r="A283" s="1">
        <v>7299</v>
      </c>
      <c r="B283">
        <v>6.5170000000000003</v>
      </c>
      <c r="C283">
        <v>4</v>
      </c>
      <c r="D283">
        <v>128</v>
      </c>
      <c r="E283" s="2">
        <v>5000</v>
      </c>
      <c r="F283" s="2">
        <v>50</v>
      </c>
      <c r="G283" s="2">
        <v>8</v>
      </c>
      <c r="H283" s="2">
        <v>390</v>
      </c>
      <c r="I283" s="2">
        <v>13</v>
      </c>
    </row>
    <row r="284" spans="1:9">
      <c r="A284" s="1">
        <v>8999</v>
      </c>
      <c r="B284">
        <v>6.5170000000000003</v>
      </c>
      <c r="C284">
        <v>4</v>
      </c>
      <c r="D284">
        <v>128</v>
      </c>
      <c r="E284" s="2">
        <v>5000</v>
      </c>
      <c r="F284" s="2">
        <v>50</v>
      </c>
      <c r="G284" s="2">
        <v>8</v>
      </c>
      <c r="H284" s="2">
        <v>2854</v>
      </c>
      <c r="I284" s="2">
        <v>169</v>
      </c>
    </row>
    <row r="285" spans="1:9">
      <c r="A285" s="1">
        <v>19840</v>
      </c>
      <c r="B285">
        <v>6.5</v>
      </c>
      <c r="C285">
        <v>8</v>
      </c>
      <c r="D285">
        <v>128</v>
      </c>
      <c r="E285" s="2">
        <v>6000</v>
      </c>
      <c r="F285" s="2">
        <v>50</v>
      </c>
      <c r="G285" s="2">
        <v>16</v>
      </c>
      <c r="H285" s="2">
        <v>21086</v>
      </c>
      <c r="I285" s="2">
        <v>1967</v>
      </c>
    </row>
    <row r="286" spans="1:9">
      <c r="A286" s="1">
        <v>14999</v>
      </c>
      <c r="B286">
        <v>6.56</v>
      </c>
      <c r="C286">
        <v>6</v>
      </c>
      <c r="D286">
        <v>128</v>
      </c>
      <c r="E286" s="2">
        <v>5000</v>
      </c>
      <c r="F286" s="2">
        <v>50</v>
      </c>
      <c r="G286" s="2">
        <v>8</v>
      </c>
      <c r="H286" s="2">
        <v>134509</v>
      </c>
      <c r="I286" s="2">
        <v>8435</v>
      </c>
    </row>
    <row r="287" spans="1:9">
      <c r="A287" s="1">
        <v>8299</v>
      </c>
      <c r="B287">
        <v>6.72</v>
      </c>
      <c r="C287">
        <v>6</v>
      </c>
      <c r="D287">
        <v>128</v>
      </c>
      <c r="E287" s="2">
        <v>5000</v>
      </c>
      <c r="F287" s="2">
        <v>64</v>
      </c>
      <c r="G287" s="2">
        <v>8</v>
      </c>
      <c r="H287" s="2">
        <v>26648</v>
      </c>
      <c r="I287" s="2">
        <v>1446</v>
      </c>
    </row>
    <row r="288" spans="1:9">
      <c r="A288" s="1">
        <v>13999</v>
      </c>
      <c r="B288">
        <v>6.78</v>
      </c>
      <c r="C288">
        <v>8</v>
      </c>
      <c r="D288">
        <v>128</v>
      </c>
      <c r="E288" s="2">
        <v>4600</v>
      </c>
      <c r="F288" s="2">
        <v>50</v>
      </c>
      <c r="G288" s="2">
        <v>50</v>
      </c>
      <c r="H288" s="2">
        <v>45567</v>
      </c>
      <c r="I288" s="2">
        <v>4840</v>
      </c>
    </row>
    <row r="289" spans="1:9">
      <c r="A289" s="1">
        <v>15499</v>
      </c>
      <c r="B289">
        <v>6.71</v>
      </c>
      <c r="C289">
        <v>4</v>
      </c>
      <c r="D289">
        <v>64</v>
      </c>
      <c r="E289" s="2">
        <v>5000</v>
      </c>
      <c r="F289" s="2">
        <v>50</v>
      </c>
      <c r="G289" s="2">
        <v>5</v>
      </c>
      <c r="H289" s="2">
        <v>678</v>
      </c>
      <c r="I289" s="2">
        <v>28</v>
      </c>
    </row>
    <row r="290" spans="1:9">
      <c r="A290" s="1">
        <v>14999</v>
      </c>
      <c r="B290">
        <v>6.56</v>
      </c>
      <c r="C290">
        <v>8</v>
      </c>
      <c r="D290">
        <v>128</v>
      </c>
      <c r="E290" s="2">
        <v>5000</v>
      </c>
      <c r="F290" s="2">
        <v>50</v>
      </c>
      <c r="G290" s="2">
        <v>8</v>
      </c>
      <c r="H290" s="2">
        <v>96597</v>
      </c>
      <c r="I290" s="2">
        <v>8922</v>
      </c>
    </row>
    <row r="291" spans="1:9">
      <c r="A291" s="1">
        <v>7299</v>
      </c>
      <c r="B291">
        <v>6.56</v>
      </c>
      <c r="C291">
        <v>6</v>
      </c>
      <c r="D291">
        <v>128</v>
      </c>
      <c r="E291" s="2">
        <v>5000</v>
      </c>
      <c r="F291" s="2">
        <v>50</v>
      </c>
      <c r="G291" s="2">
        <v>8</v>
      </c>
      <c r="H291" s="2">
        <v>390</v>
      </c>
      <c r="I291" s="2">
        <v>13</v>
      </c>
    </row>
    <row r="292" spans="1:9">
      <c r="A292" s="1">
        <v>32999</v>
      </c>
      <c r="B292">
        <v>6.67</v>
      </c>
      <c r="C292">
        <v>6</v>
      </c>
      <c r="D292">
        <v>128</v>
      </c>
      <c r="E292" s="2">
        <v>5000</v>
      </c>
      <c r="F292" s="2">
        <v>108</v>
      </c>
      <c r="G292" s="2">
        <v>16</v>
      </c>
      <c r="H292" s="2">
        <v>9334</v>
      </c>
      <c r="I292" s="2">
        <v>1034</v>
      </c>
    </row>
    <row r="293" spans="1:9">
      <c r="A293" s="1">
        <v>10949</v>
      </c>
      <c r="B293">
        <v>6.5</v>
      </c>
      <c r="C293">
        <v>8</v>
      </c>
      <c r="D293">
        <v>128</v>
      </c>
      <c r="E293" s="2">
        <v>6000</v>
      </c>
      <c r="F293" s="2">
        <v>50</v>
      </c>
      <c r="G293" s="2">
        <v>16</v>
      </c>
      <c r="H293" s="2">
        <v>600</v>
      </c>
      <c r="I293" s="2">
        <v>57</v>
      </c>
    </row>
    <row r="294" spans="1:9">
      <c r="A294" s="1">
        <v>18999</v>
      </c>
      <c r="B294">
        <v>6.78</v>
      </c>
      <c r="C294">
        <v>8</v>
      </c>
      <c r="D294">
        <v>128</v>
      </c>
      <c r="E294" s="2">
        <v>4600</v>
      </c>
      <c r="F294" s="2">
        <v>50</v>
      </c>
      <c r="G294" s="2">
        <v>50</v>
      </c>
      <c r="H294" s="2">
        <v>70807</v>
      </c>
      <c r="I294" s="2">
        <v>5449</v>
      </c>
    </row>
    <row r="295" spans="1:9">
      <c r="A295" s="1">
        <v>16999</v>
      </c>
      <c r="B295">
        <v>6.72</v>
      </c>
      <c r="C295">
        <v>8</v>
      </c>
      <c r="D295">
        <v>128</v>
      </c>
      <c r="E295" s="2">
        <v>5000</v>
      </c>
      <c r="F295" s="2">
        <v>108</v>
      </c>
      <c r="G295" s="2">
        <v>16</v>
      </c>
      <c r="H295" s="2">
        <v>79397</v>
      </c>
      <c r="I295" s="2">
        <v>7237</v>
      </c>
    </row>
    <row r="296" spans="1:9">
      <c r="A296" s="1">
        <v>25999</v>
      </c>
      <c r="B296">
        <v>6.55</v>
      </c>
      <c r="C296">
        <v>12</v>
      </c>
      <c r="D296">
        <v>256</v>
      </c>
      <c r="E296" s="2">
        <v>5000</v>
      </c>
      <c r="F296" s="2">
        <v>50</v>
      </c>
      <c r="G296" s="2">
        <v>16</v>
      </c>
      <c r="H296" s="2">
        <v>515</v>
      </c>
      <c r="I296" s="2">
        <v>63</v>
      </c>
    </row>
    <row r="297" spans="1:9">
      <c r="A297" s="1">
        <v>19999</v>
      </c>
      <c r="B297">
        <v>6.74</v>
      </c>
      <c r="C297">
        <v>4</v>
      </c>
      <c r="D297">
        <v>128</v>
      </c>
      <c r="E297" s="2">
        <v>5000</v>
      </c>
      <c r="F297" s="2">
        <v>50</v>
      </c>
      <c r="G297" s="2">
        <v>8</v>
      </c>
      <c r="H297" s="2">
        <v>2419</v>
      </c>
      <c r="I297" s="2">
        <v>148</v>
      </c>
    </row>
    <row r="298" spans="1:9">
      <c r="A298" s="1">
        <v>14999</v>
      </c>
      <c r="B298">
        <v>6.5</v>
      </c>
      <c r="C298">
        <v>12</v>
      </c>
      <c r="D298">
        <v>256</v>
      </c>
      <c r="E298" s="2">
        <v>6000</v>
      </c>
      <c r="F298" s="2">
        <v>50</v>
      </c>
      <c r="G298" s="2">
        <v>16</v>
      </c>
      <c r="H298" s="2">
        <v>96597</v>
      </c>
      <c r="I298" s="2">
        <v>8922</v>
      </c>
    </row>
    <row r="299" spans="1:9">
      <c r="A299" s="1">
        <v>40697</v>
      </c>
      <c r="B299">
        <v>6.67</v>
      </c>
      <c r="C299">
        <v>12</v>
      </c>
      <c r="D299">
        <v>256</v>
      </c>
      <c r="E299" s="2">
        <v>5000</v>
      </c>
      <c r="F299" s="2">
        <v>108</v>
      </c>
      <c r="G299" s="2">
        <v>16</v>
      </c>
      <c r="H299" s="2">
        <v>4765</v>
      </c>
      <c r="I299" s="2">
        <v>315</v>
      </c>
    </row>
    <row r="300" spans="1:9">
      <c r="A300" s="1">
        <v>10499</v>
      </c>
      <c r="B300">
        <v>6.5</v>
      </c>
      <c r="C300">
        <v>8</v>
      </c>
      <c r="D300">
        <v>128</v>
      </c>
      <c r="E300" s="2">
        <v>6000</v>
      </c>
      <c r="F300" s="2">
        <v>50</v>
      </c>
      <c r="G300" s="2">
        <v>16</v>
      </c>
      <c r="H300" s="2">
        <v>1175</v>
      </c>
      <c r="I300" s="2">
        <v>60</v>
      </c>
    </row>
    <row r="301" spans="1:9">
      <c r="A301" s="1">
        <v>9598</v>
      </c>
      <c r="B301">
        <v>6.6</v>
      </c>
      <c r="C301">
        <v>4</v>
      </c>
      <c r="D301">
        <v>64</v>
      </c>
      <c r="E301" s="2">
        <v>5000</v>
      </c>
      <c r="F301" s="2">
        <v>50</v>
      </c>
      <c r="G301" s="2">
        <v>16</v>
      </c>
      <c r="H301" s="2">
        <v>4900</v>
      </c>
      <c r="I301" s="2">
        <v>242</v>
      </c>
    </row>
    <row r="302" spans="1:9">
      <c r="A302" s="1">
        <v>14999</v>
      </c>
      <c r="B302">
        <v>6.56</v>
      </c>
      <c r="C302">
        <v>4</v>
      </c>
      <c r="D302">
        <v>128</v>
      </c>
      <c r="E302" s="2">
        <v>5000</v>
      </c>
      <c r="F302" s="2">
        <v>50</v>
      </c>
      <c r="G302" s="2">
        <v>8</v>
      </c>
      <c r="H302" s="2">
        <v>78598</v>
      </c>
      <c r="I302" s="2">
        <v>7701</v>
      </c>
    </row>
    <row r="303" spans="1:9">
      <c r="A303" s="1">
        <v>13490</v>
      </c>
      <c r="B303">
        <v>6.71</v>
      </c>
      <c r="C303">
        <v>6</v>
      </c>
      <c r="D303">
        <v>128</v>
      </c>
      <c r="E303" s="2">
        <v>5000</v>
      </c>
      <c r="F303" s="2">
        <v>50</v>
      </c>
      <c r="G303" s="2">
        <v>5</v>
      </c>
      <c r="H303" s="2">
        <v>7627</v>
      </c>
      <c r="I303" s="2">
        <v>543</v>
      </c>
    </row>
    <row r="304" spans="1:9">
      <c r="A304" s="1">
        <v>15999</v>
      </c>
      <c r="B304">
        <v>6.67</v>
      </c>
      <c r="C304">
        <v>6</v>
      </c>
      <c r="D304">
        <v>64</v>
      </c>
      <c r="E304" s="2">
        <v>5000</v>
      </c>
      <c r="F304" s="2">
        <v>50</v>
      </c>
      <c r="G304" s="2">
        <v>13</v>
      </c>
      <c r="H304" s="2">
        <v>19012</v>
      </c>
      <c r="I304" s="2">
        <v>1243</v>
      </c>
    </row>
    <row r="305" spans="1:9">
      <c r="A305" s="1">
        <v>11690</v>
      </c>
      <c r="B305">
        <v>6.78</v>
      </c>
      <c r="C305">
        <v>6</v>
      </c>
      <c r="D305">
        <v>128</v>
      </c>
      <c r="E305" s="2">
        <v>6000</v>
      </c>
      <c r="F305" s="2">
        <v>108</v>
      </c>
      <c r="G305" s="2">
        <v>32</v>
      </c>
      <c r="H305" s="2">
        <v>1885</v>
      </c>
      <c r="I305" s="2">
        <v>94</v>
      </c>
    </row>
    <row r="306" spans="1:9">
      <c r="A306" s="1">
        <v>9499</v>
      </c>
      <c r="B306">
        <v>6.43</v>
      </c>
      <c r="C306">
        <v>6</v>
      </c>
      <c r="D306">
        <v>128</v>
      </c>
      <c r="E306" s="2">
        <v>5000</v>
      </c>
      <c r="F306" s="2">
        <v>48</v>
      </c>
      <c r="G306" s="2">
        <v>13</v>
      </c>
      <c r="H306" s="2">
        <v>1175</v>
      </c>
      <c r="I306" s="2">
        <v>60</v>
      </c>
    </row>
    <row r="307" spans="1:9">
      <c r="A307" s="1">
        <v>6899</v>
      </c>
      <c r="B307">
        <v>6.72</v>
      </c>
      <c r="C307">
        <v>8</v>
      </c>
      <c r="D307">
        <v>128</v>
      </c>
      <c r="E307" s="2">
        <v>5000</v>
      </c>
      <c r="F307" s="2">
        <v>64</v>
      </c>
      <c r="G307" s="2">
        <v>8</v>
      </c>
      <c r="H307" s="2">
        <v>394</v>
      </c>
      <c r="I307" s="2">
        <v>12</v>
      </c>
    </row>
    <row r="308" spans="1:9">
      <c r="A308" s="1">
        <v>9499</v>
      </c>
      <c r="B308">
        <v>6.56</v>
      </c>
      <c r="C308">
        <v>4</v>
      </c>
      <c r="D308">
        <v>64</v>
      </c>
      <c r="E308" s="2">
        <v>5000</v>
      </c>
      <c r="F308" s="2">
        <v>50</v>
      </c>
      <c r="G308" s="2">
        <v>8</v>
      </c>
      <c r="H308" s="2">
        <v>4900</v>
      </c>
      <c r="I308" s="2">
        <v>242</v>
      </c>
    </row>
    <row r="309" spans="1:9">
      <c r="A309" s="1">
        <v>10990</v>
      </c>
      <c r="B309">
        <v>6.56</v>
      </c>
      <c r="C309">
        <v>3</v>
      </c>
      <c r="D309">
        <v>64</v>
      </c>
      <c r="E309" s="2">
        <v>5000</v>
      </c>
      <c r="F309" s="2">
        <v>13</v>
      </c>
      <c r="G309" s="2">
        <v>8</v>
      </c>
      <c r="H309" s="2">
        <v>45985</v>
      </c>
      <c r="I309" s="2">
        <v>3000</v>
      </c>
    </row>
    <row r="310" spans="1:9">
      <c r="A310" s="1">
        <v>12999</v>
      </c>
      <c r="B310">
        <v>6.71</v>
      </c>
      <c r="C310">
        <v>6</v>
      </c>
      <c r="D310">
        <v>128</v>
      </c>
      <c r="E310" s="2">
        <v>5000</v>
      </c>
      <c r="F310" s="2">
        <v>50</v>
      </c>
      <c r="G310" s="2">
        <v>5</v>
      </c>
      <c r="H310" s="2">
        <v>60122</v>
      </c>
      <c r="I310" s="2">
        <v>4815</v>
      </c>
    </row>
    <row r="311" spans="1:9">
      <c r="A311" s="1">
        <v>17999</v>
      </c>
      <c r="B311">
        <v>6.6</v>
      </c>
      <c r="C311">
        <v>4</v>
      </c>
      <c r="D311">
        <v>128</v>
      </c>
      <c r="E311" s="2">
        <v>6000</v>
      </c>
      <c r="F311" s="2">
        <v>50</v>
      </c>
      <c r="G311" s="2">
        <v>13</v>
      </c>
      <c r="H311" s="2">
        <v>7468</v>
      </c>
      <c r="I311" s="2">
        <v>471</v>
      </c>
    </row>
    <row r="312" spans="1:9">
      <c r="A312" s="1">
        <v>12499</v>
      </c>
      <c r="B312">
        <v>6.56</v>
      </c>
      <c r="C312">
        <v>4</v>
      </c>
      <c r="D312">
        <v>128</v>
      </c>
      <c r="E312" s="2">
        <v>5000</v>
      </c>
      <c r="F312" s="2">
        <v>8</v>
      </c>
      <c r="G312" s="2">
        <v>8</v>
      </c>
      <c r="H312" s="2">
        <v>6456</v>
      </c>
      <c r="I312" s="2">
        <v>205</v>
      </c>
    </row>
    <row r="313" spans="1:9">
      <c r="A313" s="1">
        <v>23389</v>
      </c>
      <c r="B313">
        <v>6.6</v>
      </c>
      <c r="C313">
        <v>6</v>
      </c>
      <c r="D313">
        <v>128</v>
      </c>
      <c r="E313" s="2">
        <v>5000</v>
      </c>
      <c r="F313" s="2">
        <v>50</v>
      </c>
      <c r="G313" s="2">
        <v>16</v>
      </c>
      <c r="H313" s="2">
        <v>576</v>
      </c>
      <c r="I313" s="2">
        <v>54</v>
      </c>
    </row>
    <row r="314" spans="1:9">
      <c r="A314" s="1">
        <v>14999</v>
      </c>
      <c r="B314">
        <v>6.56</v>
      </c>
      <c r="C314">
        <v>8</v>
      </c>
      <c r="D314">
        <v>128</v>
      </c>
      <c r="E314" s="2">
        <v>5000</v>
      </c>
      <c r="F314" s="2">
        <v>50</v>
      </c>
      <c r="G314" s="2">
        <v>8</v>
      </c>
      <c r="H314" s="2">
        <v>134509</v>
      </c>
      <c r="I314" s="2">
        <v>8435</v>
      </c>
    </row>
    <row r="315" spans="1:9">
      <c r="A315" s="1">
        <v>11999</v>
      </c>
      <c r="B315">
        <v>6.67</v>
      </c>
      <c r="C315">
        <v>6</v>
      </c>
      <c r="D315">
        <v>128</v>
      </c>
      <c r="E315" s="2">
        <v>5000</v>
      </c>
      <c r="F315" s="2">
        <v>50</v>
      </c>
      <c r="G315" s="2">
        <v>8</v>
      </c>
      <c r="H315" s="2">
        <v>4199</v>
      </c>
      <c r="I315" s="2">
        <v>267</v>
      </c>
    </row>
    <row r="316" spans="1:9">
      <c r="A316" s="1">
        <v>12999</v>
      </c>
      <c r="B316">
        <v>6.72</v>
      </c>
      <c r="C316">
        <v>6</v>
      </c>
      <c r="D316">
        <v>128</v>
      </c>
      <c r="E316" s="2">
        <v>5000</v>
      </c>
      <c r="F316" s="2">
        <v>64</v>
      </c>
      <c r="G316" s="2">
        <v>8</v>
      </c>
      <c r="H316" s="2">
        <v>559</v>
      </c>
      <c r="I316" s="2">
        <v>16</v>
      </c>
    </row>
  </sheetData>
  <conditionalFormatting sqref="K1:T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9A109-23CC-46EA-8AE7-DF2898E2914B}">
  <sheetPr>
    <tabColor theme="7" tint="-0.249977111117893"/>
  </sheetPr>
  <dimension ref="A3:B14"/>
  <sheetViews>
    <sheetView workbookViewId="0">
      <selection activeCell="H26" sqref="H26"/>
    </sheetView>
  </sheetViews>
  <sheetFormatPr defaultRowHeight="13.8"/>
  <cols>
    <col min="1" max="1" width="12.5" customWidth="1"/>
    <col min="2" max="3" width="14.09765625" customWidth="1"/>
    <col min="4" max="131" width="8"/>
  </cols>
  <sheetData>
    <row r="3" spans="1:2">
      <c r="A3" s="3" t="s">
        <v>697</v>
      </c>
      <c r="B3" t="s">
        <v>733</v>
      </c>
    </row>
    <row r="4" spans="1:2">
      <c r="A4" s="4" t="s">
        <v>40</v>
      </c>
      <c r="B4">
        <v>44</v>
      </c>
    </row>
    <row r="5" spans="1:2">
      <c r="A5" s="4" t="s">
        <v>82</v>
      </c>
      <c r="B5">
        <v>41</v>
      </c>
    </row>
    <row r="6" spans="1:2">
      <c r="A6" s="4" t="s">
        <v>25</v>
      </c>
      <c r="B6">
        <v>40</v>
      </c>
    </row>
    <row r="7" spans="1:2">
      <c r="A7" s="4" t="s">
        <v>19</v>
      </c>
      <c r="B7">
        <v>38</v>
      </c>
    </row>
    <row r="8" spans="1:2">
      <c r="A8" s="4" t="s">
        <v>67</v>
      </c>
      <c r="B8">
        <v>35</v>
      </c>
    </row>
    <row r="9" spans="1:2">
      <c r="A9" s="4" t="s">
        <v>95</v>
      </c>
      <c r="B9">
        <v>30</v>
      </c>
    </row>
    <row r="10" spans="1:2">
      <c r="A10" s="4" t="s">
        <v>127</v>
      </c>
      <c r="B10">
        <v>25</v>
      </c>
    </row>
    <row r="11" spans="1:2">
      <c r="A11" s="4" t="s">
        <v>220</v>
      </c>
      <c r="B11">
        <v>17</v>
      </c>
    </row>
    <row r="12" spans="1:2">
      <c r="A12" s="4" t="s">
        <v>371</v>
      </c>
      <c r="B12">
        <v>13</v>
      </c>
    </row>
    <row r="13" spans="1:2">
      <c r="A13" s="4" t="s">
        <v>271</v>
      </c>
      <c r="B13">
        <v>9</v>
      </c>
    </row>
    <row r="14" spans="1:2">
      <c r="A14" s="4" t="s">
        <v>698</v>
      </c>
      <c r="B14">
        <v>292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DC92-E075-4960-9C28-AB920D964D28}">
  <sheetPr>
    <tabColor theme="9" tint="0.39997558519241921"/>
  </sheetPr>
  <dimension ref="A1:B316"/>
  <sheetViews>
    <sheetView workbookViewId="0">
      <selection activeCell="C9" sqref="C9"/>
    </sheetView>
  </sheetViews>
  <sheetFormatPr defaultRowHeight="13.8"/>
  <cols>
    <col min="1" max="2" width="11.796875" style="1" customWidth="1"/>
  </cols>
  <sheetData>
    <row r="1" spans="1:2">
      <c r="A1" t="s">
        <v>5</v>
      </c>
      <c r="B1" s="1" t="s">
        <v>2</v>
      </c>
    </row>
    <row r="2" spans="1:2">
      <c r="A2" t="s">
        <v>19</v>
      </c>
      <c r="B2" s="1">
        <v>27999</v>
      </c>
    </row>
    <row r="3" spans="1:2">
      <c r="A3" t="s">
        <v>25</v>
      </c>
      <c r="B3" s="1">
        <v>55999</v>
      </c>
    </row>
    <row r="4" spans="1:2">
      <c r="A4" t="s">
        <v>19</v>
      </c>
      <c r="B4" s="1">
        <v>16999</v>
      </c>
    </row>
    <row r="5" spans="1:2">
      <c r="A5" t="s">
        <v>19</v>
      </c>
      <c r="B5" s="1">
        <v>17999</v>
      </c>
    </row>
    <row r="6" spans="1:2">
      <c r="A6" t="s">
        <v>19</v>
      </c>
      <c r="B6" s="1">
        <v>16999</v>
      </c>
    </row>
    <row r="7" spans="1:2">
      <c r="A7" t="s">
        <v>40</v>
      </c>
      <c r="B7" s="1">
        <v>7699</v>
      </c>
    </row>
    <row r="8" spans="1:2">
      <c r="A8" t="s">
        <v>19</v>
      </c>
      <c r="B8" s="1">
        <v>6999</v>
      </c>
    </row>
    <row r="9" spans="1:2">
      <c r="A9" t="s">
        <v>19</v>
      </c>
      <c r="B9" s="1">
        <v>24999</v>
      </c>
    </row>
    <row r="10" spans="1:2">
      <c r="A10" t="s">
        <v>19</v>
      </c>
      <c r="B10" s="1">
        <v>14999</v>
      </c>
    </row>
    <row r="11" spans="1:2">
      <c r="A11" t="s">
        <v>40</v>
      </c>
      <c r="B11" s="1">
        <v>7699</v>
      </c>
    </row>
    <row r="12" spans="1:2">
      <c r="A12" t="s">
        <v>19</v>
      </c>
      <c r="B12" s="1">
        <v>24999</v>
      </c>
    </row>
    <row r="13" spans="1:2">
      <c r="A13" t="s">
        <v>19</v>
      </c>
      <c r="B13" s="1">
        <v>6999</v>
      </c>
    </row>
    <row r="14" spans="1:2">
      <c r="A14" t="s">
        <v>19</v>
      </c>
      <c r="B14" s="1">
        <v>11999</v>
      </c>
    </row>
    <row r="15" spans="1:2">
      <c r="A15" t="s">
        <v>19</v>
      </c>
      <c r="B15" s="1">
        <v>22999</v>
      </c>
    </row>
    <row r="16" spans="1:2">
      <c r="A16" t="s">
        <v>67</v>
      </c>
      <c r="B16" s="1">
        <v>14999</v>
      </c>
    </row>
    <row r="17" spans="1:2">
      <c r="A17" t="s">
        <v>67</v>
      </c>
      <c r="B17" s="1">
        <v>14999</v>
      </c>
    </row>
    <row r="18" spans="1:2">
      <c r="A18" t="s">
        <v>40</v>
      </c>
      <c r="B18" s="1">
        <v>10499</v>
      </c>
    </row>
    <row r="19" spans="1:2">
      <c r="A19" t="s">
        <v>19</v>
      </c>
      <c r="B19" s="1">
        <v>31999</v>
      </c>
    </row>
    <row r="20" spans="1:2">
      <c r="A20" t="s">
        <v>67</v>
      </c>
      <c r="B20" s="1">
        <v>13499</v>
      </c>
    </row>
    <row r="21" spans="1:2">
      <c r="A21" t="s">
        <v>82</v>
      </c>
      <c r="B21" s="1">
        <v>13499</v>
      </c>
    </row>
    <row r="22" spans="1:2">
      <c r="A22" t="s">
        <v>87</v>
      </c>
      <c r="B22" s="1">
        <v>23999</v>
      </c>
    </row>
    <row r="23" spans="1:2">
      <c r="A23" t="s">
        <v>82</v>
      </c>
      <c r="B23" s="1">
        <v>20999</v>
      </c>
    </row>
    <row r="24" spans="1:2">
      <c r="A24" t="s">
        <v>95</v>
      </c>
      <c r="B24" s="1">
        <v>7499</v>
      </c>
    </row>
    <row r="25" spans="1:2">
      <c r="A25" t="s">
        <v>67</v>
      </c>
      <c r="B25" s="1">
        <v>19999</v>
      </c>
    </row>
    <row r="26" spans="1:2">
      <c r="A26" t="s">
        <v>25</v>
      </c>
      <c r="B26" s="1">
        <v>14999</v>
      </c>
    </row>
    <row r="27" spans="1:2">
      <c r="A27" t="s">
        <v>25</v>
      </c>
      <c r="B27" s="1">
        <v>60999</v>
      </c>
    </row>
    <row r="28" spans="1:2">
      <c r="A28" t="s">
        <v>40</v>
      </c>
      <c r="B28" s="1">
        <v>8499</v>
      </c>
    </row>
    <row r="29" spans="1:2">
      <c r="A29" t="s">
        <v>95</v>
      </c>
      <c r="B29" s="1">
        <v>8249</v>
      </c>
    </row>
    <row r="30" spans="1:2">
      <c r="A30" t="s">
        <v>82</v>
      </c>
      <c r="B30" s="1">
        <v>14999</v>
      </c>
    </row>
    <row r="31" spans="1:2">
      <c r="A31" t="s">
        <v>82</v>
      </c>
      <c r="B31" s="1">
        <v>14999</v>
      </c>
    </row>
    <row r="32" spans="1:2">
      <c r="A32" t="s">
        <v>116</v>
      </c>
      <c r="B32" s="1">
        <v>15999</v>
      </c>
    </row>
    <row r="33" spans="1:2">
      <c r="A33" t="s">
        <v>82</v>
      </c>
      <c r="B33" s="1">
        <v>26999</v>
      </c>
    </row>
    <row r="34" spans="1:2">
      <c r="A34" t="s">
        <v>25</v>
      </c>
      <c r="B34" s="1">
        <v>60999</v>
      </c>
    </row>
    <row r="35" spans="1:2">
      <c r="A35" t="s">
        <v>127</v>
      </c>
      <c r="B35" s="1">
        <v>7999</v>
      </c>
    </row>
    <row r="36" spans="1:2">
      <c r="A36" t="s">
        <v>127</v>
      </c>
      <c r="B36" s="1">
        <v>7999</v>
      </c>
    </row>
    <row r="37" spans="1:2">
      <c r="A37" t="s">
        <v>67</v>
      </c>
      <c r="B37" s="1">
        <v>19999</v>
      </c>
    </row>
    <row r="38" spans="1:2">
      <c r="A38" t="s">
        <v>25</v>
      </c>
      <c r="B38" s="1">
        <v>44999</v>
      </c>
    </row>
    <row r="39" spans="1:2">
      <c r="A39" t="s">
        <v>82</v>
      </c>
      <c r="B39" s="1">
        <v>13499</v>
      </c>
    </row>
    <row r="40" spans="1:2">
      <c r="A40" t="s">
        <v>19</v>
      </c>
      <c r="B40" s="1">
        <v>10999</v>
      </c>
    </row>
    <row r="41" spans="1:2">
      <c r="A41" t="s">
        <v>95</v>
      </c>
      <c r="B41" s="1">
        <v>8249</v>
      </c>
    </row>
    <row r="42" spans="1:2">
      <c r="A42" t="s">
        <v>82</v>
      </c>
      <c r="B42" s="1">
        <v>8999</v>
      </c>
    </row>
    <row r="43" spans="1:2">
      <c r="A43" t="s">
        <v>95</v>
      </c>
      <c r="B43" s="1">
        <v>9999</v>
      </c>
    </row>
    <row r="44" spans="1:2">
      <c r="A44" t="s">
        <v>82</v>
      </c>
      <c r="B44" s="1">
        <v>8999</v>
      </c>
    </row>
    <row r="45" spans="1:2">
      <c r="A45" t="s">
        <v>67</v>
      </c>
      <c r="B45" s="1">
        <v>19999</v>
      </c>
    </row>
    <row r="46" spans="1:2">
      <c r="A46" t="s">
        <v>19</v>
      </c>
      <c r="B46" s="1">
        <v>10999</v>
      </c>
    </row>
    <row r="47" spans="1:2">
      <c r="A47" t="s">
        <v>82</v>
      </c>
      <c r="B47" s="1">
        <v>13499</v>
      </c>
    </row>
    <row r="48" spans="1:2">
      <c r="A48" t="s">
        <v>127</v>
      </c>
      <c r="B48" s="1">
        <v>7999</v>
      </c>
    </row>
    <row r="49" spans="1:2">
      <c r="A49" t="s">
        <v>25</v>
      </c>
      <c r="B49" s="1">
        <v>60999</v>
      </c>
    </row>
    <row r="50" spans="1:2">
      <c r="A50" t="s">
        <v>127</v>
      </c>
      <c r="B50" s="1">
        <v>7999</v>
      </c>
    </row>
    <row r="51" spans="1:2">
      <c r="A51" t="s">
        <v>127</v>
      </c>
      <c r="B51" s="1">
        <v>7299</v>
      </c>
    </row>
    <row r="52" spans="1:2">
      <c r="A52" t="s">
        <v>127</v>
      </c>
      <c r="B52" s="1">
        <v>7799</v>
      </c>
    </row>
    <row r="53" spans="1:2">
      <c r="A53" t="s">
        <v>82</v>
      </c>
      <c r="B53" s="1">
        <v>24999</v>
      </c>
    </row>
    <row r="54" spans="1:2">
      <c r="A54" t="s">
        <v>82</v>
      </c>
      <c r="B54" s="1">
        <v>24999</v>
      </c>
    </row>
    <row r="55" spans="1:2">
      <c r="A55" t="s">
        <v>40</v>
      </c>
      <c r="B55" s="1">
        <v>12499</v>
      </c>
    </row>
    <row r="56" spans="1:2">
      <c r="A56" t="s">
        <v>19</v>
      </c>
      <c r="B56" s="1">
        <v>11999</v>
      </c>
    </row>
    <row r="57" spans="1:2">
      <c r="A57" t="s">
        <v>67</v>
      </c>
      <c r="B57" s="1">
        <v>21999</v>
      </c>
    </row>
    <row r="58" spans="1:2">
      <c r="A58" t="s">
        <v>127</v>
      </c>
      <c r="B58" s="1">
        <v>7299</v>
      </c>
    </row>
    <row r="59" spans="1:2">
      <c r="A59" t="s">
        <v>127</v>
      </c>
      <c r="B59" s="1">
        <v>7299</v>
      </c>
    </row>
    <row r="60" spans="1:2">
      <c r="A60" t="s">
        <v>19</v>
      </c>
      <c r="B60" s="1">
        <v>17999</v>
      </c>
    </row>
    <row r="61" spans="1:2">
      <c r="A61" t="s">
        <v>87</v>
      </c>
      <c r="B61" s="1">
        <v>25999</v>
      </c>
    </row>
    <row r="62" spans="1:2">
      <c r="A62" t="s">
        <v>95</v>
      </c>
      <c r="B62" s="1">
        <v>6799</v>
      </c>
    </row>
    <row r="63" spans="1:2">
      <c r="A63" t="s">
        <v>19</v>
      </c>
      <c r="B63" s="1">
        <v>17999</v>
      </c>
    </row>
    <row r="64" spans="1:2">
      <c r="A64" t="s">
        <v>95</v>
      </c>
      <c r="B64" s="1">
        <v>9999</v>
      </c>
    </row>
    <row r="65" spans="1:2">
      <c r="A65" t="s">
        <v>40</v>
      </c>
      <c r="B65" s="1">
        <v>15407</v>
      </c>
    </row>
    <row r="66" spans="1:2">
      <c r="A66" t="s">
        <v>40</v>
      </c>
      <c r="B66" s="1">
        <v>8499</v>
      </c>
    </row>
    <row r="67" spans="1:2">
      <c r="A67" t="s">
        <v>127</v>
      </c>
      <c r="B67" s="1">
        <v>7299</v>
      </c>
    </row>
    <row r="68" spans="1:2">
      <c r="A68" t="s">
        <v>82</v>
      </c>
      <c r="B68" s="1">
        <v>20999</v>
      </c>
    </row>
    <row r="69" spans="1:2">
      <c r="A69" t="s">
        <v>95</v>
      </c>
      <c r="B69" s="1">
        <v>8249</v>
      </c>
    </row>
    <row r="70" spans="1:2">
      <c r="A70" t="s">
        <v>40</v>
      </c>
      <c r="B70" s="1">
        <v>9095</v>
      </c>
    </row>
    <row r="71" spans="1:2">
      <c r="A71" t="s">
        <v>82</v>
      </c>
      <c r="B71" s="1">
        <v>17499</v>
      </c>
    </row>
    <row r="72" spans="1:2">
      <c r="A72" t="s">
        <v>82</v>
      </c>
      <c r="B72" s="1">
        <v>8999</v>
      </c>
    </row>
    <row r="73" spans="1:2">
      <c r="A73" t="s">
        <v>82</v>
      </c>
      <c r="B73" s="1">
        <v>8999</v>
      </c>
    </row>
    <row r="74" spans="1:2">
      <c r="A74" t="s">
        <v>127</v>
      </c>
      <c r="B74" s="1">
        <v>7799</v>
      </c>
    </row>
    <row r="75" spans="1:2">
      <c r="A75" t="s">
        <v>82</v>
      </c>
      <c r="B75" s="1">
        <v>18999</v>
      </c>
    </row>
    <row r="76" spans="1:2">
      <c r="A76" t="s">
        <v>82</v>
      </c>
      <c r="B76" s="1">
        <v>15999</v>
      </c>
    </row>
    <row r="77" spans="1:2">
      <c r="A77" t="s">
        <v>87</v>
      </c>
      <c r="B77" s="1">
        <v>27999</v>
      </c>
    </row>
    <row r="78" spans="1:2">
      <c r="A78" t="s">
        <v>116</v>
      </c>
      <c r="B78" s="1">
        <v>17999</v>
      </c>
    </row>
    <row r="79" spans="1:2">
      <c r="A79" t="s">
        <v>95</v>
      </c>
      <c r="B79" s="1">
        <v>6499</v>
      </c>
    </row>
    <row r="80" spans="1:2">
      <c r="A80" t="s">
        <v>116</v>
      </c>
      <c r="B80" s="1">
        <v>17999</v>
      </c>
    </row>
    <row r="81" spans="1:2">
      <c r="A81" t="s">
        <v>95</v>
      </c>
      <c r="B81" s="1">
        <v>8249</v>
      </c>
    </row>
    <row r="82" spans="1:2">
      <c r="A82" t="s">
        <v>127</v>
      </c>
      <c r="B82" s="1">
        <v>23999</v>
      </c>
    </row>
    <row r="83" spans="1:2">
      <c r="A83" t="s">
        <v>127</v>
      </c>
      <c r="B83" s="1">
        <v>23999</v>
      </c>
    </row>
    <row r="84" spans="1:2">
      <c r="A84" t="s">
        <v>40</v>
      </c>
      <c r="B84" s="1">
        <v>9999</v>
      </c>
    </row>
    <row r="85" spans="1:2">
      <c r="A85" t="s">
        <v>127</v>
      </c>
      <c r="B85" s="1">
        <v>23999</v>
      </c>
    </row>
    <row r="86" spans="1:2">
      <c r="A86" t="s">
        <v>127</v>
      </c>
      <c r="B86" s="1">
        <v>23999</v>
      </c>
    </row>
    <row r="87" spans="1:2">
      <c r="A87" t="s">
        <v>127</v>
      </c>
      <c r="B87" s="1">
        <v>23999</v>
      </c>
    </row>
    <row r="88" spans="1:2">
      <c r="A88" t="s">
        <v>19</v>
      </c>
      <c r="B88" s="1">
        <v>14999</v>
      </c>
    </row>
    <row r="89" spans="1:2">
      <c r="A89" t="s">
        <v>19</v>
      </c>
      <c r="B89" s="1">
        <v>35999</v>
      </c>
    </row>
    <row r="90" spans="1:2">
      <c r="A90" t="s">
        <v>220</v>
      </c>
      <c r="B90" s="1">
        <v>12999</v>
      </c>
    </row>
    <row r="91" spans="1:2">
      <c r="A91" t="s">
        <v>82</v>
      </c>
      <c r="B91" s="1">
        <v>7699</v>
      </c>
    </row>
    <row r="92" spans="1:2">
      <c r="A92" t="s">
        <v>116</v>
      </c>
      <c r="B92" s="1">
        <v>17999</v>
      </c>
    </row>
    <row r="93" spans="1:2">
      <c r="A93" t="s">
        <v>40</v>
      </c>
      <c r="B93" s="1">
        <v>26998</v>
      </c>
    </row>
    <row r="94" spans="1:2">
      <c r="A94" t="s">
        <v>25</v>
      </c>
      <c r="B94" s="1">
        <v>12999</v>
      </c>
    </row>
    <row r="95" spans="1:2">
      <c r="A95" t="s">
        <v>40</v>
      </c>
      <c r="B95" s="1">
        <v>13999</v>
      </c>
    </row>
    <row r="96" spans="1:2">
      <c r="A96" t="s">
        <v>40</v>
      </c>
      <c r="B96" s="1">
        <v>12499</v>
      </c>
    </row>
    <row r="97" spans="1:2">
      <c r="A97" t="s">
        <v>40</v>
      </c>
      <c r="B97" s="1">
        <v>21809</v>
      </c>
    </row>
    <row r="98" spans="1:2">
      <c r="A98" t="s">
        <v>95</v>
      </c>
      <c r="B98" s="1">
        <v>9499</v>
      </c>
    </row>
    <row r="99" spans="1:2">
      <c r="A99" t="s">
        <v>116</v>
      </c>
      <c r="B99" s="1">
        <v>15999</v>
      </c>
    </row>
    <row r="100" spans="1:2">
      <c r="A100" t="s">
        <v>82</v>
      </c>
      <c r="B100" s="1">
        <v>11999</v>
      </c>
    </row>
    <row r="101" spans="1:2">
      <c r="A101" t="s">
        <v>82</v>
      </c>
      <c r="B101" s="1">
        <v>21999</v>
      </c>
    </row>
    <row r="102" spans="1:2">
      <c r="A102" t="s">
        <v>82</v>
      </c>
      <c r="B102" s="1">
        <v>32999</v>
      </c>
    </row>
    <row r="103" spans="1:2">
      <c r="A103" t="s">
        <v>82</v>
      </c>
      <c r="B103" s="1">
        <v>33999</v>
      </c>
    </row>
    <row r="104" spans="1:2">
      <c r="A104" t="s">
        <v>95</v>
      </c>
      <c r="B104" s="1">
        <v>13999</v>
      </c>
    </row>
    <row r="105" spans="1:2">
      <c r="A105" t="s">
        <v>25</v>
      </c>
      <c r="B105" s="1">
        <v>14499</v>
      </c>
    </row>
    <row r="106" spans="1:2">
      <c r="A106" t="s">
        <v>82</v>
      </c>
      <c r="B106" s="1">
        <v>31999</v>
      </c>
    </row>
    <row r="107" spans="1:2">
      <c r="A107" t="s">
        <v>25</v>
      </c>
      <c r="B107" s="1">
        <v>49999</v>
      </c>
    </row>
    <row r="108" spans="1:2">
      <c r="A108" t="s">
        <v>19</v>
      </c>
      <c r="B108" s="1">
        <v>22999</v>
      </c>
    </row>
    <row r="109" spans="1:2">
      <c r="A109" t="s">
        <v>95</v>
      </c>
      <c r="B109" s="1">
        <v>8999</v>
      </c>
    </row>
    <row r="110" spans="1:2">
      <c r="A110" t="s">
        <v>127</v>
      </c>
      <c r="B110" s="1">
        <v>24999</v>
      </c>
    </row>
    <row r="111" spans="1:2">
      <c r="A111" t="s">
        <v>25</v>
      </c>
      <c r="B111" s="1">
        <v>11999</v>
      </c>
    </row>
    <row r="112" spans="1:2">
      <c r="A112" t="s">
        <v>271</v>
      </c>
      <c r="B112" s="1">
        <v>37999</v>
      </c>
    </row>
    <row r="113" spans="1:2">
      <c r="A113" t="s">
        <v>82</v>
      </c>
      <c r="B113" s="1">
        <v>32999</v>
      </c>
    </row>
    <row r="114" spans="1:2">
      <c r="A114" t="s">
        <v>82</v>
      </c>
      <c r="B114" s="1">
        <v>36999</v>
      </c>
    </row>
    <row r="115" spans="1:2">
      <c r="A115" t="s">
        <v>19</v>
      </c>
      <c r="B115" s="1">
        <v>19999</v>
      </c>
    </row>
    <row r="116" spans="1:2">
      <c r="A116" t="s">
        <v>87</v>
      </c>
      <c r="B116" s="1">
        <v>38999</v>
      </c>
    </row>
    <row r="117" spans="1:2">
      <c r="A117" t="s">
        <v>271</v>
      </c>
      <c r="B117" s="1">
        <v>79999</v>
      </c>
    </row>
    <row r="118" spans="1:2">
      <c r="A118" t="s">
        <v>19</v>
      </c>
      <c r="B118" s="1">
        <v>22999</v>
      </c>
    </row>
    <row r="119" spans="1:2">
      <c r="A119" t="s">
        <v>25</v>
      </c>
      <c r="B119" s="1">
        <v>15999</v>
      </c>
    </row>
    <row r="120" spans="1:2">
      <c r="A120" t="s">
        <v>95</v>
      </c>
      <c r="B120" s="1">
        <v>27999</v>
      </c>
    </row>
    <row r="121" spans="1:2">
      <c r="A121" t="s">
        <v>19</v>
      </c>
      <c r="B121" s="1">
        <v>17999</v>
      </c>
    </row>
    <row r="122" spans="1:2">
      <c r="A122" t="s">
        <v>25</v>
      </c>
      <c r="B122" s="1">
        <v>14499</v>
      </c>
    </row>
    <row r="123" spans="1:2">
      <c r="A123" t="s">
        <v>40</v>
      </c>
      <c r="B123" s="1">
        <v>21395</v>
      </c>
    </row>
    <row r="124" spans="1:2">
      <c r="A124" t="s">
        <v>82</v>
      </c>
      <c r="B124" s="1">
        <v>40999</v>
      </c>
    </row>
    <row r="125" spans="1:2">
      <c r="A125" t="s">
        <v>25</v>
      </c>
      <c r="B125" s="1">
        <v>67999</v>
      </c>
    </row>
    <row r="126" spans="1:2">
      <c r="A126" t="s">
        <v>67</v>
      </c>
      <c r="B126" s="1">
        <v>10999</v>
      </c>
    </row>
    <row r="127" spans="1:2">
      <c r="A127" t="s">
        <v>82</v>
      </c>
      <c r="B127" s="1">
        <v>10999</v>
      </c>
    </row>
    <row r="128" spans="1:2">
      <c r="A128" t="s">
        <v>67</v>
      </c>
      <c r="B128" s="1">
        <v>10999</v>
      </c>
    </row>
    <row r="129" spans="1:2">
      <c r="A129" t="s">
        <v>312</v>
      </c>
      <c r="B129" s="1">
        <v>5729</v>
      </c>
    </row>
    <row r="130" spans="1:2">
      <c r="A130" t="s">
        <v>95</v>
      </c>
      <c r="B130" s="1">
        <v>11499</v>
      </c>
    </row>
    <row r="131" spans="1:2">
      <c r="A131" t="s">
        <v>40</v>
      </c>
      <c r="B131" s="1">
        <v>67999</v>
      </c>
    </row>
    <row r="132" spans="1:2">
      <c r="A132" t="s">
        <v>25</v>
      </c>
      <c r="B132" s="1">
        <v>8485</v>
      </c>
    </row>
    <row r="133" spans="1:2">
      <c r="A133" t="s">
        <v>67</v>
      </c>
      <c r="B133" s="1">
        <v>38999</v>
      </c>
    </row>
    <row r="134" spans="1:2">
      <c r="A134" t="s">
        <v>87</v>
      </c>
      <c r="B134" s="1">
        <v>38999</v>
      </c>
    </row>
    <row r="135" spans="1:2">
      <c r="A135" t="s">
        <v>87</v>
      </c>
      <c r="B135" s="1">
        <v>15174</v>
      </c>
    </row>
    <row r="136" spans="1:2">
      <c r="A136" t="s">
        <v>25</v>
      </c>
      <c r="B136" s="1">
        <v>11990</v>
      </c>
    </row>
    <row r="137" spans="1:2">
      <c r="A137" t="s">
        <v>25</v>
      </c>
      <c r="B137" s="1">
        <v>6999</v>
      </c>
    </row>
    <row r="138" spans="1:2">
      <c r="A138" t="s">
        <v>95</v>
      </c>
      <c r="B138" s="1">
        <v>38680</v>
      </c>
    </row>
    <row r="139" spans="1:2">
      <c r="A139" t="s">
        <v>25</v>
      </c>
      <c r="B139" s="1">
        <v>59999</v>
      </c>
    </row>
    <row r="140" spans="1:2">
      <c r="A140" t="s">
        <v>271</v>
      </c>
      <c r="B140" s="1">
        <v>57699</v>
      </c>
    </row>
    <row r="141" spans="1:2">
      <c r="A141" t="s">
        <v>19</v>
      </c>
      <c r="B141" s="1">
        <v>14499</v>
      </c>
    </row>
    <row r="142" spans="1:2">
      <c r="A142" t="s">
        <v>25</v>
      </c>
      <c r="B142" s="1">
        <v>26999</v>
      </c>
    </row>
    <row r="143" spans="1:2">
      <c r="A143" t="s">
        <v>19</v>
      </c>
      <c r="B143" s="1">
        <v>12450</v>
      </c>
    </row>
    <row r="144" spans="1:2">
      <c r="A144" t="s">
        <v>82</v>
      </c>
      <c r="B144" s="1">
        <v>40999</v>
      </c>
    </row>
    <row r="145" spans="1:2">
      <c r="A145" t="s">
        <v>220</v>
      </c>
      <c r="B145" s="1">
        <v>8999</v>
      </c>
    </row>
    <row r="146" spans="1:2">
      <c r="A146" t="s">
        <v>82</v>
      </c>
      <c r="B146" s="1">
        <v>11999</v>
      </c>
    </row>
    <row r="147" spans="1:2">
      <c r="A147" t="s">
        <v>82</v>
      </c>
      <c r="B147" s="1">
        <v>49999</v>
      </c>
    </row>
    <row r="148" spans="1:2">
      <c r="A148" t="s">
        <v>25</v>
      </c>
      <c r="B148" s="1">
        <v>28999</v>
      </c>
    </row>
    <row r="149" spans="1:2">
      <c r="A149" t="s">
        <v>82</v>
      </c>
      <c r="B149" s="1">
        <v>17327</v>
      </c>
    </row>
    <row r="150" spans="1:2">
      <c r="A150" t="s">
        <v>67</v>
      </c>
      <c r="B150" s="1">
        <v>33999</v>
      </c>
    </row>
    <row r="151" spans="1:2">
      <c r="A151" t="s">
        <v>67</v>
      </c>
      <c r="B151" s="1">
        <v>31999</v>
      </c>
    </row>
    <row r="152" spans="1:2">
      <c r="A152" t="s">
        <v>95</v>
      </c>
      <c r="B152" s="1">
        <v>12895</v>
      </c>
    </row>
    <row r="153" spans="1:2">
      <c r="A153" t="s">
        <v>127</v>
      </c>
      <c r="B153" s="1">
        <v>12867</v>
      </c>
    </row>
    <row r="154" spans="1:2">
      <c r="A154" t="s">
        <v>82</v>
      </c>
      <c r="B154" s="1">
        <v>10496</v>
      </c>
    </row>
    <row r="155" spans="1:2">
      <c r="A155" t="s">
        <v>95</v>
      </c>
      <c r="B155" s="1">
        <v>67999</v>
      </c>
    </row>
    <row r="156" spans="1:2">
      <c r="A156" t="s">
        <v>25</v>
      </c>
      <c r="B156" s="1">
        <v>57700</v>
      </c>
    </row>
    <row r="157" spans="1:2">
      <c r="A157" t="s">
        <v>25</v>
      </c>
      <c r="B157" s="1">
        <v>36390</v>
      </c>
    </row>
    <row r="158" spans="1:2">
      <c r="A158" t="s">
        <v>67</v>
      </c>
      <c r="B158" s="1">
        <v>11090</v>
      </c>
    </row>
    <row r="159" spans="1:2">
      <c r="A159" t="s">
        <v>82</v>
      </c>
      <c r="B159" s="1">
        <v>6899</v>
      </c>
    </row>
    <row r="160" spans="1:2">
      <c r="A160" t="s">
        <v>371</v>
      </c>
      <c r="B160" s="1">
        <v>37999</v>
      </c>
    </row>
    <row r="161" spans="1:2">
      <c r="A161" t="s">
        <v>271</v>
      </c>
      <c r="B161" s="1">
        <v>9999</v>
      </c>
    </row>
    <row r="162" spans="1:2">
      <c r="A162" t="s">
        <v>312</v>
      </c>
      <c r="B162" s="1">
        <v>7199</v>
      </c>
    </row>
    <row r="163" spans="1:2">
      <c r="A163" t="s">
        <v>371</v>
      </c>
      <c r="B163" s="1">
        <v>17999</v>
      </c>
    </row>
    <row r="164" spans="1:2">
      <c r="A164" t="s">
        <v>371</v>
      </c>
      <c r="B164" s="1">
        <v>37999</v>
      </c>
    </row>
    <row r="165" spans="1:2">
      <c r="A165" t="s">
        <v>127</v>
      </c>
      <c r="B165" s="1">
        <v>39999</v>
      </c>
    </row>
    <row r="166" spans="1:2">
      <c r="A166" t="s">
        <v>271</v>
      </c>
      <c r="B166" s="1">
        <v>11999</v>
      </c>
    </row>
    <row r="167" spans="1:2">
      <c r="A167" t="s">
        <v>95</v>
      </c>
      <c r="B167" s="1">
        <v>94999</v>
      </c>
    </row>
    <row r="168" spans="1:2">
      <c r="A168" t="s">
        <v>40</v>
      </c>
      <c r="B168" s="1">
        <v>7150</v>
      </c>
    </row>
    <row r="169" spans="1:2">
      <c r="A169" t="s">
        <v>40</v>
      </c>
      <c r="B169" s="1">
        <v>16802</v>
      </c>
    </row>
    <row r="170" spans="1:2">
      <c r="A170" t="s">
        <v>40</v>
      </c>
      <c r="B170" s="1">
        <v>7490</v>
      </c>
    </row>
    <row r="171" spans="1:2">
      <c r="A171" t="s">
        <v>312</v>
      </c>
      <c r="B171" s="1">
        <v>19900</v>
      </c>
    </row>
    <row r="172" spans="1:2">
      <c r="A172" t="s">
        <v>25</v>
      </c>
      <c r="B172" s="1">
        <v>63999</v>
      </c>
    </row>
    <row r="173" spans="1:2">
      <c r="A173" t="s">
        <v>82</v>
      </c>
      <c r="B173" s="1">
        <v>27999</v>
      </c>
    </row>
    <row r="174" spans="1:2">
      <c r="A174" t="s">
        <v>371</v>
      </c>
      <c r="B174" s="1">
        <v>11999</v>
      </c>
    </row>
    <row r="175" spans="1:2">
      <c r="A175" t="s">
        <v>87</v>
      </c>
      <c r="B175" s="1">
        <v>11383</v>
      </c>
    </row>
    <row r="176" spans="1:2">
      <c r="A176" t="s">
        <v>40</v>
      </c>
      <c r="B176" s="1">
        <v>11499</v>
      </c>
    </row>
    <row r="177" spans="1:2">
      <c r="A177" t="s">
        <v>371</v>
      </c>
      <c r="B177" s="1">
        <v>29999</v>
      </c>
    </row>
    <row r="178" spans="1:2">
      <c r="A178" t="s">
        <v>371</v>
      </c>
      <c r="B178" s="1">
        <v>58999</v>
      </c>
    </row>
    <row r="179" spans="1:2">
      <c r="A179" t="s">
        <v>95</v>
      </c>
      <c r="B179" s="1">
        <v>16986</v>
      </c>
    </row>
    <row r="180" spans="1:2">
      <c r="A180" t="s">
        <v>271</v>
      </c>
      <c r="B180" s="1">
        <v>17999</v>
      </c>
    </row>
    <row r="181" spans="1:2">
      <c r="A181" t="s">
        <v>127</v>
      </c>
      <c r="B181" s="1">
        <v>25999</v>
      </c>
    </row>
    <row r="182" spans="1:2">
      <c r="A182" t="s">
        <v>40</v>
      </c>
      <c r="B182" s="1">
        <v>21999</v>
      </c>
    </row>
    <row r="183" spans="1:2">
      <c r="A183" t="s">
        <v>95</v>
      </c>
      <c r="B183" s="1">
        <v>94999</v>
      </c>
    </row>
    <row r="184" spans="1:2">
      <c r="A184" t="s">
        <v>95</v>
      </c>
      <c r="B184" s="1">
        <v>11499</v>
      </c>
    </row>
    <row r="185" spans="1:2">
      <c r="A185" t="s">
        <v>95</v>
      </c>
      <c r="B185" s="1">
        <v>7247</v>
      </c>
    </row>
    <row r="186" spans="1:2">
      <c r="A186" t="s">
        <v>67</v>
      </c>
      <c r="B186" s="1">
        <v>12499</v>
      </c>
    </row>
    <row r="187" spans="1:2">
      <c r="A187" t="s">
        <v>312</v>
      </c>
      <c r="B187" s="1">
        <v>24999</v>
      </c>
    </row>
    <row r="188" spans="1:2">
      <c r="A188" t="s">
        <v>127</v>
      </c>
      <c r="B188" s="1">
        <v>14999</v>
      </c>
    </row>
    <row r="189" spans="1:2">
      <c r="A189" t="s">
        <v>40</v>
      </c>
      <c r="B189" s="1">
        <v>11999</v>
      </c>
    </row>
    <row r="190" spans="1:2">
      <c r="A190" t="s">
        <v>67</v>
      </c>
      <c r="B190" s="1">
        <v>7188</v>
      </c>
    </row>
    <row r="191" spans="1:2">
      <c r="A191" t="s">
        <v>67</v>
      </c>
      <c r="B191" s="1">
        <v>8199</v>
      </c>
    </row>
    <row r="192" spans="1:2">
      <c r="A192" t="s">
        <v>40</v>
      </c>
      <c r="B192" s="1">
        <v>8888</v>
      </c>
    </row>
    <row r="193" spans="1:2">
      <c r="A193" t="s">
        <v>67</v>
      </c>
      <c r="B193" s="1">
        <v>24999</v>
      </c>
    </row>
    <row r="194" spans="1:2">
      <c r="A194" t="s">
        <v>40</v>
      </c>
      <c r="B194" s="1">
        <v>20499</v>
      </c>
    </row>
    <row r="195" spans="1:2">
      <c r="A195" t="s">
        <v>95</v>
      </c>
      <c r="B195" s="1">
        <v>21999</v>
      </c>
    </row>
    <row r="196" spans="1:2">
      <c r="A196" t="s">
        <v>82</v>
      </c>
      <c r="B196" s="1">
        <v>14989</v>
      </c>
    </row>
    <row r="197" spans="1:2">
      <c r="A197" t="s">
        <v>371</v>
      </c>
      <c r="B197" s="1">
        <v>11999</v>
      </c>
    </row>
    <row r="198" spans="1:2">
      <c r="A198" t="s">
        <v>40</v>
      </c>
      <c r="B198" s="1">
        <v>11999</v>
      </c>
    </row>
    <row r="199" spans="1:2">
      <c r="A199" t="s">
        <v>95</v>
      </c>
      <c r="B199" s="1">
        <v>48999</v>
      </c>
    </row>
    <row r="200" spans="1:2">
      <c r="A200" t="s">
        <v>220</v>
      </c>
      <c r="B200" s="1">
        <v>62999</v>
      </c>
    </row>
    <row r="201" spans="1:2">
      <c r="A201" t="s">
        <v>25</v>
      </c>
      <c r="B201" s="1">
        <v>18499</v>
      </c>
    </row>
    <row r="202" spans="1:2">
      <c r="A202" t="s">
        <v>25</v>
      </c>
      <c r="B202" s="1">
        <v>18999</v>
      </c>
    </row>
    <row r="203" spans="1:2">
      <c r="A203" t="s">
        <v>67</v>
      </c>
      <c r="B203" s="1">
        <v>15999</v>
      </c>
    </row>
    <row r="204" spans="1:2">
      <c r="A204" t="s">
        <v>67</v>
      </c>
      <c r="B204" s="1">
        <v>8986</v>
      </c>
    </row>
    <row r="205" spans="1:2">
      <c r="A205" t="s">
        <v>371</v>
      </c>
      <c r="B205" s="1">
        <v>23999</v>
      </c>
    </row>
    <row r="206" spans="1:2">
      <c r="A206" t="s">
        <v>40</v>
      </c>
      <c r="B206" s="1">
        <v>21499</v>
      </c>
    </row>
    <row r="207" spans="1:2">
      <c r="A207" t="s">
        <v>220</v>
      </c>
      <c r="B207" s="1">
        <v>11489</v>
      </c>
    </row>
    <row r="208" spans="1:2">
      <c r="A208" t="s">
        <v>25</v>
      </c>
      <c r="B208" s="1">
        <v>9499</v>
      </c>
    </row>
    <row r="209" spans="1:2">
      <c r="A209" t="s">
        <v>220</v>
      </c>
      <c r="B209" s="1">
        <v>20999</v>
      </c>
    </row>
    <row r="210" spans="1:2">
      <c r="A210" t="s">
        <v>475</v>
      </c>
      <c r="B210" s="1">
        <v>13499</v>
      </c>
    </row>
    <row r="211" spans="1:2">
      <c r="A211" t="s">
        <v>95</v>
      </c>
      <c r="B211" s="1">
        <v>24990</v>
      </c>
    </row>
    <row r="212" spans="1:2">
      <c r="A212" t="s">
        <v>95</v>
      </c>
      <c r="B212" s="1">
        <v>129999</v>
      </c>
    </row>
    <row r="213" spans="1:2">
      <c r="A213" t="s">
        <v>40</v>
      </c>
      <c r="B213" s="1">
        <v>39900</v>
      </c>
    </row>
    <row r="214" spans="1:2">
      <c r="A214" t="s">
        <v>25</v>
      </c>
      <c r="B214" s="1">
        <v>8199</v>
      </c>
    </row>
    <row r="215" spans="1:2">
      <c r="A215" t="s">
        <v>220</v>
      </c>
      <c r="B215" s="1">
        <v>7634</v>
      </c>
    </row>
    <row r="216" spans="1:2">
      <c r="A216" t="s">
        <v>40</v>
      </c>
      <c r="B216" s="1">
        <v>9837</v>
      </c>
    </row>
    <row r="217" spans="1:2">
      <c r="A217" t="s">
        <v>220</v>
      </c>
      <c r="B217" s="1">
        <v>36999</v>
      </c>
    </row>
    <row r="218" spans="1:2">
      <c r="A218" t="s">
        <v>220</v>
      </c>
      <c r="B218" s="1">
        <v>32962</v>
      </c>
    </row>
    <row r="219" spans="1:2">
      <c r="A219" t="s">
        <v>271</v>
      </c>
      <c r="B219" s="1">
        <v>22999</v>
      </c>
    </row>
    <row r="220" spans="1:2">
      <c r="A220" t="s">
        <v>40</v>
      </c>
      <c r="B220" s="1">
        <v>10399</v>
      </c>
    </row>
    <row r="221" spans="1:2">
      <c r="A221" t="s">
        <v>19</v>
      </c>
      <c r="B221" s="1">
        <v>8199</v>
      </c>
    </row>
    <row r="222" spans="1:2">
      <c r="A222" t="s">
        <v>40</v>
      </c>
      <c r="B222" s="1">
        <v>39900</v>
      </c>
    </row>
    <row r="223" spans="1:2">
      <c r="A223" t="s">
        <v>40</v>
      </c>
      <c r="B223" s="1">
        <v>32996</v>
      </c>
    </row>
    <row r="224" spans="1:2">
      <c r="A224" t="s">
        <v>19</v>
      </c>
      <c r="B224" s="1">
        <v>52999</v>
      </c>
    </row>
    <row r="225" spans="1:2">
      <c r="A225" t="s">
        <v>271</v>
      </c>
      <c r="B225" s="1">
        <v>38990</v>
      </c>
    </row>
    <row r="226" spans="1:2">
      <c r="A226" t="s">
        <v>25</v>
      </c>
      <c r="B226" s="1">
        <v>22999</v>
      </c>
    </row>
    <row r="227" spans="1:2">
      <c r="A227" t="s">
        <v>19</v>
      </c>
      <c r="B227" s="1">
        <v>24999</v>
      </c>
    </row>
    <row r="228" spans="1:2">
      <c r="A228" t="s">
        <v>475</v>
      </c>
      <c r="B228" s="1">
        <v>7999</v>
      </c>
    </row>
    <row r="229" spans="1:2">
      <c r="A229" t="s">
        <v>127</v>
      </c>
      <c r="B229" s="1">
        <v>13499</v>
      </c>
    </row>
    <row r="230" spans="1:2">
      <c r="A230" t="s">
        <v>40</v>
      </c>
      <c r="B230" s="1">
        <v>13499</v>
      </c>
    </row>
    <row r="231" spans="1:2">
      <c r="A231" t="s">
        <v>220</v>
      </c>
      <c r="B231" s="1">
        <v>38680</v>
      </c>
    </row>
    <row r="232" spans="1:2">
      <c r="A232" t="s">
        <v>220</v>
      </c>
      <c r="B232" s="1">
        <v>10999</v>
      </c>
    </row>
    <row r="233" spans="1:2">
      <c r="A233" t="s">
        <v>25</v>
      </c>
      <c r="B233" s="1">
        <v>7999</v>
      </c>
    </row>
    <row r="234" spans="1:2">
      <c r="A234" t="s">
        <v>220</v>
      </c>
      <c r="B234" s="1">
        <v>19999</v>
      </c>
    </row>
    <row r="235" spans="1:2">
      <c r="A235" t="s">
        <v>19</v>
      </c>
      <c r="B235" s="1">
        <v>21999</v>
      </c>
    </row>
    <row r="236" spans="1:2">
      <c r="A236" t="s">
        <v>67</v>
      </c>
      <c r="B236" s="1">
        <v>13900</v>
      </c>
    </row>
    <row r="237" spans="1:2">
      <c r="A237" t="s">
        <v>371</v>
      </c>
      <c r="B237" s="1">
        <v>77999</v>
      </c>
    </row>
    <row r="238" spans="1:2">
      <c r="A238" t="s">
        <v>220</v>
      </c>
      <c r="B238" s="1">
        <v>17999</v>
      </c>
    </row>
    <row r="239" spans="1:2">
      <c r="A239" t="s">
        <v>25</v>
      </c>
      <c r="B239" s="1">
        <v>7750</v>
      </c>
    </row>
    <row r="240" spans="1:2">
      <c r="A240" t="s">
        <v>82</v>
      </c>
      <c r="B240" s="1">
        <v>32975</v>
      </c>
    </row>
    <row r="241" spans="1:2">
      <c r="A241" t="s">
        <v>40</v>
      </c>
      <c r="B241" s="1">
        <v>10475</v>
      </c>
    </row>
    <row r="242" spans="1:2">
      <c r="A242" t="s">
        <v>312</v>
      </c>
      <c r="B242" s="1">
        <v>10999</v>
      </c>
    </row>
    <row r="243" spans="1:2">
      <c r="A243" t="s">
        <v>40</v>
      </c>
      <c r="B243" s="1">
        <v>124999</v>
      </c>
    </row>
    <row r="244" spans="1:2">
      <c r="A244" t="s">
        <v>67</v>
      </c>
      <c r="B244" s="1">
        <v>7280</v>
      </c>
    </row>
    <row r="245" spans="1:2">
      <c r="A245" t="s">
        <v>271</v>
      </c>
      <c r="B245" s="1">
        <v>14999</v>
      </c>
    </row>
    <row r="246" spans="1:2">
      <c r="A246" t="s">
        <v>19</v>
      </c>
      <c r="B246" s="1">
        <v>22195</v>
      </c>
    </row>
    <row r="247" spans="1:2">
      <c r="A247" t="s">
        <v>220</v>
      </c>
      <c r="B247" s="1">
        <v>7199</v>
      </c>
    </row>
    <row r="248" spans="1:2">
      <c r="A248" t="s">
        <v>25</v>
      </c>
      <c r="B248" s="1">
        <v>21499</v>
      </c>
    </row>
    <row r="249" spans="1:2">
      <c r="A249" t="s">
        <v>25</v>
      </c>
      <c r="B249" s="1">
        <v>17650</v>
      </c>
    </row>
    <row r="250" spans="1:2">
      <c r="A250" t="s">
        <v>95</v>
      </c>
      <c r="B250" s="1">
        <v>42695</v>
      </c>
    </row>
    <row r="251" spans="1:2">
      <c r="A251" t="s">
        <v>25</v>
      </c>
      <c r="B251" s="1">
        <v>12999</v>
      </c>
    </row>
    <row r="252" spans="1:2">
      <c r="A252" t="s">
        <v>25</v>
      </c>
      <c r="B252" s="1">
        <v>42999</v>
      </c>
    </row>
    <row r="253" spans="1:2">
      <c r="A253" t="s">
        <v>67</v>
      </c>
      <c r="B253" s="1">
        <v>15999</v>
      </c>
    </row>
    <row r="254" spans="1:2">
      <c r="A254" t="s">
        <v>127</v>
      </c>
      <c r="B254" s="1">
        <v>41999</v>
      </c>
    </row>
    <row r="255" spans="1:2">
      <c r="A255" t="s">
        <v>67</v>
      </c>
      <c r="B255" s="1">
        <v>23999</v>
      </c>
    </row>
    <row r="256" spans="1:2">
      <c r="A256" t="s">
        <v>564</v>
      </c>
      <c r="B256" s="1">
        <v>8298</v>
      </c>
    </row>
    <row r="257" spans="1:2">
      <c r="A257" t="s">
        <v>220</v>
      </c>
      <c r="B257" s="1">
        <v>21999</v>
      </c>
    </row>
    <row r="258" spans="1:2">
      <c r="A258" t="s">
        <v>25</v>
      </c>
      <c r="B258" s="1">
        <v>53975</v>
      </c>
    </row>
    <row r="259" spans="1:2">
      <c r="A259" t="s">
        <v>67</v>
      </c>
      <c r="B259" s="1">
        <v>7999</v>
      </c>
    </row>
    <row r="260" spans="1:2">
      <c r="A260" t="s">
        <v>40</v>
      </c>
      <c r="B260" s="1">
        <v>22999</v>
      </c>
    </row>
    <row r="261" spans="1:2">
      <c r="A261" t="s">
        <v>95</v>
      </c>
      <c r="B261" s="1">
        <v>22999</v>
      </c>
    </row>
    <row r="262" spans="1:2">
      <c r="A262" t="s">
        <v>564</v>
      </c>
      <c r="B262" s="1">
        <v>42999</v>
      </c>
    </row>
    <row r="263" spans="1:2">
      <c r="A263" t="s">
        <v>19</v>
      </c>
      <c r="B263" s="1">
        <v>23772</v>
      </c>
    </row>
    <row r="264" spans="1:2">
      <c r="A264" t="s">
        <v>25</v>
      </c>
      <c r="B264" s="1">
        <v>8999</v>
      </c>
    </row>
    <row r="265" spans="1:2">
      <c r="A265" t="s">
        <v>40</v>
      </c>
      <c r="B265" s="1">
        <v>11175</v>
      </c>
    </row>
    <row r="266" spans="1:2">
      <c r="A266" t="s">
        <v>220</v>
      </c>
      <c r="B266" s="1">
        <v>25880</v>
      </c>
    </row>
    <row r="267" spans="1:2">
      <c r="A267" t="s">
        <v>67</v>
      </c>
      <c r="B267" s="1">
        <v>67999</v>
      </c>
    </row>
    <row r="268" spans="1:2">
      <c r="A268" t="s">
        <v>25</v>
      </c>
      <c r="B268" s="1">
        <v>31980</v>
      </c>
    </row>
    <row r="269" spans="1:2">
      <c r="A269" t="s">
        <v>25</v>
      </c>
      <c r="B269" s="1">
        <v>12988</v>
      </c>
    </row>
    <row r="270" spans="1:2">
      <c r="A270" t="s">
        <v>220</v>
      </c>
      <c r="B270" s="1">
        <v>24999</v>
      </c>
    </row>
    <row r="271" spans="1:2">
      <c r="A271" t="s">
        <v>25</v>
      </c>
      <c r="B271" s="1">
        <v>14999</v>
      </c>
    </row>
    <row r="272" spans="1:2">
      <c r="A272" t="s">
        <v>371</v>
      </c>
      <c r="B272" s="1">
        <v>12999</v>
      </c>
    </row>
    <row r="273" spans="1:2">
      <c r="A273" t="s">
        <v>371</v>
      </c>
      <c r="B273" s="1">
        <v>6179</v>
      </c>
    </row>
    <row r="274" spans="1:2">
      <c r="A274" t="s">
        <v>19</v>
      </c>
      <c r="B274" s="1">
        <v>13998</v>
      </c>
    </row>
    <row r="275" spans="1:2">
      <c r="A275" t="s">
        <v>67</v>
      </c>
      <c r="B275" s="1">
        <v>22999</v>
      </c>
    </row>
    <row r="276" spans="1:2">
      <c r="A276" t="s">
        <v>25</v>
      </c>
      <c r="B276" s="1">
        <v>67999</v>
      </c>
    </row>
    <row r="277" spans="1:2">
      <c r="A277" t="s">
        <v>127</v>
      </c>
      <c r="B277" s="1">
        <v>11177</v>
      </c>
    </row>
    <row r="278" spans="1:2">
      <c r="A278" t="s">
        <v>40</v>
      </c>
      <c r="B278" s="1">
        <v>12999</v>
      </c>
    </row>
    <row r="279" spans="1:2">
      <c r="A279" t="s">
        <v>67</v>
      </c>
      <c r="B279" s="1">
        <v>11999</v>
      </c>
    </row>
    <row r="280" spans="1:2">
      <c r="A280" t="s">
        <v>371</v>
      </c>
      <c r="B280" s="1">
        <v>7999</v>
      </c>
    </row>
    <row r="281" spans="1:2">
      <c r="A281" t="s">
        <v>127</v>
      </c>
      <c r="B281" s="1">
        <v>7999</v>
      </c>
    </row>
    <row r="282" spans="1:2">
      <c r="A282" t="s">
        <v>127</v>
      </c>
      <c r="B282" s="1">
        <v>990</v>
      </c>
    </row>
    <row r="283" spans="1:2">
      <c r="A283" t="s">
        <v>627</v>
      </c>
      <c r="B283" s="1">
        <v>7299</v>
      </c>
    </row>
    <row r="284" spans="1:2">
      <c r="A284" t="s">
        <v>627</v>
      </c>
      <c r="B284" s="1">
        <v>8999</v>
      </c>
    </row>
    <row r="285" spans="1:2">
      <c r="A285" t="s">
        <v>19</v>
      </c>
      <c r="B285" s="1">
        <v>19840</v>
      </c>
    </row>
    <row r="286" spans="1:2">
      <c r="A286" t="s">
        <v>67</v>
      </c>
      <c r="B286" s="1">
        <v>14999</v>
      </c>
    </row>
    <row r="287" spans="1:2">
      <c r="A287" t="s">
        <v>82</v>
      </c>
      <c r="B287" s="1">
        <v>8299</v>
      </c>
    </row>
    <row r="288" spans="1:2">
      <c r="A288" t="s">
        <v>67</v>
      </c>
      <c r="B288" s="1">
        <v>13999</v>
      </c>
    </row>
    <row r="289" spans="1:2">
      <c r="A289" t="s">
        <v>40</v>
      </c>
      <c r="B289" s="1">
        <v>15499</v>
      </c>
    </row>
    <row r="290" spans="1:2">
      <c r="A290" t="s">
        <v>67</v>
      </c>
      <c r="B290" s="1">
        <v>14999</v>
      </c>
    </row>
    <row r="291" spans="1:2">
      <c r="A291" t="s">
        <v>67</v>
      </c>
      <c r="B291" s="1">
        <v>7299</v>
      </c>
    </row>
    <row r="292" spans="1:2">
      <c r="A292" t="s">
        <v>40</v>
      </c>
      <c r="B292" s="1">
        <v>32999</v>
      </c>
    </row>
    <row r="293" spans="1:2">
      <c r="A293" t="s">
        <v>19</v>
      </c>
      <c r="B293" s="1">
        <v>10949</v>
      </c>
    </row>
    <row r="294" spans="1:2">
      <c r="A294" t="s">
        <v>67</v>
      </c>
      <c r="B294" s="1">
        <v>18999</v>
      </c>
    </row>
    <row r="295" spans="1:2">
      <c r="A295" t="s">
        <v>82</v>
      </c>
      <c r="B295" s="1">
        <v>16999</v>
      </c>
    </row>
    <row r="296" spans="1:2">
      <c r="A296" t="s">
        <v>19</v>
      </c>
      <c r="B296" s="1">
        <v>25999</v>
      </c>
    </row>
    <row r="297" spans="1:2">
      <c r="A297" t="s">
        <v>40</v>
      </c>
      <c r="B297" s="1">
        <v>19999</v>
      </c>
    </row>
    <row r="298" spans="1:2">
      <c r="A298" t="s">
        <v>19</v>
      </c>
      <c r="B298" s="1">
        <v>14999</v>
      </c>
    </row>
    <row r="299" spans="1:2">
      <c r="A299" t="s">
        <v>40</v>
      </c>
      <c r="B299" s="1">
        <v>40697</v>
      </c>
    </row>
    <row r="300" spans="1:2">
      <c r="A300" t="s">
        <v>19</v>
      </c>
      <c r="B300" s="1">
        <v>10499</v>
      </c>
    </row>
    <row r="301" spans="1:2">
      <c r="A301" t="s">
        <v>95</v>
      </c>
      <c r="B301" s="1">
        <v>9598</v>
      </c>
    </row>
    <row r="302" spans="1:2">
      <c r="A302" t="s">
        <v>67</v>
      </c>
      <c r="B302" s="1">
        <v>14999</v>
      </c>
    </row>
    <row r="303" spans="1:2">
      <c r="A303" t="s">
        <v>40</v>
      </c>
      <c r="B303" s="1">
        <v>13490</v>
      </c>
    </row>
    <row r="304" spans="1:2">
      <c r="A304" t="s">
        <v>40</v>
      </c>
      <c r="B304" s="1">
        <v>15999</v>
      </c>
    </row>
    <row r="305" spans="1:2">
      <c r="A305" t="s">
        <v>19</v>
      </c>
      <c r="B305" s="1">
        <v>11690</v>
      </c>
    </row>
    <row r="306" spans="1:2">
      <c r="A306" t="s">
        <v>40</v>
      </c>
      <c r="B306" s="1">
        <v>9499</v>
      </c>
    </row>
    <row r="307" spans="1:2">
      <c r="A307" t="s">
        <v>82</v>
      </c>
      <c r="B307" s="1">
        <v>6899</v>
      </c>
    </row>
    <row r="308" spans="1:2">
      <c r="A308" t="s">
        <v>67</v>
      </c>
      <c r="B308" s="1">
        <v>9499</v>
      </c>
    </row>
    <row r="309" spans="1:2">
      <c r="A309" t="s">
        <v>371</v>
      </c>
      <c r="B309" s="1">
        <v>10990</v>
      </c>
    </row>
    <row r="310" spans="1:2">
      <c r="A310" t="s">
        <v>40</v>
      </c>
      <c r="B310" s="1">
        <v>12999</v>
      </c>
    </row>
    <row r="311" spans="1:2">
      <c r="A311" t="s">
        <v>25</v>
      </c>
      <c r="B311" s="1">
        <v>17999</v>
      </c>
    </row>
    <row r="312" spans="1:2">
      <c r="A312" t="s">
        <v>67</v>
      </c>
      <c r="B312" s="1">
        <v>12499</v>
      </c>
    </row>
    <row r="313" spans="1:2">
      <c r="A313" t="s">
        <v>95</v>
      </c>
      <c r="B313" s="1">
        <v>23389</v>
      </c>
    </row>
    <row r="314" spans="1:2">
      <c r="A314" t="s">
        <v>220</v>
      </c>
      <c r="B314" s="1">
        <v>14999</v>
      </c>
    </row>
    <row r="315" spans="1:2">
      <c r="A315" t="s">
        <v>82</v>
      </c>
      <c r="B315" s="1">
        <v>11999</v>
      </c>
    </row>
    <row r="316" spans="1:2">
      <c r="A316" t="s">
        <v>82</v>
      </c>
      <c r="B316" s="1">
        <v>12999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A342F-FDDC-4644-8669-C7095C52282B}">
  <sheetPr>
    <tabColor theme="0" tint="-0.14999847407452621"/>
  </sheetPr>
  <dimension ref="A1:B316"/>
  <sheetViews>
    <sheetView workbookViewId="0">
      <selection activeCell="K1" sqref="K1"/>
    </sheetView>
  </sheetViews>
  <sheetFormatPr defaultRowHeight="13.8"/>
  <cols>
    <col min="2" max="2" width="11.796875" customWidth="1"/>
  </cols>
  <sheetData>
    <row r="1" spans="1:2">
      <c r="A1" t="s">
        <v>9</v>
      </c>
      <c r="B1" s="1" t="s">
        <v>2</v>
      </c>
    </row>
    <row r="2" spans="1:2">
      <c r="A2">
        <v>8</v>
      </c>
      <c r="B2" s="1">
        <v>27999</v>
      </c>
    </row>
    <row r="3" spans="1:2">
      <c r="A3">
        <v>8</v>
      </c>
      <c r="B3" s="1">
        <v>55999</v>
      </c>
    </row>
    <row r="4" spans="1:2">
      <c r="A4">
        <v>12</v>
      </c>
      <c r="B4" s="1">
        <v>16999</v>
      </c>
    </row>
    <row r="5" spans="1:2">
      <c r="A5">
        <v>8</v>
      </c>
      <c r="B5" s="1">
        <v>17999</v>
      </c>
    </row>
    <row r="6" spans="1:2">
      <c r="A6">
        <v>12</v>
      </c>
      <c r="B6" s="1">
        <v>16999</v>
      </c>
    </row>
    <row r="7" spans="1:2">
      <c r="A7">
        <v>4</v>
      </c>
      <c r="B7" s="1">
        <v>7699</v>
      </c>
    </row>
    <row r="8" spans="1:2">
      <c r="A8">
        <v>4</v>
      </c>
      <c r="B8" s="1">
        <v>6999</v>
      </c>
    </row>
    <row r="9" spans="1:2">
      <c r="A9">
        <v>12</v>
      </c>
      <c r="B9" s="1">
        <v>24999</v>
      </c>
    </row>
    <row r="10" spans="1:2">
      <c r="A10">
        <v>8</v>
      </c>
      <c r="B10" s="1">
        <v>14999</v>
      </c>
    </row>
    <row r="11" spans="1:2">
      <c r="A11">
        <v>4</v>
      </c>
      <c r="B11" s="1">
        <v>7699</v>
      </c>
    </row>
    <row r="12" spans="1:2">
      <c r="A12">
        <v>12</v>
      </c>
      <c r="B12" s="1">
        <v>24999</v>
      </c>
    </row>
    <row r="13" spans="1:2">
      <c r="A13">
        <v>4</v>
      </c>
      <c r="B13" s="1">
        <v>6999</v>
      </c>
    </row>
    <row r="14" spans="1:2">
      <c r="A14">
        <v>8</v>
      </c>
      <c r="B14" s="1">
        <v>11999</v>
      </c>
    </row>
    <row r="15" spans="1:2">
      <c r="A15">
        <v>8</v>
      </c>
      <c r="B15" s="1">
        <v>22999</v>
      </c>
    </row>
    <row r="16" spans="1:2">
      <c r="A16">
        <v>6</v>
      </c>
      <c r="B16" s="1">
        <v>14999</v>
      </c>
    </row>
    <row r="17" spans="1:2">
      <c r="A17">
        <v>6</v>
      </c>
      <c r="B17" s="1">
        <v>14999</v>
      </c>
    </row>
    <row r="18" spans="1:2">
      <c r="A18">
        <v>4</v>
      </c>
      <c r="B18" s="1">
        <v>10499</v>
      </c>
    </row>
    <row r="19" spans="1:2">
      <c r="A19">
        <v>8</v>
      </c>
      <c r="B19" s="1">
        <v>31999</v>
      </c>
    </row>
    <row r="20" spans="1:2">
      <c r="A20">
        <v>4</v>
      </c>
      <c r="B20" s="1">
        <v>13499</v>
      </c>
    </row>
    <row r="21" spans="1:2">
      <c r="A21">
        <v>6</v>
      </c>
      <c r="B21" s="1">
        <v>13499</v>
      </c>
    </row>
    <row r="22" spans="1:2">
      <c r="A22">
        <v>8</v>
      </c>
      <c r="B22" s="1">
        <v>23999</v>
      </c>
    </row>
    <row r="23" spans="1:2">
      <c r="A23">
        <v>12</v>
      </c>
      <c r="B23" s="1">
        <v>20999</v>
      </c>
    </row>
    <row r="24" spans="1:2">
      <c r="A24">
        <v>6</v>
      </c>
      <c r="B24" s="1">
        <v>7499</v>
      </c>
    </row>
    <row r="25" spans="1:2">
      <c r="A25">
        <v>8</v>
      </c>
      <c r="B25" s="1">
        <v>19999</v>
      </c>
    </row>
    <row r="26" spans="1:2">
      <c r="A26">
        <v>8</v>
      </c>
      <c r="B26" s="1">
        <v>14999</v>
      </c>
    </row>
    <row r="27" spans="1:2">
      <c r="A27">
        <v>8</v>
      </c>
      <c r="B27" s="1">
        <v>60999</v>
      </c>
    </row>
    <row r="28" spans="1:2">
      <c r="A28">
        <v>6</v>
      </c>
      <c r="B28" s="1">
        <v>8499</v>
      </c>
    </row>
    <row r="29" spans="1:2">
      <c r="A29">
        <v>4</v>
      </c>
      <c r="B29" s="1">
        <v>8249</v>
      </c>
    </row>
    <row r="30" spans="1:2">
      <c r="A30">
        <v>8</v>
      </c>
      <c r="B30" s="1">
        <v>14999</v>
      </c>
    </row>
    <row r="31" spans="1:2">
      <c r="A31">
        <v>8</v>
      </c>
      <c r="B31" s="1">
        <v>14999</v>
      </c>
    </row>
    <row r="32" spans="1:2">
      <c r="A32">
        <v>6</v>
      </c>
      <c r="B32" s="1">
        <v>15999</v>
      </c>
    </row>
    <row r="33" spans="1:2">
      <c r="A33">
        <v>8</v>
      </c>
      <c r="B33" s="1">
        <v>26999</v>
      </c>
    </row>
    <row r="34" spans="1:2">
      <c r="A34">
        <v>8</v>
      </c>
      <c r="B34" s="1">
        <v>60999</v>
      </c>
    </row>
    <row r="35" spans="1:2">
      <c r="A35">
        <v>8</v>
      </c>
      <c r="B35" s="1">
        <v>7999</v>
      </c>
    </row>
    <row r="36" spans="1:2">
      <c r="A36">
        <v>8</v>
      </c>
      <c r="B36" s="1">
        <v>7999</v>
      </c>
    </row>
    <row r="37" spans="1:2">
      <c r="A37">
        <v>8</v>
      </c>
      <c r="B37" s="1">
        <v>19999</v>
      </c>
    </row>
    <row r="38" spans="1:2">
      <c r="A38">
        <v>8</v>
      </c>
      <c r="B38" s="1">
        <v>44999</v>
      </c>
    </row>
    <row r="39" spans="1:2">
      <c r="A39">
        <v>6</v>
      </c>
      <c r="B39" s="1">
        <v>13499</v>
      </c>
    </row>
    <row r="40" spans="1:2">
      <c r="A40">
        <v>4</v>
      </c>
      <c r="B40" s="1">
        <v>10999</v>
      </c>
    </row>
    <row r="41" spans="1:2">
      <c r="A41">
        <v>4</v>
      </c>
      <c r="B41" s="1">
        <v>8249</v>
      </c>
    </row>
    <row r="42" spans="1:2">
      <c r="A42">
        <v>4</v>
      </c>
      <c r="B42" s="1">
        <v>8999</v>
      </c>
    </row>
    <row r="43" spans="1:2">
      <c r="A43">
        <v>6</v>
      </c>
      <c r="B43" s="1">
        <v>9999</v>
      </c>
    </row>
    <row r="44" spans="1:2">
      <c r="A44">
        <v>4</v>
      </c>
      <c r="B44" s="1">
        <v>8999</v>
      </c>
    </row>
    <row r="45" spans="1:2">
      <c r="A45">
        <v>8</v>
      </c>
      <c r="B45" s="1">
        <v>19999</v>
      </c>
    </row>
    <row r="46" spans="1:2">
      <c r="A46">
        <v>4</v>
      </c>
      <c r="B46" s="1">
        <v>10999</v>
      </c>
    </row>
    <row r="47" spans="1:2">
      <c r="A47">
        <v>6</v>
      </c>
      <c r="B47" s="1">
        <v>13499</v>
      </c>
    </row>
    <row r="48" spans="1:2">
      <c r="A48">
        <v>8</v>
      </c>
      <c r="B48" s="1">
        <v>7999</v>
      </c>
    </row>
    <row r="49" spans="1:2">
      <c r="A49">
        <v>8</v>
      </c>
      <c r="B49" s="1">
        <v>60999</v>
      </c>
    </row>
    <row r="50" spans="1:2">
      <c r="A50">
        <v>8</v>
      </c>
      <c r="B50" s="1">
        <v>7999</v>
      </c>
    </row>
    <row r="51" spans="1:2">
      <c r="A51">
        <v>4</v>
      </c>
      <c r="B51" s="1">
        <v>7299</v>
      </c>
    </row>
    <row r="52" spans="1:2">
      <c r="A52">
        <v>4</v>
      </c>
      <c r="B52" s="1">
        <v>7799</v>
      </c>
    </row>
    <row r="53" spans="1:2">
      <c r="A53">
        <v>12</v>
      </c>
      <c r="B53" s="1">
        <v>24999</v>
      </c>
    </row>
    <row r="54" spans="1:2">
      <c r="A54">
        <v>12</v>
      </c>
      <c r="B54" s="1">
        <v>24999</v>
      </c>
    </row>
    <row r="55" spans="1:2">
      <c r="A55">
        <v>6</v>
      </c>
      <c r="B55" s="1">
        <v>12499</v>
      </c>
    </row>
    <row r="56" spans="1:2">
      <c r="A56">
        <v>8</v>
      </c>
      <c r="B56" s="1">
        <v>11999</v>
      </c>
    </row>
    <row r="57" spans="1:2">
      <c r="A57">
        <v>8</v>
      </c>
      <c r="B57" s="1">
        <v>21999</v>
      </c>
    </row>
    <row r="58" spans="1:2">
      <c r="A58">
        <v>4</v>
      </c>
      <c r="B58" s="1">
        <v>7299</v>
      </c>
    </row>
    <row r="59" spans="1:2">
      <c r="A59">
        <v>4</v>
      </c>
      <c r="B59" s="1">
        <v>7299</v>
      </c>
    </row>
    <row r="60" spans="1:2">
      <c r="A60">
        <v>8</v>
      </c>
      <c r="B60" s="1">
        <v>17999</v>
      </c>
    </row>
    <row r="61" spans="1:2">
      <c r="A61">
        <v>8</v>
      </c>
      <c r="B61" s="1">
        <v>25999</v>
      </c>
    </row>
    <row r="62" spans="1:2">
      <c r="A62">
        <v>4</v>
      </c>
      <c r="B62" s="1">
        <v>6799</v>
      </c>
    </row>
    <row r="63" spans="1:2">
      <c r="A63">
        <v>8</v>
      </c>
      <c r="B63" s="1">
        <v>17999</v>
      </c>
    </row>
    <row r="64" spans="1:2">
      <c r="A64">
        <v>6</v>
      </c>
      <c r="B64" s="1">
        <v>9999</v>
      </c>
    </row>
    <row r="65" spans="1:2">
      <c r="A65">
        <v>6</v>
      </c>
      <c r="B65" s="1">
        <v>15407</v>
      </c>
    </row>
    <row r="66" spans="1:2">
      <c r="A66">
        <v>6</v>
      </c>
      <c r="B66" s="1">
        <v>8499</v>
      </c>
    </row>
    <row r="67" spans="1:2">
      <c r="A67">
        <v>4</v>
      </c>
      <c r="B67" s="1">
        <v>7299</v>
      </c>
    </row>
    <row r="68" spans="1:2">
      <c r="A68">
        <v>8</v>
      </c>
      <c r="B68" s="1">
        <v>20999</v>
      </c>
    </row>
    <row r="69" spans="1:2">
      <c r="A69">
        <v>4</v>
      </c>
      <c r="B69" s="1">
        <v>8249</v>
      </c>
    </row>
    <row r="70" spans="1:2">
      <c r="A70">
        <v>6</v>
      </c>
      <c r="B70" s="1">
        <v>9095</v>
      </c>
    </row>
    <row r="71" spans="1:2">
      <c r="A71">
        <v>8</v>
      </c>
      <c r="B71" s="1">
        <v>17499</v>
      </c>
    </row>
    <row r="72" spans="1:2">
      <c r="A72">
        <v>6</v>
      </c>
      <c r="B72" s="1">
        <v>8999</v>
      </c>
    </row>
    <row r="73" spans="1:2">
      <c r="A73">
        <v>6</v>
      </c>
      <c r="B73" s="1">
        <v>8999</v>
      </c>
    </row>
    <row r="74" spans="1:2">
      <c r="A74">
        <v>4</v>
      </c>
      <c r="B74" s="1">
        <v>7799</v>
      </c>
    </row>
    <row r="75" spans="1:2">
      <c r="A75">
        <v>8</v>
      </c>
      <c r="B75" s="1">
        <v>18999</v>
      </c>
    </row>
    <row r="76" spans="1:2">
      <c r="A76">
        <v>6</v>
      </c>
      <c r="B76" s="1">
        <v>15999</v>
      </c>
    </row>
    <row r="77" spans="1:2">
      <c r="A77">
        <v>12</v>
      </c>
      <c r="B77" s="1">
        <v>27999</v>
      </c>
    </row>
    <row r="78" spans="1:2">
      <c r="A78">
        <v>8</v>
      </c>
      <c r="B78" s="1">
        <v>17999</v>
      </c>
    </row>
    <row r="79" spans="1:2">
      <c r="A79">
        <v>4</v>
      </c>
      <c r="B79" s="1">
        <v>6499</v>
      </c>
    </row>
    <row r="80" spans="1:2">
      <c r="A80">
        <v>8</v>
      </c>
      <c r="B80" s="1">
        <v>17999</v>
      </c>
    </row>
    <row r="81" spans="1:2">
      <c r="A81">
        <v>4</v>
      </c>
      <c r="B81" s="1">
        <v>8249</v>
      </c>
    </row>
    <row r="82" spans="1:2">
      <c r="A82">
        <v>8</v>
      </c>
      <c r="B82" s="1">
        <v>23999</v>
      </c>
    </row>
    <row r="83" spans="1:2">
      <c r="A83">
        <v>8</v>
      </c>
      <c r="B83" s="1">
        <v>23999</v>
      </c>
    </row>
    <row r="84" spans="1:2">
      <c r="A84">
        <v>6</v>
      </c>
      <c r="B84" s="1">
        <v>9999</v>
      </c>
    </row>
    <row r="85" spans="1:2">
      <c r="A85">
        <v>8</v>
      </c>
      <c r="B85" s="1">
        <v>23999</v>
      </c>
    </row>
    <row r="86" spans="1:2">
      <c r="A86">
        <v>8</v>
      </c>
      <c r="B86" s="1">
        <v>23999</v>
      </c>
    </row>
    <row r="87" spans="1:2">
      <c r="A87">
        <v>8</v>
      </c>
      <c r="B87" s="1">
        <v>23999</v>
      </c>
    </row>
    <row r="88" spans="1:2">
      <c r="A88">
        <v>8</v>
      </c>
      <c r="B88" s="1">
        <v>14999</v>
      </c>
    </row>
    <row r="89" spans="1:2">
      <c r="A89">
        <v>12</v>
      </c>
      <c r="B89" s="1">
        <v>35999</v>
      </c>
    </row>
    <row r="90" spans="1:2">
      <c r="A90">
        <v>6</v>
      </c>
      <c r="B90" s="1">
        <v>12999</v>
      </c>
    </row>
    <row r="91" spans="1:2">
      <c r="A91">
        <v>4</v>
      </c>
      <c r="B91" s="1">
        <v>7699</v>
      </c>
    </row>
    <row r="92" spans="1:2">
      <c r="A92">
        <v>8</v>
      </c>
      <c r="B92" s="1">
        <v>17999</v>
      </c>
    </row>
    <row r="93" spans="1:2">
      <c r="A93">
        <v>8</v>
      </c>
      <c r="B93" s="1">
        <v>26998</v>
      </c>
    </row>
    <row r="94" spans="1:2">
      <c r="A94">
        <v>6</v>
      </c>
      <c r="B94" s="1">
        <v>12999</v>
      </c>
    </row>
    <row r="95" spans="1:2">
      <c r="A95">
        <v>8</v>
      </c>
      <c r="B95" s="1">
        <v>13999</v>
      </c>
    </row>
    <row r="96" spans="1:2">
      <c r="A96">
        <v>6</v>
      </c>
      <c r="B96" s="1">
        <v>12499</v>
      </c>
    </row>
    <row r="97" spans="1:2">
      <c r="A97">
        <v>8</v>
      </c>
      <c r="B97" s="1">
        <v>21809</v>
      </c>
    </row>
    <row r="98" spans="1:2">
      <c r="A98">
        <v>8</v>
      </c>
      <c r="B98" s="1">
        <v>9499</v>
      </c>
    </row>
    <row r="99" spans="1:2">
      <c r="A99">
        <v>6</v>
      </c>
      <c r="B99" s="1">
        <v>15999</v>
      </c>
    </row>
    <row r="100" spans="1:2">
      <c r="A100">
        <v>4</v>
      </c>
      <c r="B100" s="1">
        <v>11999</v>
      </c>
    </row>
    <row r="101" spans="1:2">
      <c r="A101">
        <v>8</v>
      </c>
      <c r="B101" s="1">
        <v>21999</v>
      </c>
    </row>
    <row r="102" spans="1:2">
      <c r="A102">
        <v>8</v>
      </c>
      <c r="B102" s="1">
        <v>32999</v>
      </c>
    </row>
    <row r="103" spans="1:2">
      <c r="A103">
        <v>12</v>
      </c>
      <c r="B103" s="1">
        <v>33999</v>
      </c>
    </row>
    <row r="104" spans="1:2">
      <c r="A104">
        <v>8</v>
      </c>
      <c r="B104" s="1">
        <v>13999</v>
      </c>
    </row>
    <row r="105" spans="1:2">
      <c r="A105">
        <v>6</v>
      </c>
      <c r="B105" s="1">
        <v>14499</v>
      </c>
    </row>
    <row r="106" spans="1:2">
      <c r="A106">
        <v>8</v>
      </c>
      <c r="B106" s="1">
        <v>31999</v>
      </c>
    </row>
    <row r="107" spans="1:2">
      <c r="A107">
        <v>8</v>
      </c>
      <c r="B107" s="1">
        <v>49999</v>
      </c>
    </row>
    <row r="108" spans="1:2">
      <c r="A108">
        <v>8</v>
      </c>
      <c r="B108" s="1">
        <v>22999</v>
      </c>
    </row>
    <row r="109" spans="1:2">
      <c r="A109">
        <v>4</v>
      </c>
      <c r="B109" s="1">
        <v>8999</v>
      </c>
    </row>
    <row r="110" spans="1:2">
      <c r="A110">
        <v>12</v>
      </c>
      <c r="B110" s="1">
        <v>24999</v>
      </c>
    </row>
    <row r="111" spans="1:2">
      <c r="A111">
        <v>4</v>
      </c>
      <c r="B111" s="1">
        <v>11999</v>
      </c>
    </row>
    <row r="112" spans="1:2">
      <c r="A112">
        <v>8</v>
      </c>
      <c r="B112" s="1">
        <v>37999</v>
      </c>
    </row>
    <row r="113" spans="1:2">
      <c r="A113">
        <v>8</v>
      </c>
      <c r="B113" s="1">
        <v>32999</v>
      </c>
    </row>
    <row r="114" spans="1:2">
      <c r="A114">
        <v>12</v>
      </c>
      <c r="B114" s="1">
        <v>36999</v>
      </c>
    </row>
    <row r="115" spans="1:2">
      <c r="A115">
        <v>12</v>
      </c>
      <c r="B115" s="1">
        <v>19999</v>
      </c>
    </row>
    <row r="116" spans="1:2">
      <c r="A116">
        <v>12</v>
      </c>
      <c r="B116" s="1">
        <v>38999</v>
      </c>
    </row>
    <row r="117" spans="1:2">
      <c r="A117">
        <v>12</v>
      </c>
      <c r="B117" s="1">
        <v>79999</v>
      </c>
    </row>
    <row r="118" spans="1:2">
      <c r="A118">
        <v>8</v>
      </c>
      <c r="B118" s="1">
        <v>22999</v>
      </c>
    </row>
    <row r="119" spans="1:2">
      <c r="A119">
        <v>8</v>
      </c>
      <c r="B119" s="1">
        <v>15999</v>
      </c>
    </row>
    <row r="120" spans="1:2">
      <c r="A120">
        <v>8</v>
      </c>
      <c r="B120" s="1">
        <v>27999</v>
      </c>
    </row>
    <row r="121" spans="1:2">
      <c r="A121">
        <v>8</v>
      </c>
      <c r="B121" s="1">
        <v>17999</v>
      </c>
    </row>
    <row r="122" spans="1:2">
      <c r="A122">
        <v>6</v>
      </c>
      <c r="B122" s="1">
        <v>14499</v>
      </c>
    </row>
    <row r="123" spans="1:2">
      <c r="A123">
        <v>8</v>
      </c>
      <c r="B123" s="1">
        <v>21395</v>
      </c>
    </row>
    <row r="124" spans="1:2">
      <c r="A124">
        <v>8</v>
      </c>
      <c r="B124" s="1">
        <v>40999</v>
      </c>
    </row>
    <row r="125" spans="1:2">
      <c r="A125">
        <v>8</v>
      </c>
      <c r="B125" s="1">
        <v>67999</v>
      </c>
    </row>
    <row r="126" spans="1:2">
      <c r="A126">
        <v>6</v>
      </c>
      <c r="B126" s="1">
        <v>10999</v>
      </c>
    </row>
    <row r="127" spans="1:2">
      <c r="A127">
        <v>6</v>
      </c>
      <c r="B127" s="1">
        <v>10999</v>
      </c>
    </row>
    <row r="128" spans="1:2">
      <c r="A128">
        <v>6</v>
      </c>
      <c r="B128" s="1">
        <v>10999</v>
      </c>
    </row>
    <row r="129" spans="1:2">
      <c r="A129">
        <v>2</v>
      </c>
      <c r="B129" s="1">
        <v>5729</v>
      </c>
    </row>
    <row r="130" spans="1:2">
      <c r="A130">
        <v>8</v>
      </c>
      <c r="B130" s="1">
        <v>11499</v>
      </c>
    </row>
    <row r="131" spans="1:2">
      <c r="A131">
        <v>8</v>
      </c>
      <c r="B131" s="1">
        <v>67999</v>
      </c>
    </row>
    <row r="132" spans="1:2">
      <c r="A132">
        <v>8</v>
      </c>
      <c r="B132" s="1">
        <v>8485</v>
      </c>
    </row>
    <row r="133" spans="1:2">
      <c r="A133">
        <v>12</v>
      </c>
      <c r="B133" s="1">
        <v>38999</v>
      </c>
    </row>
    <row r="134" spans="1:2">
      <c r="A134">
        <v>12</v>
      </c>
      <c r="B134" s="1">
        <v>38999</v>
      </c>
    </row>
    <row r="135" spans="1:2">
      <c r="A135">
        <v>12</v>
      </c>
      <c r="B135" s="1">
        <v>15174</v>
      </c>
    </row>
    <row r="136" spans="1:2">
      <c r="A136">
        <v>8</v>
      </c>
      <c r="B136" s="1">
        <v>11990</v>
      </c>
    </row>
    <row r="137" spans="1:2">
      <c r="A137">
        <v>4</v>
      </c>
      <c r="B137" s="1">
        <v>6999</v>
      </c>
    </row>
    <row r="138" spans="1:2">
      <c r="A138">
        <v>8</v>
      </c>
      <c r="B138" s="1">
        <v>38680</v>
      </c>
    </row>
    <row r="139" spans="1:2">
      <c r="A139">
        <v>8</v>
      </c>
      <c r="B139" s="1">
        <v>59999</v>
      </c>
    </row>
    <row r="140" spans="1:2">
      <c r="A140">
        <v>8</v>
      </c>
      <c r="B140" s="1">
        <v>57699</v>
      </c>
    </row>
    <row r="141" spans="1:2">
      <c r="A141">
        <v>8</v>
      </c>
      <c r="B141" s="1">
        <v>14499</v>
      </c>
    </row>
    <row r="142" spans="1:2">
      <c r="A142">
        <v>6</v>
      </c>
      <c r="B142" s="1">
        <v>26999</v>
      </c>
    </row>
    <row r="143" spans="1:2">
      <c r="A143">
        <v>8</v>
      </c>
      <c r="B143" s="1">
        <v>12450</v>
      </c>
    </row>
    <row r="144" spans="1:2">
      <c r="A144">
        <v>4</v>
      </c>
      <c r="B144" s="1">
        <v>40999</v>
      </c>
    </row>
    <row r="145" spans="1:2">
      <c r="A145">
        <v>12</v>
      </c>
      <c r="B145" s="1">
        <v>8999</v>
      </c>
    </row>
    <row r="146" spans="1:2">
      <c r="A146">
        <v>4</v>
      </c>
      <c r="B146" s="1">
        <v>11999</v>
      </c>
    </row>
    <row r="147" spans="1:2">
      <c r="A147">
        <v>6</v>
      </c>
      <c r="B147" s="1">
        <v>49999</v>
      </c>
    </row>
    <row r="148" spans="1:2">
      <c r="A148">
        <v>8</v>
      </c>
      <c r="B148" s="1">
        <v>28999</v>
      </c>
    </row>
    <row r="149" spans="1:2">
      <c r="A149">
        <v>8</v>
      </c>
      <c r="B149" s="1">
        <v>17327</v>
      </c>
    </row>
    <row r="150" spans="1:2">
      <c r="A150">
        <v>8</v>
      </c>
      <c r="B150" s="1">
        <v>33999</v>
      </c>
    </row>
    <row r="151" spans="1:2">
      <c r="A151">
        <v>8</v>
      </c>
      <c r="B151" s="1">
        <v>31999</v>
      </c>
    </row>
    <row r="152" spans="1:2">
      <c r="A152">
        <v>12</v>
      </c>
      <c r="B152" s="1">
        <v>12895</v>
      </c>
    </row>
    <row r="153" spans="1:2">
      <c r="A153">
        <v>8</v>
      </c>
      <c r="B153" s="1">
        <v>12867</v>
      </c>
    </row>
    <row r="154" spans="1:2">
      <c r="A154">
        <v>6</v>
      </c>
      <c r="B154" s="1">
        <v>10496</v>
      </c>
    </row>
    <row r="155" spans="1:2">
      <c r="A155">
        <v>8</v>
      </c>
      <c r="B155" s="1">
        <v>67999</v>
      </c>
    </row>
    <row r="156" spans="1:2">
      <c r="A156">
        <v>8</v>
      </c>
      <c r="B156" s="1">
        <v>57700</v>
      </c>
    </row>
    <row r="157" spans="1:2">
      <c r="A157">
        <v>4</v>
      </c>
      <c r="B157" s="1">
        <v>36390</v>
      </c>
    </row>
    <row r="158" spans="1:2">
      <c r="A158">
        <v>12</v>
      </c>
      <c r="B158" s="1">
        <v>11090</v>
      </c>
    </row>
    <row r="159" spans="1:2">
      <c r="A159">
        <v>4</v>
      </c>
      <c r="B159" s="1">
        <v>6899</v>
      </c>
    </row>
    <row r="160" spans="1:2">
      <c r="A160">
        <v>3</v>
      </c>
      <c r="B160" s="1">
        <v>37999</v>
      </c>
    </row>
    <row r="161" spans="1:2">
      <c r="A161">
        <v>8</v>
      </c>
      <c r="B161" s="1">
        <v>9999</v>
      </c>
    </row>
    <row r="162" spans="1:2">
      <c r="A162">
        <v>4</v>
      </c>
      <c r="B162" s="1">
        <v>7199</v>
      </c>
    </row>
    <row r="163" spans="1:2">
      <c r="A163">
        <v>4</v>
      </c>
      <c r="B163" s="1">
        <v>17999</v>
      </c>
    </row>
    <row r="164" spans="1:2">
      <c r="A164">
        <v>4</v>
      </c>
      <c r="B164" s="1">
        <v>37999</v>
      </c>
    </row>
    <row r="165" spans="1:2">
      <c r="A165">
        <v>8</v>
      </c>
      <c r="B165" s="1">
        <v>39999</v>
      </c>
    </row>
    <row r="166" spans="1:2">
      <c r="A166">
        <v>8</v>
      </c>
      <c r="B166" s="1">
        <v>11999</v>
      </c>
    </row>
    <row r="167" spans="1:2">
      <c r="A167">
        <v>8</v>
      </c>
      <c r="B167" s="1">
        <v>94999</v>
      </c>
    </row>
    <row r="168" spans="1:2">
      <c r="A168">
        <v>6</v>
      </c>
      <c r="B168" s="1">
        <v>7150</v>
      </c>
    </row>
    <row r="169" spans="1:2">
      <c r="A169">
        <v>3</v>
      </c>
      <c r="B169" s="1">
        <v>16802</v>
      </c>
    </row>
    <row r="170" spans="1:2">
      <c r="A170">
        <v>8</v>
      </c>
      <c r="B170" s="1">
        <v>7490</v>
      </c>
    </row>
    <row r="171" spans="1:2">
      <c r="A171">
        <v>4</v>
      </c>
      <c r="B171" s="1">
        <v>19900</v>
      </c>
    </row>
    <row r="172" spans="1:2">
      <c r="A172">
        <v>8</v>
      </c>
      <c r="B172" s="1">
        <v>63999</v>
      </c>
    </row>
    <row r="173" spans="1:2">
      <c r="A173">
        <v>4</v>
      </c>
      <c r="B173" s="1">
        <v>27999</v>
      </c>
    </row>
    <row r="174" spans="1:2">
      <c r="A174">
        <v>3</v>
      </c>
      <c r="B174" s="1">
        <v>11999</v>
      </c>
    </row>
    <row r="175" spans="1:2">
      <c r="A175">
        <v>8</v>
      </c>
      <c r="B175" s="1">
        <v>11383</v>
      </c>
    </row>
    <row r="176" spans="1:2">
      <c r="A176">
        <v>4</v>
      </c>
      <c r="B176" s="1">
        <v>11499</v>
      </c>
    </row>
    <row r="177" spans="1:2">
      <c r="A177">
        <v>4</v>
      </c>
      <c r="B177" s="1">
        <v>29999</v>
      </c>
    </row>
    <row r="178" spans="1:2">
      <c r="A178">
        <v>3</v>
      </c>
      <c r="B178" s="1">
        <v>58999</v>
      </c>
    </row>
    <row r="179" spans="1:2">
      <c r="A179">
        <v>12</v>
      </c>
      <c r="B179" s="1">
        <v>16986</v>
      </c>
    </row>
    <row r="180" spans="1:2">
      <c r="A180">
        <v>8</v>
      </c>
      <c r="B180" s="1">
        <v>17999</v>
      </c>
    </row>
    <row r="181" spans="1:2">
      <c r="A181">
        <v>8</v>
      </c>
      <c r="B181" s="1">
        <v>25999</v>
      </c>
    </row>
    <row r="182" spans="1:2">
      <c r="A182">
        <v>6</v>
      </c>
      <c r="B182" s="1">
        <v>21999</v>
      </c>
    </row>
    <row r="183" spans="1:2">
      <c r="A183">
        <v>12</v>
      </c>
      <c r="B183" s="1">
        <v>94999</v>
      </c>
    </row>
    <row r="184" spans="1:2">
      <c r="A184">
        <v>12</v>
      </c>
      <c r="B184" s="1">
        <v>11499</v>
      </c>
    </row>
    <row r="185" spans="1:2">
      <c r="A185">
        <v>8</v>
      </c>
      <c r="B185" s="1">
        <v>7247</v>
      </c>
    </row>
    <row r="186" spans="1:2">
      <c r="A186">
        <v>12</v>
      </c>
      <c r="B186" s="1">
        <v>12499</v>
      </c>
    </row>
    <row r="187" spans="1:2">
      <c r="A187">
        <v>8</v>
      </c>
      <c r="B187" s="1">
        <v>24999</v>
      </c>
    </row>
    <row r="188" spans="1:2">
      <c r="A188">
        <v>4</v>
      </c>
      <c r="B188" s="1">
        <v>14999</v>
      </c>
    </row>
    <row r="189" spans="1:2">
      <c r="A189">
        <v>8</v>
      </c>
      <c r="B189" s="1">
        <v>11999</v>
      </c>
    </row>
    <row r="190" spans="1:2">
      <c r="A190">
        <v>8</v>
      </c>
      <c r="B190" s="1">
        <v>7188</v>
      </c>
    </row>
    <row r="191" spans="1:2">
      <c r="A191">
        <v>4</v>
      </c>
      <c r="B191" s="1">
        <v>8199</v>
      </c>
    </row>
    <row r="192" spans="1:2">
      <c r="A192">
        <v>3</v>
      </c>
      <c r="B192" s="1">
        <v>8888</v>
      </c>
    </row>
    <row r="193" spans="1:2">
      <c r="A193">
        <v>4</v>
      </c>
      <c r="B193" s="1">
        <v>24999</v>
      </c>
    </row>
    <row r="194" spans="1:2">
      <c r="A194">
        <v>8</v>
      </c>
      <c r="B194" s="1">
        <v>20499</v>
      </c>
    </row>
    <row r="195" spans="1:2">
      <c r="A195">
        <v>12</v>
      </c>
      <c r="B195" s="1">
        <v>21999</v>
      </c>
    </row>
    <row r="196" spans="1:2">
      <c r="A196">
        <v>4</v>
      </c>
      <c r="B196" s="1">
        <v>14989</v>
      </c>
    </row>
    <row r="197" spans="1:2">
      <c r="A197">
        <v>12</v>
      </c>
      <c r="B197" s="1">
        <v>11999</v>
      </c>
    </row>
    <row r="198" spans="1:2">
      <c r="A198">
        <v>8</v>
      </c>
      <c r="B198" s="1">
        <v>11999</v>
      </c>
    </row>
    <row r="199" spans="1:2">
      <c r="A199">
        <v>6</v>
      </c>
      <c r="B199" s="1">
        <v>48999</v>
      </c>
    </row>
    <row r="200" spans="1:2">
      <c r="A200">
        <v>4</v>
      </c>
      <c r="B200" s="1">
        <v>62999</v>
      </c>
    </row>
    <row r="201" spans="1:2">
      <c r="A201">
        <v>12</v>
      </c>
      <c r="B201" s="1">
        <v>18499</v>
      </c>
    </row>
    <row r="202" spans="1:2">
      <c r="A202">
        <v>8</v>
      </c>
      <c r="B202" s="1">
        <v>18999</v>
      </c>
    </row>
    <row r="203" spans="1:2">
      <c r="A203">
        <v>8</v>
      </c>
      <c r="B203" s="1">
        <v>15999</v>
      </c>
    </row>
    <row r="204" spans="1:2">
      <c r="A204">
        <v>6</v>
      </c>
      <c r="B204" s="1">
        <v>8986</v>
      </c>
    </row>
    <row r="205" spans="1:2">
      <c r="A205">
        <v>8</v>
      </c>
      <c r="B205" s="1">
        <v>23999</v>
      </c>
    </row>
    <row r="206" spans="1:2">
      <c r="A206">
        <v>6</v>
      </c>
      <c r="B206" s="1">
        <v>21499</v>
      </c>
    </row>
    <row r="207" spans="1:2">
      <c r="A207">
        <v>8</v>
      </c>
      <c r="B207" s="1">
        <v>11489</v>
      </c>
    </row>
    <row r="208" spans="1:2">
      <c r="A208">
        <v>8</v>
      </c>
      <c r="B208" s="1">
        <v>9499</v>
      </c>
    </row>
    <row r="209" spans="1:2">
      <c r="A209">
        <v>4</v>
      </c>
      <c r="B209" s="1">
        <v>20999</v>
      </c>
    </row>
    <row r="210" spans="1:2">
      <c r="A210">
        <v>12</v>
      </c>
      <c r="B210" s="1">
        <v>13499</v>
      </c>
    </row>
    <row r="211" spans="1:2">
      <c r="A211">
        <v>12</v>
      </c>
      <c r="B211" s="1">
        <v>24990</v>
      </c>
    </row>
    <row r="212" spans="1:2">
      <c r="A212">
        <v>6</v>
      </c>
      <c r="B212" s="1">
        <v>129999</v>
      </c>
    </row>
    <row r="213" spans="1:2">
      <c r="A213">
        <v>8</v>
      </c>
      <c r="B213" s="1">
        <v>39900</v>
      </c>
    </row>
    <row r="214" spans="1:2">
      <c r="A214">
        <v>12</v>
      </c>
      <c r="B214" s="1">
        <v>8199</v>
      </c>
    </row>
    <row r="215" spans="1:2">
      <c r="A215">
        <v>8</v>
      </c>
      <c r="B215" s="1">
        <v>7634</v>
      </c>
    </row>
    <row r="216" spans="1:2">
      <c r="A216">
        <v>4</v>
      </c>
      <c r="B216" s="1">
        <v>9837</v>
      </c>
    </row>
    <row r="217" spans="1:2">
      <c r="A217">
        <v>4</v>
      </c>
      <c r="B217" s="1">
        <v>36999</v>
      </c>
    </row>
    <row r="218" spans="1:2">
      <c r="A218">
        <v>12</v>
      </c>
      <c r="B218" s="1">
        <v>32962</v>
      </c>
    </row>
    <row r="219" spans="1:2">
      <c r="A219">
        <v>8</v>
      </c>
      <c r="B219" s="1">
        <v>22999</v>
      </c>
    </row>
    <row r="220" spans="1:2">
      <c r="A220">
        <v>6</v>
      </c>
      <c r="B220" s="1">
        <v>10399</v>
      </c>
    </row>
    <row r="221" spans="1:2">
      <c r="A221">
        <v>8</v>
      </c>
      <c r="B221" s="1">
        <v>8199</v>
      </c>
    </row>
    <row r="222" spans="1:2">
      <c r="A222">
        <v>6</v>
      </c>
      <c r="B222" s="1">
        <v>39900</v>
      </c>
    </row>
    <row r="223" spans="1:2">
      <c r="A223">
        <v>6</v>
      </c>
      <c r="B223" s="1">
        <v>32996</v>
      </c>
    </row>
    <row r="224" spans="1:2">
      <c r="A224">
        <v>12</v>
      </c>
      <c r="B224" s="1">
        <v>52999</v>
      </c>
    </row>
    <row r="225" spans="1:2">
      <c r="A225">
        <v>8</v>
      </c>
      <c r="B225" s="1">
        <v>38990</v>
      </c>
    </row>
    <row r="226" spans="1:2">
      <c r="A226">
        <v>12</v>
      </c>
      <c r="B226" s="1">
        <v>22999</v>
      </c>
    </row>
    <row r="227" spans="1:2">
      <c r="A227">
        <v>8</v>
      </c>
      <c r="B227" s="1">
        <v>24999</v>
      </c>
    </row>
    <row r="228" spans="1:2">
      <c r="A228">
        <v>12</v>
      </c>
      <c r="B228" s="1">
        <v>7999</v>
      </c>
    </row>
    <row r="229" spans="1:2">
      <c r="A229">
        <v>12</v>
      </c>
      <c r="B229" s="1">
        <v>13499</v>
      </c>
    </row>
    <row r="230" spans="1:2">
      <c r="A230">
        <v>4</v>
      </c>
      <c r="B230" s="1">
        <v>13499</v>
      </c>
    </row>
    <row r="231" spans="1:2">
      <c r="A231">
        <v>4</v>
      </c>
      <c r="B231" s="1">
        <v>38680</v>
      </c>
    </row>
    <row r="232" spans="1:2">
      <c r="A232">
        <v>4</v>
      </c>
      <c r="B232" s="1">
        <v>10999</v>
      </c>
    </row>
    <row r="233" spans="1:2">
      <c r="A233">
        <v>4</v>
      </c>
      <c r="B233" s="1">
        <v>7999</v>
      </c>
    </row>
    <row r="234" spans="1:2">
      <c r="A234">
        <v>4</v>
      </c>
      <c r="B234" s="1">
        <v>19999</v>
      </c>
    </row>
    <row r="235" spans="1:2">
      <c r="A235">
        <v>4</v>
      </c>
      <c r="B235" s="1">
        <v>21999</v>
      </c>
    </row>
    <row r="236" spans="1:2">
      <c r="A236">
        <v>6</v>
      </c>
      <c r="B236" s="1">
        <v>13900</v>
      </c>
    </row>
    <row r="237" spans="1:2">
      <c r="A237">
        <v>12</v>
      </c>
      <c r="B237" s="1">
        <v>77999</v>
      </c>
    </row>
    <row r="238" spans="1:2">
      <c r="A238">
        <v>8</v>
      </c>
      <c r="B238" s="1">
        <v>17999</v>
      </c>
    </row>
    <row r="239" spans="1:2">
      <c r="A239">
        <v>8</v>
      </c>
      <c r="B239" s="1">
        <v>7750</v>
      </c>
    </row>
    <row r="240" spans="1:2">
      <c r="A240">
        <v>8</v>
      </c>
      <c r="B240" s="1">
        <v>32975</v>
      </c>
    </row>
    <row r="241" spans="1:2">
      <c r="A241">
        <v>12</v>
      </c>
      <c r="B241" s="1">
        <v>10475</v>
      </c>
    </row>
    <row r="242" spans="1:2">
      <c r="A242">
        <v>6</v>
      </c>
      <c r="B242" s="1">
        <v>10999</v>
      </c>
    </row>
    <row r="243" spans="1:2">
      <c r="A243">
        <v>8</v>
      </c>
      <c r="B243" s="1">
        <v>124999</v>
      </c>
    </row>
    <row r="244" spans="1:2">
      <c r="A244">
        <v>6</v>
      </c>
      <c r="B244" s="1">
        <v>7280</v>
      </c>
    </row>
    <row r="245" spans="1:2">
      <c r="A245">
        <v>16</v>
      </c>
      <c r="B245" s="1">
        <v>14999</v>
      </c>
    </row>
    <row r="246" spans="1:2">
      <c r="A246">
        <v>6</v>
      </c>
      <c r="B246" s="1">
        <v>22195</v>
      </c>
    </row>
    <row r="247" spans="1:2">
      <c r="A247">
        <v>8</v>
      </c>
      <c r="B247" s="1">
        <v>7199</v>
      </c>
    </row>
    <row r="248" spans="1:2">
      <c r="A248">
        <v>8</v>
      </c>
      <c r="B248" s="1">
        <v>21499</v>
      </c>
    </row>
    <row r="249" spans="1:2">
      <c r="A249">
        <v>8</v>
      </c>
      <c r="B249" s="1">
        <v>17650</v>
      </c>
    </row>
    <row r="250" spans="1:2">
      <c r="A250">
        <v>12</v>
      </c>
      <c r="B250" s="1">
        <v>42695</v>
      </c>
    </row>
    <row r="251" spans="1:2">
      <c r="A251">
        <v>8</v>
      </c>
      <c r="B251" s="1">
        <v>12999</v>
      </c>
    </row>
    <row r="252" spans="1:2">
      <c r="A252">
        <v>6</v>
      </c>
      <c r="B252" s="1">
        <v>42999</v>
      </c>
    </row>
    <row r="253" spans="1:2">
      <c r="A253">
        <v>6</v>
      </c>
      <c r="B253" s="1">
        <v>15999</v>
      </c>
    </row>
    <row r="254" spans="1:2">
      <c r="A254">
        <v>8</v>
      </c>
      <c r="B254" s="1">
        <v>41999</v>
      </c>
    </row>
    <row r="255" spans="1:2">
      <c r="A255">
        <v>12</v>
      </c>
      <c r="B255" s="1">
        <v>23999</v>
      </c>
    </row>
    <row r="256" spans="1:2">
      <c r="A256">
        <v>8</v>
      </c>
      <c r="B256" s="1">
        <v>8298</v>
      </c>
    </row>
    <row r="257" spans="1:2">
      <c r="A257">
        <v>4</v>
      </c>
      <c r="B257" s="1">
        <v>21999</v>
      </c>
    </row>
    <row r="258" spans="1:2">
      <c r="A258">
        <v>4</v>
      </c>
      <c r="B258" s="1">
        <v>53975</v>
      </c>
    </row>
    <row r="259" spans="1:2">
      <c r="A259">
        <v>8</v>
      </c>
      <c r="B259" s="1">
        <v>7999</v>
      </c>
    </row>
    <row r="260" spans="1:2">
      <c r="A260">
        <v>4</v>
      </c>
      <c r="B260" s="1">
        <v>22999</v>
      </c>
    </row>
    <row r="261" spans="1:2">
      <c r="A261">
        <v>6</v>
      </c>
      <c r="B261" s="1">
        <v>22999</v>
      </c>
    </row>
    <row r="262" spans="1:2">
      <c r="A262">
        <v>8</v>
      </c>
      <c r="B262" s="1">
        <v>42999</v>
      </c>
    </row>
    <row r="263" spans="1:2">
      <c r="A263">
        <v>8</v>
      </c>
      <c r="B263" s="1">
        <v>23772</v>
      </c>
    </row>
    <row r="264" spans="1:2">
      <c r="A264">
        <v>8</v>
      </c>
      <c r="B264" s="1">
        <v>8999</v>
      </c>
    </row>
    <row r="265" spans="1:2">
      <c r="A265">
        <v>8</v>
      </c>
      <c r="B265" s="1">
        <v>11175</v>
      </c>
    </row>
    <row r="266" spans="1:2">
      <c r="A266">
        <v>4</v>
      </c>
      <c r="B266" s="1">
        <v>25880</v>
      </c>
    </row>
    <row r="267" spans="1:2">
      <c r="A267">
        <v>8</v>
      </c>
      <c r="B267" s="1">
        <v>67999</v>
      </c>
    </row>
    <row r="268" spans="1:2">
      <c r="A268">
        <v>8</v>
      </c>
      <c r="B268" s="1">
        <v>31980</v>
      </c>
    </row>
    <row r="269" spans="1:2">
      <c r="A269">
        <v>8</v>
      </c>
      <c r="B269" s="1">
        <v>12988</v>
      </c>
    </row>
    <row r="270" spans="1:2">
      <c r="A270">
        <v>8</v>
      </c>
      <c r="B270" s="1">
        <v>24999</v>
      </c>
    </row>
    <row r="271" spans="1:2">
      <c r="A271">
        <v>8</v>
      </c>
      <c r="B271" s="1">
        <v>14999</v>
      </c>
    </row>
    <row r="272" spans="1:2">
      <c r="A272">
        <v>12</v>
      </c>
      <c r="B272" s="1">
        <v>12999</v>
      </c>
    </row>
    <row r="273" spans="1:2">
      <c r="A273">
        <v>8</v>
      </c>
      <c r="B273" s="1">
        <v>6179</v>
      </c>
    </row>
    <row r="274" spans="1:2">
      <c r="A274">
        <v>6</v>
      </c>
      <c r="B274" s="1">
        <v>13998</v>
      </c>
    </row>
    <row r="275" spans="1:2">
      <c r="A275">
        <v>12</v>
      </c>
      <c r="B275" s="1">
        <v>22999</v>
      </c>
    </row>
    <row r="276" spans="1:2">
      <c r="A276">
        <v>8</v>
      </c>
      <c r="B276" s="1">
        <v>67999</v>
      </c>
    </row>
    <row r="277" spans="1:2">
      <c r="A277">
        <v>12</v>
      </c>
      <c r="B277" s="1">
        <v>11177</v>
      </c>
    </row>
    <row r="278" spans="1:2">
      <c r="A278">
        <v>6</v>
      </c>
      <c r="B278" s="1">
        <v>12999</v>
      </c>
    </row>
    <row r="279" spans="1:2">
      <c r="A279">
        <v>4</v>
      </c>
      <c r="B279" s="1">
        <v>11999</v>
      </c>
    </row>
    <row r="280" spans="1:2">
      <c r="A280">
        <v>12</v>
      </c>
      <c r="B280" s="1">
        <v>7999</v>
      </c>
    </row>
    <row r="281" spans="1:2">
      <c r="A281">
        <v>8</v>
      </c>
      <c r="B281" s="1">
        <v>7999</v>
      </c>
    </row>
    <row r="282" spans="1:2">
      <c r="A282">
        <v>8</v>
      </c>
      <c r="B282" s="1">
        <v>990</v>
      </c>
    </row>
    <row r="283" spans="1:2">
      <c r="A283">
        <v>4</v>
      </c>
      <c r="B283" s="1">
        <v>7299</v>
      </c>
    </row>
    <row r="284" spans="1:2">
      <c r="A284">
        <v>4</v>
      </c>
      <c r="B284" s="1">
        <v>8999</v>
      </c>
    </row>
    <row r="285" spans="1:2">
      <c r="A285">
        <v>8</v>
      </c>
      <c r="B285" s="1">
        <v>19840</v>
      </c>
    </row>
    <row r="286" spans="1:2">
      <c r="A286">
        <v>6</v>
      </c>
      <c r="B286" s="1">
        <v>14999</v>
      </c>
    </row>
    <row r="287" spans="1:2">
      <c r="A287">
        <v>6</v>
      </c>
      <c r="B287" s="1">
        <v>8299</v>
      </c>
    </row>
    <row r="288" spans="1:2">
      <c r="A288">
        <v>8</v>
      </c>
      <c r="B288" s="1">
        <v>13999</v>
      </c>
    </row>
    <row r="289" spans="1:2">
      <c r="A289">
        <v>4</v>
      </c>
      <c r="B289" s="1">
        <v>15499</v>
      </c>
    </row>
    <row r="290" spans="1:2">
      <c r="A290">
        <v>8</v>
      </c>
      <c r="B290" s="1">
        <v>14999</v>
      </c>
    </row>
    <row r="291" spans="1:2">
      <c r="A291">
        <v>6</v>
      </c>
      <c r="B291" s="1">
        <v>7299</v>
      </c>
    </row>
    <row r="292" spans="1:2">
      <c r="A292">
        <v>6</v>
      </c>
      <c r="B292" s="1">
        <v>32999</v>
      </c>
    </row>
    <row r="293" spans="1:2">
      <c r="A293">
        <v>8</v>
      </c>
      <c r="B293" s="1">
        <v>10949</v>
      </c>
    </row>
    <row r="294" spans="1:2">
      <c r="A294">
        <v>8</v>
      </c>
      <c r="B294" s="1">
        <v>18999</v>
      </c>
    </row>
    <row r="295" spans="1:2">
      <c r="A295">
        <v>8</v>
      </c>
      <c r="B295" s="1">
        <v>16999</v>
      </c>
    </row>
    <row r="296" spans="1:2">
      <c r="A296">
        <v>12</v>
      </c>
      <c r="B296" s="1">
        <v>25999</v>
      </c>
    </row>
    <row r="297" spans="1:2">
      <c r="A297">
        <v>4</v>
      </c>
      <c r="B297" s="1">
        <v>19999</v>
      </c>
    </row>
    <row r="298" spans="1:2">
      <c r="A298">
        <v>12</v>
      </c>
      <c r="B298" s="1">
        <v>14999</v>
      </c>
    </row>
    <row r="299" spans="1:2">
      <c r="A299">
        <v>12</v>
      </c>
      <c r="B299" s="1">
        <v>40697</v>
      </c>
    </row>
    <row r="300" spans="1:2">
      <c r="A300">
        <v>8</v>
      </c>
      <c r="B300" s="1">
        <v>10499</v>
      </c>
    </row>
    <row r="301" spans="1:2">
      <c r="A301">
        <v>4</v>
      </c>
      <c r="B301" s="1">
        <v>9598</v>
      </c>
    </row>
    <row r="302" spans="1:2">
      <c r="A302">
        <v>4</v>
      </c>
      <c r="B302" s="1">
        <v>14999</v>
      </c>
    </row>
    <row r="303" spans="1:2">
      <c r="A303">
        <v>6</v>
      </c>
      <c r="B303" s="1">
        <v>13490</v>
      </c>
    </row>
    <row r="304" spans="1:2">
      <c r="A304">
        <v>6</v>
      </c>
      <c r="B304" s="1">
        <v>15999</v>
      </c>
    </row>
    <row r="305" spans="1:2">
      <c r="A305">
        <v>6</v>
      </c>
      <c r="B305" s="1">
        <v>11690</v>
      </c>
    </row>
    <row r="306" spans="1:2">
      <c r="A306">
        <v>6</v>
      </c>
      <c r="B306" s="1">
        <v>9499</v>
      </c>
    </row>
    <row r="307" spans="1:2">
      <c r="A307">
        <v>8</v>
      </c>
      <c r="B307" s="1">
        <v>6899</v>
      </c>
    </row>
    <row r="308" spans="1:2">
      <c r="A308">
        <v>4</v>
      </c>
      <c r="B308" s="1">
        <v>9499</v>
      </c>
    </row>
    <row r="309" spans="1:2">
      <c r="A309">
        <v>3</v>
      </c>
      <c r="B309" s="1">
        <v>10990</v>
      </c>
    </row>
    <row r="310" spans="1:2">
      <c r="A310">
        <v>6</v>
      </c>
      <c r="B310" s="1">
        <v>12999</v>
      </c>
    </row>
    <row r="311" spans="1:2">
      <c r="A311">
        <v>4</v>
      </c>
      <c r="B311" s="1">
        <v>17999</v>
      </c>
    </row>
    <row r="312" spans="1:2">
      <c r="A312">
        <v>4</v>
      </c>
      <c r="B312" s="1">
        <v>12499</v>
      </c>
    </row>
    <row r="313" spans="1:2">
      <c r="A313">
        <v>6</v>
      </c>
      <c r="B313" s="1">
        <v>23389</v>
      </c>
    </row>
    <row r="314" spans="1:2">
      <c r="A314">
        <v>8</v>
      </c>
      <c r="B314" s="1">
        <v>14999</v>
      </c>
    </row>
    <row r="315" spans="1:2">
      <c r="A315">
        <v>6</v>
      </c>
      <c r="B315" s="1">
        <v>11999</v>
      </c>
    </row>
    <row r="316" spans="1:2">
      <c r="A316">
        <v>6</v>
      </c>
      <c r="B316" s="1">
        <v>12999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70DE7-613B-494D-A96F-862DA253F4AC}">
  <sheetPr>
    <tabColor theme="5" tint="0.39997558519241921"/>
  </sheetPr>
  <dimension ref="A1:C9"/>
  <sheetViews>
    <sheetView workbookViewId="0">
      <selection activeCell="J22" sqref="J22"/>
    </sheetView>
  </sheetViews>
  <sheetFormatPr defaultRowHeight="13.8"/>
  <cols>
    <col min="1" max="1" width="12.3984375" customWidth="1"/>
    <col min="2" max="2" width="12.59765625" customWidth="1"/>
    <col min="3" max="3" width="22.59765625" customWidth="1"/>
    <col min="4" max="4" width="12.09765625" customWidth="1"/>
    <col min="5" max="10" width="11.3984375" bestFit="1" customWidth="1"/>
  </cols>
  <sheetData>
    <row r="1" spans="1:3">
      <c r="A1" s="5" t="s">
        <v>712</v>
      </c>
      <c r="B1" s="7" t="s">
        <v>2</v>
      </c>
      <c r="C1" s="5" t="s">
        <v>713</v>
      </c>
    </row>
    <row r="2" spans="1:3">
      <c r="A2" s="7" t="s">
        <v>10</v>
      </c>
      <c r="B2" s="6">
        <f>CORREL(PhonesView[storage],PhonesView[price])</f>
        <v>0.24242426292514349</v>
      </c>
      <c r="C2">
        <f t="shared" ref="C2:C9" si="0">(B2/SUM($B$2:$B$9))*100</f>
        <v>113.50470553815867</v>
      </c>
    </row>
    <row r="3" spans="1:3">
      <c r="A3" s="7" t="s">
        <v>9</v>
      </c>
      <c r="B3" s="6">
        <f>CORREL(PhonesView[ram],PhonesView[price])</f>
        <v>0.19601891945263605</v>
      </c>
      <c r="C3">
        <f t="shared" si="0"/>
        <v>91.777404884797505</v>
      </c>
    </row>
    <row r="4" spans="1:3">
      <c r="A4" s="7" t="s">
        <v>14</v>
      </c>
      <c r="B4" s="6">
        <f>CORREL(PhonesView[rear_camera],PhonesView[price])</f>
        <v>0.15513064849631147</v>
      </c>
      <c r="C4">
        <f t="shared" si="0"/>
        <v>72.633235489941455</v>
      </c>
    </row>
    <row r="5" spans="1:3">
      <c r="A5" s="7" t="s">
        <v>15</v>
      </c>
      <c r="B5" s="6">
        <f>CORREL(PhonesView[front_camera],PhonesView[price])</f>
        <v>0.13390543709370559</v>
      </c>
      <c r="C5">
        <f t="shared" si="0"/>
        <v>62.695445678111206</v>
      </c>
    </row>
    <row r="6" spans="1:3">
      <c r="A6" s="7" t="s">
        <v>17</v>
      </c>
      <c r="B6" s="6">
        <f>CORREL(PhonesView[review],PhonesView[price])</f>
        <v>-8.0752516871175239E-2</v>
      </c>
      <c r="C6">
        <f t="shared" si="0"/>
        <v>-37.808883229473516</v>
      </c>
    </row>
    <row r="7" spans="1:3">
      <c r="A7" s="7" t="s">
        <v>16</v>
      </c>
      <c r="B7" s="6">
        <f>CORREL(PhonesView[rating],PhonesView[price])</f>
        <v>-8.1014158322985766E-2</v>
      </c>
      <c r="C7">
        <f t="shared" si="0"/>
        <v>-37.931385554884322</v>
      </c>
    </row>
    <row r="8" spans="1:3">
      <c r="A8" s="7" t="s">
        <v>7</v>
      </c>
      <c r="B8" s="6">
        <f>CORREL(PhonesView[screen_size],PhonesView[price])</f>
        <v>-0.15016923114396205</v>
      </c>
      <c r="C8">
        <f t="shared" si="0"/>
        <v>-70.310265796911096</v>
      </c>
    </row>
    <row r="9" spans="1:3">
      <c r="A9" s="19" t="s">
        <v>13</v>
      </c>
      <c r="B9" s="6">
        <f>CORREL(PhonesView[battery],PhonesView[price])</f>
        <v>-0.20196255740156699</v>
      </c>
      <c r="C9">
        <f t="shared" si="0"/>
        <v>-94.560257009739914</v>
      </c>
    </row>
  </sheetData>
  <conditionalFormatting sqref="A2:A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:B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504D6-7991-4DFA-BA8C-2B579B844955}">
  <sheetPr>
    <tabColor theme="2" tint="-0.499984740745262"/>
  </sheetPr>
  <dimension ref="A3:B7"/>
  <sheetViews>
    <sheetView workbookViewId="0">
      <selection activeCell="B5" sqref="B5"/>
    </sheetView>
  </sheetViews>
  <sheetFormatPr defaultRowHeight="13.8"/>
  <cols>
    <col min="1" max="1" width="12.5" customWidth="1"/>
    <col min="2" max="2" width="18.796875" customWidth="1"/>
  </cols>
  <sheetData>
    <row r="3" spans="1:2">
      <c r="A3" s="3" t="s">
        <v>697</v>
      </c>
      <c r="B3" t="s">
        <v>717</v>
      </c>
    </row>
    <row r="4" spans="1:2">
      <c r="A4" s="4" t="s">
        <v>718</v>
      </c>
      <c r="B4">
        <v>118</v>
      </c>
    </row>
    <row r="5" spans="1:2">
      <c r="A5" s="4" t="s">
        <v>719</v>
      </c>
      <c r="B5">
        <v>73</v>
      </c>
    </row>
    <row r="6" spans="1:2">
      <c r="A6" s="4" t="s">
        <v>720</v>
      </c>
      <c r="B6">
        <v>124</v>
      </c>
    </row>
    <row r="7" spans="1:2">
      <c r="A7" s="4" t="s">
        <v>698</v>
      </c>
      <c r="B7">
        <v>315</v>
      </c>
    </row>
  </sheetData>
  <conditionalFormatting pivot="1" sqref="B4:B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{EDCF529C-4BE3-490B-9E69-B7B7CC7DD2E1}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DCF529C-4BE3-490B-9E69-B7B7CC7DD2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D A A B Q S w M E F A A C A A g A Y F w V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G B c F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X B V Z / s U d 2 Z w A A A D Q A A A A E w A c A E Z v c m 1 1 b G F z L 1 N l Y 3 R p b 2 4 x L m 0 g o h g A K K A U A A A A A A A A A A A A A A A A A A A A A A A A A A A A K 0 5 N L s n M z 1 M I h t C G 1 r x c v F z F G Y l F q S k K A R n 5 e a n F Y Z m p 5 Q q 2 C j m p J b x c C k A Q n F 9 a l J w K F A k u z N F z S S x J T E o s T t V Q 8 n E M C P E P 0 D W z C D D 2 N v H w i A k O 9 H G N C A h y D Q 5 W 0 l F Q c s v J L M h O L C p R 0 t S B m J K S l B + P Y j 7 E 2 O r o 4 O S M 1 N x E W y W g A i U d z 5 L U X F s l h D q l 2 N p o k J W x v F y Z e d g M s g Y A U E s B A i 0 A F A A C A A g A Y F w V W d O 9 8 b m l A A A A 9 g A A A B I A A A A A A A A A A A A A A A A A A A A A A E N v b m Z p Z y 9 Q Y W N r Y W d l L n h t b F B L A Q I t A B Q A A g A I A G B c F V k P y u m r p A A A A O k A A A A T A A A A A A A A A A A A A A A A A P E A A A B b Q 2 9 u d G V u d F 9 U e X B l c 1 0 u e G 1 s U E s B A i 0 A F A A C A A g A Y F w V W f 7 F H d m c A A A A 0 A A A A B M A A A A A A A A A A A A A A A A A 4 g E A A E Z v c m 1 1 b G F z L 1 N l Y 3 R p b 2 4 x L m 1 Q S w U G A A A A A A M A A w D C A A A A y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I A A A A A A A D m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h v b m V z V m l l d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1 O G V l Z m Y w L W R h M 2 E t N D U 4 N i 0 4 Y j M 1 L W U 4 M m F h M m E z M z B j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B U M D Q 6 N D c 6 N T M u O D Y 3 M D E 4 M l o i I C 8 + P E V u d H J 5 I F R 5 c G U 9 I k Z p b G x D b 2 x 1 b W 5 U e X B l c y I g V m F s d W U 9 I n N B Z 1 l D Q W d V R 0 J n V U d B Z 0 l H Q m d J Q 0 F n S U M i I C 8 + P E V u d H J 5 I F R 5 c G U 9 I k Z p b G x D b 2 x 1 b W 5 O Y W 1 l c y I g V m F s d W U 9 I n N b J n F 1 b 3 Q 7 a W Q m c X V v d D s s J n F 1 b 3 Q 7 d G l 0 b G U m c X V v d D s s J n F 1 b 3 Q 7 c H J p Y 2 U m c X V v d D s s J n F 1 b 3 Q 7 Z G l z Y 2 9 1 b n Q m c X V v d D s s J n F 1 b 3 Q 7 c 3 R h c i Z x d W 9 0 O y w m c X V v d D t i c m F u Z C Z x d W 9 0 O y w m c X V v d D t t b 2 R l b C Z x d W 9 0 O y w m c X V v d D t z Y 3 J l Z W 5 f c 2 l 6 Z S Z x d W 9 0 O y w m c X V v d D t k a X N w b G F 5 J n F 1 b 3 Q 7 L C Z x d W 9 0 O 3 J h b S Z x d W 9 0 O y w m c X V v d D t z d G 9 y Y W d l J n F 1 b 3 Q 7 L C Z x d W 9 0 O 2 N v b G 9 y J n F 1 b 3 Q 7 L C Z x d W 9 0 O 3 B y b 2 N l c 3 N v c i Z x d W 9 0 O y w m c X V v d D t i Y X R 0 Z X J 5 J n F 1 b 3 Q 7 L C Z x d W 9 0 O 3 J l Y X J f Y 2 F t Z X J h J n F 1 b 3 Q 7 L C Z x d W 9 0 O 2 Z y b 2 5 0 X 2 N h b W V y Y S Z x d W 9 0 O y w m c X V v d D t y Y X R p b m c m c X V v d D s s J n F 1 b 3 Q 7 c m V 2 a W V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b 2 5 l c 1 Z p Z X c v Q X V 0 b 1 J l b W 9 2 Z W R D b 2 x 1 b W 5 z M S 5 7 a W Q s M H 0 m c X V v d D s s J n F 1 b 3 Q 7 U 2 V j d G l v b j E v U G h v b m V z V m l l d y 9 B d X R v U m V t b 3 Z l Z E N v b H V t b n M x L n t 0 a X R s Z S w x f S Z x d W 9 0 O y w m c X V v d D t T Z W N 0 a W 9 u M S 9 Q a G 9 u Z X N W a W V 3 L 0 F 1 d G 9 S Z W 1 v d m V k Q 2 9 s d W 1 u c z E u e 3 B y a W N l L D J 9 J n F 1 b 3 Q 7 L C Z x d W 9 0 O 1 N l Y 3 R p b 2 4 x L 1 B o b 2 5 l c 1 Z p Z X c v Q X V 0 b 1 J l b W 9 2 Z W R D b 2 x 1 b W 5 z M S 5 7 Z G l z Y 2 9 1 b n Q s M 3 0 m c X V v d D s s J n F 1 b 3 Q 7 U 2 V j d G l v b j E v U G h v b m V z V m l l d y 9 B d X R v U m V t b 3 Z l Z E N v b H V t b n M x L n t z d G F y L D R 9 J n F 1 b 3 Q 7 L C Z x d W 9 0 O 1 N l Y 3 R p b 2 4 x L 1 B o b 2 5 l c 1 Z p Z X c v Q X V 0 b 1 J l b W 9 2 Z W R D b 2 x 1 b W 5 z M S 5 7 Y n J h b m Q s N X 0 m c X V v d D s s J n F 1 b 3 Q 7 U 2 V j d G l v b j E v U G h v b m V z V m l l d y 9 B d X R v U m V t b 3 Z l Z E N v b H V t b n M x L n t t b 2 R l b C w 2 f S Z x d W 9 0 O y w m c X V v d D t T Z W N 0 a W 9 u M S 9 Q a G 9 u Z X N W a W V 3 L 0 F 1 d G 9 S Z W 1 v d m V k Q 2 9 s d W 1 u c z E u e 3 N j c m V l b l 9 z a X p l L D d 9 J n F 1 b 3 Q 7 L C Z x d W 9 0 O 1 N l Y 3 R p b 2 4 x L 1 B o b 2 5 l c 1 Z p Z X c v Q X V 0 b 1 J l b W 9 2 Z W R D b 2 x 1 b W 5 z M S 5 7 Z G l z c G x h e S w 4 f S Z x d W 9 0 O y w m c X V v d D t T Z W N 0 a W 9 u M S 9 Q a G 9 u Z X N W a W V 3 L 0 F 1 d G 9 S Z W 1 v d m V k Q 2 9 s d W 1 u c z E u e 3 J h b S w 5 f S Z x d W 9 0 O y w m c X V v d D t T Z W N 0 a W 9 u M S 9 Q a G 9 u Z X N W a W V 3 L 0 F 1 d G 9 S Z W 1 v d m V k Q 2 9 s d W 1 u c z E u e 3 N 0 b 3 J h Z 2 U s M T B 9 J n F 1 b 3 Q 7 L C Z x d W 9 0 O 1 N l Y 3 R p b 2 4 x L 1 B o b 2 5 l c 1 Z p Z X c v Q X V 0 b 1 J l b W 9 2 Z W R D b 2 x 1 b W 5 z M S 5 7 Y 2 9 s b 3 I s M T F 9 J n F 1 b 3 Q 7 L C Z x d W 9 0 O 1 N l Y 3 R p b 2 4 x L 1 B o b 2 5 l c 1 Z p Z X c v Q X V 0 b 1 J l b W 9 2 Z W R D b 2 x 1 b W 5 z M S 5 7 c H J v Y 2 V z c 2 9 y L D E y f S Z x d W 9 0 O y w m c X V v d D t T Z W N 0 a W 9 u M S 9 Q a G 9 u Z X N W a W V 3 L 0 F 1 d G 9 S Z W 1 v d m V k Q 2 9 s d W 1 u c z E u e 2 J h d H R l c n k s M T N 9 J n F 1 b 3 Q 7 L C Z x d W 9 0 O 1 N l Y 3 R p b 2 4 x L 1 B o b 2 5 l c 1 Z p Z X c v Q X V 0 b 1 J l b W 9 2 Z W R D b 2 x 1 b W 5 z M S 5 7 c m V h c l 9 j Y W 1 l c m E s M T R 9 J n F 1 b 3 Q 7 L C Z x d W 9 0 O 1 N l Y 3 R p b 2 4 x L 1 B o b 2 5 l c 1 Z p Z X c v Q X V 0 b 1 J l b W 9 2 Z W R D b 2 x 1 b W 5 z M S 5 7 Z n J v b n R f Y 2 F t Z X J h L D E 1 f S Z x d W 9 0 O y w m c X V v d D t T Z W N 0 a W 9 u M S 9 Q a G 9 u Z X N W a W V 3 L 0 F 1 d G 9 S Z W 1 v d m V k Q 2 9 s d W 1 u c z E u e 3 J h d G l u Z y w x N n 0 m c X V v d D s s J n F 1 b 3 Q 7 U 2 V j d G l v b j E v U G h v b m V z V m l l d y 9 B d X R v U m V t b 3 Z l Z E N v b H V t b n M x L n t y Z X Z p Z X c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Q a G 9 u Z X N W a W V 3 L 0 F 1 d G 9 S Z W 1 v d m V k Q 2 9 s d W 1 u c z E u e 2 l k L D B 9 J n F 1 b 3 Q 7 L C Z x d W 9 0 O 1 N l Y 3 R p b 2 4 x L 1 B o b 2 5 l c 1 Z p Z X c v Q X V 0 b 1 J l b W 9 2 Z W R D b 2 x 1 b W 5 z M S 5 7 d G l 0 b G U s M X 0 m c X V v d D s s J n F 1 b 3 Q 7 U 2 V j d G l v b j E v U G h v b m V z V m l l d y 9 B d X R v U m V t b 3 Z l Z E N v b H V t b n M x L n t w c m l j Z S w y f S Z x d W 9 0 O y w m c X V v d D t T Z W N 0 a W 9 u M S 9 Q a G 9 u Z X N W a W V 3 L 0 F 1 d G 9 S Z W 1 v d m V k Q 2 9 s d W 1 u c z E u e 2 R p c 2 N v d W 5 0 L D N 9 J n F 1 b 3 Q 7 L C Z x d W 9 0 O 1 N l Y 3 R p b 2 4 x L 1 B o b 2 5 l c 1 Z p Z X c v Q X V 0 b 1 J l b W 9 2 Z W R D b 2 x 1 b W 5 z M S 5 7 c 3 R h c i w 0 f S Z x d W 9 0 O y w m c X V v d D t T Z W N 0 a W 9 u M S 9 Q a G 9 u Z X N W a W V 3 L 0 F 1 d G 9 S Z W 1 v d m V k Q 2 9 s d W 1 u c z E u e 2 J y Y W 5 k L D V 9 J n F 1 b 3 Q 7 L C Z x d W 9 0 O 1 N l Y 3 R p b 2 4 x L 1 B o b 2 5 l c 1 Z p Z X c v Q X V 0 b 1 J l b W 9 2 Z W R D b 2 x 1 b W 5 z M S 5 7 b W 9 k Z W w s N n 0 m c X V v d D s s J n F 1 b 3 Q 7 U 2 V j d G l v b j E v U G h v b m V z V m l l d y 9 B d X R v U m V t b 3 Z l Z E N v b H V t b n M x L n t z Y 3 J l Z W 5 f c 2 l 6 Z S w 3 f S Z x d W 9 0 O y w m c X V v d D t T Z W N 0 a W 9 u M S 9 Q a G 9 u Z X N W a W V 3 L 0 F 1 d G 9 S Z W 1 v d m V k Q 2 9 s d W 1 u c z E u e 2 R p c 3 B s Y X k s O H 0 m c X V v d D s s J n F 1 b 3 Q 7 U 2 V j d G l v b j E v U G h v b m V z V m l l d y 9 B d X R v U m V t b 3 Z l Z E N v b H V t b n M x L n t y Y W 0 s O X 0 m c X V v d D s s J n F 1 b 3 Q 7 U 2 V j d G l v b j E v U G h v b m V z V m l l d y 9 B d X R v U m V t b 3 Z l Z E N v b H V t b n M x L n t z d G 9 y Y W d l L D E w f S Z x d W 9 0 O y w m c X V v d D t T Z W N 0 a W 9 u M S 9 Q a G 9 u Z X N W a W V 3 L 0 F 1 d G 9 S Z W 1 v d m V k Q 2 9 s d W 1 u c z E u e 2 N v b G 9 y L D E x f S Z x d W 9 0 O y w m c X V v d D t T Z W N 0 a W 9 u M S 9 Q a G 9 u Z X N W a W V 3 L 0 F 1 d G 9 S Z W 1 v d m V k Q 2 9 s d W 1 u c z E u e 3 B y b 2 N l c 3 N v c i w x M n 0 m c X V v d D s s J n F 1 b 3 Q 7 U 2 V j d G l v b j E v U G h v b m V z V m l l d y 9 B d X R v U m V t b 3 Z l Z E N v b H V t b n M x L n t i Y X R 0 Z X J 5 L D E z f S Z x d W 9 0 O y w m c X V v d D t T Z W N 0 a W 9 u M S 9 Q a G 9 u Z X N W a W V 3 L 0 F 1 d G 9 S Z W 1 v d m V k Q 2 9 s d W 1 u c z E u e 3 J l Y X J f Y 2 F t Z X J h L D E 0 f S Z x d W 9 0 O y w m c X V v d D t T Z W N 0 a W 9 u M S 9 Q a G 9 u Z X N W a W V 3 L 0 F 1 d G 9 S Z W 1 v d m V k Q 2 9 s d W 1 u c z E u e 2 Z y b 2 5 0 X 2 N h b W V y Y S w x N X 0 m c X V v d D s s J n F 1 b 3 Q 7 U 2 V j d G l v b j E v U G h v b m V z V m l l d y 9 B d X R v U m V t b 3 Z l Z E N v b H V t b n M x L n t y Y X R p b m c s M T Z 9 J n F 1 b 3 Q 7 L C Z x d W 9 0 O 1 N l Y 3 R p b 2 4 x L 1 B o b 2 5 l c 1 Z p Z X c v Q X V 0 b 1 J l b W 9 2 Z W R D b 2 x 1 b W 5 z M S 5 7 c m V 2 a W V 3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h v b m V z V m l l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u Z X N W a W V 3 L 2 R i b 1 9 Q a G 9 u Z X N W a W V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v X R 5 2 6 A 6 F F l q A 0 t B G w K 4 E A A A A A A g A A A A A A E G Y A A A A B A A A g A A A A a j T H 2 m o 4 f V k J J n d 0 h 5 D A k n t m 2 7 n Q 9 d F 2 P R r G h e k X O Y A A A A A A D o A A A A A C A A A g A A A A D X R 9 a + m 4 F X w Z i F R J G t l t u S / V W H c j v / G t J r d j M l a L + i d Q A A A A c P p t 3 a G K w f h T B Q J A J k 4 E R Y 2 T m W m M Z k b T u g F r n o 4 F / B U V U P W f X + J V m O B L I A q / Q o n 0 B F Y O o g h s b v T E D U C A 3 x s 5 W + z N 9 J a o V Q b 5 2 l A w S A 0 2 i W Z A A A A A 0 y A 7 e X W Y w C 4 N e s k K S x f o F e z E o K B A 0 s 6 B r f j O I P Y L B 7 W q C I t y t 2 R b + s u j T f u J 9 Y B g G B 9 n s 2 e C F 9 n D J B s U C h B o 8 Q = = < / D a t a M a s h u p > 
</file>

<file path=customXml/itemProps1.xml><?xml version="1.0" encoding="utf-8"?>
<ds:datastoreItem xmlns:ds="http://schemas.openxmlformats.org/officeDocument/2006/customXml" ds:itemID="{C7FBDF24-1AD7-41D0-AB70-6002E835B2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PhonesView</vt:lpstr>
      <vt:lpstr>Metrics</vt:lpstr>
      <vt:lpstr>Price Distribution by Processor</vt:lpstr>
      <vt:lpstr>Correlation Heatmap</vt:lpstr>
      <vt:lpstr>Market Share by Brands</vt:lpstr>
      <vt:lpstr>Identifying Premium vs. Budget </vt:lpstr>
      <vt:lpstr>Analyzing Linear and Non-Linear</vt:lpstr>
      <vt:lpstr>Pareto - Features Contri</vt:lpstr>
      <vt:lpstr>Price Range Distribution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Fernandes</dc:creator>
  <cp:lastModifiedBy>Karen Fernandes</cp:lastModifiedBy>
  <dcterms:created xsi:type="dcterms:W3CDTF">2024-08-20T04:38:05Z</dcterms:created>
  <dcterms:modified xsi:type="dcterms:W3CDTF">2024-08-21T10:29:10Z</dcterms:modified>
</cp:coreProperties>
</file>