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zammit\Documents\Detector\manual_dataset\"/>
    </mc:Choice>
  </mc:AlternateContent>
  <xr:revisionPtr revIDLastSave="0" documentId="13_ncr:1_{F395CF69-D1E0-4C59-B4FB-1FF2EE34771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um" sheetId="2" r:id="rId1"/>
    <sheet name="all" sheetId="1" r:id="rId2"/>
    <sheet name="site_mon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3" l="1"/>
  <c r="L43" i="3"/>
  <c r="K43" i="3"/>
  <c r="L38" i="3"/>
  <c r="M38" i="3"/>
  <c r="K38" i="3"/>
  <c r="M33" i="3"/>
  <c r="L33" i="3"/>
  <c r="L37" i="3" s="1"/>
  <c r="K33" i="3"/>
  <c r="M37" i="3"/>
  <c r="M36" i="3"/>
  <c r="M35" i="3"/>
  <c r="L36" i="3"/>
  <c r="L35" i="3"/>
  <c r="K35" i="3"/>
  <c r="K36" i="3"/>
  <c r="K37" i="3"/>
  <c r="L24" i="3"/>
  <c r="N24" i="3" s="1"/>
  <c r="L23" i="3"/>
  <c r="N23" i="3" s="1"/>
  <c r="L22" i="3"/>
  <c r="L25" i="3" s="1"/>
  <c r="R11" i="3"/>
  <c r="R12" i="3"/>
  <c r="R10" i="3"/>
  <c r="R13" i="3" s="1"/>
  <c r="P10" i="3"/>
  <c r="O14" i="3"/>
  <c r="N12" i="3"/>
  <c r="N11" i="3"/>
  <c r="N10" i="3"/>
  <c r="M25" i="3"/>
  <c r="Q13" i="3"/>
  <c r="O13" i="3"/>
  <c r="P11" i="3"/>
  <c r="P12" i="3"/>
  <c r="M13" i="3"/>
  <c r="N5" i="3"/>
  <c r="E49" i="3"/>
  <c r="M5" i="3" s="1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F37" i="3" s="1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F25" i="3" s="1"/>
  <c r="L5" i="3" s="1"/>
  <c r="E3" i="3"/>
  <c r="F13" i="3" s="1"/>
  <c r="E4" i="3"/>
  <c r="E5" i="3"/>
  <c r="E6" i="3"/>
  <c r="E7" i="3"/>
  <c r="E8" i="3"/>
  <c r="E9" i="3"/>
  <c r="E10" i="3"/>
  <c r="E11" i="3"/>
  <c r="E12" i="3"/>
  <c r="E13" i="3"/>
  <c r="E2" i="3"/>
  <c r="C19" i="1"/>
  <c r="D19" i="1"/>
  <c r="E19" i="1"/>
  <c r="F19" i="1"/>
  <c r="B19" i="1"/>
  <c r="K5" i="3" l="1"/>
  <c r="O5" i="3" s="1"/>
  <c r="N22" i="3"/>
  <c r="F49" i="3"/>
  <c r="J5" i="3" s="1"/>
  <c r="N25" i="3"/>
  <c r="L10" i="3" l="1"/>
  <c r="L11" i="3"/>
  <c r="L12" i="3"/>
</calcChain>
</file>

<file path=xl/sharedStrings.xml><?xml version="1.0" encoding="utf-8"?>
<sst xmlns="http://schemas.openxmlformats.org/spreadsheetml/2006/main" count="98" uniqueCount="59">
  <si>
    <t>total-annot-#</t>
  </si>
  <si>
    <t>b-annots</t>
  </si>
  <si>
    <t>by-annots</t>
  </si>
  <si>
    <t>total-#-barks</t>
  </si>
  <si>
    <t>total-#-yelps</t>
  </si>
  <si>
    <t>CB300</t>
  </si>
  <si>
    <t>CB50</t>
  </si>
  <si>
    <t>Kitikmeot.2017.08-09</t>
  </si>
  <si>
    <t>Kitikmeot.2017.09</t>
  </si>
  <si>
    <t>Kitikmeot.2017.10</t>
  </si>
  <si>
    <t>Kitikmeot.2017.11-12</t>
  </si>
  <si>
    <t>Kitikmeot.2018.01-03</t>
  </si>
  <si>
    <t>Kitikmeot.2018.04</t>
  </si>
  <si>
    <t>Kitikmeot.2018.05</t>
  </si>
  <si>
    <t>Kitikmeot.2018.06-07</t>
  </si>
  <si>
    <t>Kitikmeot.2018.08</t>
  </si>
  <si>
    <t>Kitikmeot.2018.08-10</t>
  </si>
  <si>
    <t>Kitikmeot.2018.11-12</t>
  </si>
  <si>
    <t>Kitikmeot.2019.01-03</t>
  </si>
  <si>
    <t>PP.2018.2019.AllYear</t>
  </si>
  <si>
    <t>Ulukhaktok.2017-2018</t>
  </si>
  <si>
    <t>ulu.2022</t>
  </si>
  <si>
    <t>total</t>
  </si>
  <si>
    <t>ulu</t>
  </si>
  <si>
    <t>kk</t>
  </si>
  <si>
    <t>pp</t>
  </si>
  <si>
    <t>cb</t>
  </si>
  <si>
    <t>totals</t>
  </si>
  <si>
    <t xml:space="preserve">% </t>
  </si>
  <si>
    <t>CB</t>
  </si>
  <si>
    <t>B</t>
  </si>
  <si>
    <t>BY</t>
  </si>
  <si>
    <t>Tot</t>
  </si>
  <si>
    <t>Site</t>
  </si>
  <si>
    <t>Month</t>
  </si>
  <si>
    <t>KK</t>
  </si>
  <si>
    <t>PP</t>
  </si>
  <si>
    <t>ULU</t>
  </si>
  <si>
    <t>*This is ALL 2022 data</t>
  </si>
  <si>
    <t>Total # of annotations (w out PP):</t>
  </si>
  <si>
    <t>ULU22</t>
  </si>
  <si>
    <t>CB/KK/ULU</t>
  </si>
  <si>
    <t>Sets</t>
  </si>
  <si>
    <t>Train</t>
  </si>
  <si>
    <t>Test</t>
  </si>
  <si>
    <t>Val</t>
  </si>
  <si>
    <t># of annots required</t>
  </si>
  <si>
    <t>rnd</t>
  </si>
  <si>
    <t>represent same split in isolated data in each set</t>
  </si>
  <si>
    <t>ULU 2022 #</t>
  </si>
  <si>
    <t>REST #</t>
  </si>
  <si>
    <t>RD</t>
  </si>
  <si>
    <t>Ulu 2022</t>
  </si>
  <si>
    <t>Rest</t>
  </si>
  <si>
    <t>Total</t>
  </si>
  <si>
    <t xml:space="preserve">Pick a time where the split is closest to this </t>
  </si>
  <si>
    <t>Totals</t>
  </si>
  <si>
    <t xml:space="preserve">% Total </t>
  </si>
  <si>
    <t>ULU2022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</si>
</sst>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Border="1"/>
    <xf numFmtId="1" fontId="0" fillId="0" borderId="0" xfId="0" applyNumberFormat="1"/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050-4B92-9789-61B9764FBF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050-4B92-9789-61B9764FBF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050-4B92-9789-61B9764FBF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050-4B92-9789-61B9764FBF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sum!$A$2:$A$5</c:f>
              <c:strCache>
                <c:ptCount val="4"/>
                <c:pt idx="0">
                  <c:v>ulu</c:v>
                </c:pt>
                <c:pt idx="1">
                  <c:v>kk</c:v>
                </c:pt>
                <c:pt idx="2">
                  <c:v>pp</c:v>
                </c:pt>
                <c:pt idx="3">
                  <c:v>cb</c:v>
                </c:pt>
              </c:strCache>
            </c:strRef>
          </c:cat>
          <c:val>
            <c:numRef>
              <c:f>sum!$B$2:$B$5</c:f>
              <c:numCache>
                <c:formatCode>General</c:formatCode>
                <c:ptCount val="4"/>
                <c:pt idx="0">
                  <c:v>2263</c:v>
                </c:pt>
                <c:pt idx="1">
                  <c:v>1749</c:v>
                </c:pt>
                <c:pt idx="2">
                  <c:v>71</c:v>
                </c:pt>
                <c:pt idx="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F-4D7B-AB45-F1373ECF3C1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Annotations by 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5E8-4323-97F7-67BE8B3547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5E8-4323-97F7-67BE8B3547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5E8-4323-97F7-67BE8B3547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5E8-4323-97F7-67BE8B3547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5E8-4323-97F7-67BE8B3547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5E8-4323-97F7-67BE8B3547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5E8-4323-97F7-67BE8B3547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5E8-4323-97F7-67BE8B3547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5E8-4323-97F7-67BE8B3547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5E8-4323-97F7-67BE8B3547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5E8-4323-97F7-67BE8B3547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F5E8-4323-97F7-67BE8B3547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F5E8-4323-97F7-67BE8B3547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F5E8-4323-97F7-67BE8B3547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F5E8-4323-97F7-67BE8B3547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5E8-4323-97F7-67BE8B3547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5E8-4323-97F7-67BE8B354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all!$A$2:$A$18</c:f>
              <c:strCache>
                <c:ptCount val="17"/>
                <c:pt idx="0">
                  <c:v>CB300</c:v>
                </c:pt>
                <c:pt idx="1">
                  <c:v>CB50</c:v>
                </c:pt>
                <c:pt idx="2">
                  <c:v>Kitikmeot.2017.08-09</c:v>
                </c:pt>
                <c:pt idx="3">
                  <c:v>Kitikmeot.2017.09</c:v>
                </c:pt>
                <c:pt idx="4">
                  <c:v>Kitikmeot.2017.10</c:v>
                </c:pt>
                <c:pt idx="5">
                  <c:v>Kitikmeot.2017.11-12</c:v>
                </c:pt>
                <c:pt idx="6">
                  <c:v>Kitikmeot.2018.01-03</c:v>
                </c:pt>
                <c:pt idx="7">
                  <c:v>Kitikmeot.2018.04</c:v>
                </c:pt>
                <c:pt idx="8">
                  <c:v>Kitikmeot.2018.05</c:v>
                </c:pt>
                <c:pt idx="9">
                  <c:v>Kitikmeot.2018.06-07</c:v>
                </c:pt>
                <c:pt idx="10">
                  <c:v>Kitikmeot.2018.08</c:v>
                </c:pt>
                <c:pt idx="11">
                  <c:v>Kitikmeot.2018.08-10</c:v>
                </c:pt>
                <c:pt idx="12">
                  <c:v>Kitikmeot.2018.11-12</c:v>
                </c:pt>
                <c:pt idx="13">
                  <c:v>Kitikmeot.2019.01-03</c:v>
                </c:pt>
                <c:pt idx="14">
                  <c:v>PP.2018.2019.AllYear</c:v>
                </c:pt>
                <c:pt idx="15">
                  <c:v>Ulukhaktok.2017-2018</c:v>
                </c:pt>
                <c:pt idx="16">
                  <c:v>ulu.2022</c:v>
                </c:pt>
              </c:strCache>
            </c:strRef>
          </c:cat>
          <c:val>
            <c:numRef>
              <c:f>all!$B$2:$B$18</c:f>
              <c:numCache>
                <c:formatCode>General</c:formatCode>
                <c:ptCount val="17"/>
                <c:pt idx="0">
                  <c:v>41</c:v>
                </c:pt>
                <c:pt idx="1">
                  <c:v>144</c:v>
                </c:pt>
                <c:pt idx="2">
                  <c:v>111</c:v>
                </c:pt>
                <c:pt idx="3">
                  <c:v>5</c:v>
                </c:pt>
                <c:pt idx="4">
                  <c:v>357</c:v>
                </c:pt>
                <c:pt idx="5">
                  <c:v>121</c:v>
                </c:pt>
                <c:pt idx="6">
                  <c:v>81</c:v>
                </c:pt>
                <c:pt idx="7">
                  <c:v>29</c:v>
                </c:pt>
                <c:pt idx="8">
                  <c:v>74</c:v>
                </c:pt>
                <c:pt idx="9">
                  <c:v>29</c:v>
                </c:pt>
                <c:pt idx="10">
                  <c:v>33</c:v>
                </c:pt>
                <c:pt idx="11">
                  <c:v>370</c:v>
                </c:pt>
                <c:pt idx="12">
                  <c:v>435</c:v>
                </c:pt>
                <c:pt idx="13">
                  <c:v>104</c:v>
                </c:pt>
                <c:pt idx="14">
                  <c:v>71</c:v>
                </c:pt>
                <c:pt idx="15">
                  <c:v>901</c:v>
                </c:pt>
                <c:pt idx="16">
                  <c:v>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C-436B-B000-7224D59D92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# annot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0A7-4B84-9BDF-7DE02EA8BE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0A7-4B84-9BDF-7DE02EA8BE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0A7-4B84-9BDF-7DE02EA8BE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0A7-4B84-9BDF-7DE02EA8BE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site_month!$K$4:$N$4</c:f>
              <c:strCache>
                <c:ptCount val="4"/>
                <c:pt idx="0">
                  <c:v>CB</c:v>
                </c:pt>
                <c:pt idx="1">
                  <c:v>KK</c:v>
                </c:pt>
                <c:pt idx="2">
                  <c:v>ULU</c:v>
                </c:pt>
                <c:pt idx="3">
                  <c:v>ULU22</c:v>
                </c:pt>
              </c:strCache>
            </c:strRef>
          </c:cat>
          <c:val>
            <c:numRef>
              <c:f>site_month!$K$5:$N$5</c:f>
              <c:numCache>
                <c:formatCode>General</c:formatCode>
                <c:ptCount val="4"/>
                <c:pt idx="0">
                  <c:v>185</c:v>
                </c:pt>
                <c:pt idx="1">
                  <c:v>1749</c:v>
                </c:pt>
                <c:pt idx="2">
                  <c:v>901</c:v>
                </c:pt>
                <c:pt idx="3">
                  <c:v>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4-419C-805F-DD35FD8686B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Isolating Ulu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251-4450-99AD-4F9097C713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51-4450-99AD-4F9097C713F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site_month!$N$4:$O$4</c:f>
              <c:strCache>
                <c:ptCount val="2"/>
                <c:pt idx="0">
                  <c:v>ULU22</c:v>
                </c:pt>
                <c:pt idx="1">
                  <c:v>CB/KK/ULU</c:v>
                </c:pt>
              </c:strCache>
            </c:strRef>
          </c:cat>
          <c:val>
            <c:numRef>
              <c:f>site_month!$N$5:$O$5</c:f>
              <c:numCache>
                <c:formatCode>General</c:formatCode>
                <c:ptCount val="2"/>
                <c:pt idx="0">
                  <c:v>1362</c:v>
                </c:pt>
                <c:pt idx="1">
                  <c:v>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2-4415-840A-55B3539355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2</xdr:row>
      <xdr:rowOff>138112</xdr:rowOff>
    </xdr:from>
    <xdr:to>
      <xdr:col>21</xdr:col>
      <xdr:colOff>438150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286CA-FB39-8E5C-82D0-AC3A4A126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80961</xdr:rowOff>
    </xdr:from>
    <xdr:to>
      <xdr:col>19</xdr:col>
      <xdr:colOff>295275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E3AAE-4E0B-7015-DFA0-8968972B0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2</xdr:row>
      <xdr:rowOff>71437</xdr:rowOff>
    </xdr:from>
    <xdr:to>
      <xdr:col>26</xdr:col>
      <xdr:colOff>200025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CB0FA-867A-621F-6562-E6B05C985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514350</xdr:colOff>
      <xdr:row>16</xdr:row>
      <xdr:rowOff>147637</xdr:rowOff>
    </xdr:from>
    <xdr:to>
      <xdr:col>26</xdr:col>
      <xdr:colOff>209550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BA2462-4DA3-0138-E234-D2AC030AF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5AFBC-6E0F-4B0A-A0A8-91AEC919B154}">
  <dimension ref="A1:K6"/>
  <sheetViews>
    <sheetView workbookViewId="0">
      <selection activeCell="H26" sqref="H26"/>
    </sheetView>
  </sheetViews>
  <sheetFormatPr defaultRowHeight="15" x14ac:dyDescent="0.25"/>
  <cols>
    <col min="2" max="2" width="12.7109375" bestFit="1" customWidth="1"/>
  </cols>
  <sheetData>
    <row r="1" spans="1:11" x14ac:dyDescent="0.25">
      <c r="B1" t="s">
        <v>0</v>
      </c>
      <c r="C1" t="s">
        <v>28</v>
      </c>
      <c r="D1" t="s">
        <v>1</v>
      </c>
      <c r="E1" t="s">
        <v>28</v>
      </c>
      <c r="F1" t="s">
        <v>2</v>
      </c>
      <c r="G1" t="s">
        <v>28</v>
      </c>
      <c r="H1" t="s">
        <v>3</v>
      </c>
      <c r="I1" t="s">
        <v>28</v>
      </c>
      <c r="J1" t="s">
        <v>4</v>
      </c>
    </row>
    <row r="2" spans="1:11" x14ac:dyDescent="0.25">
      <c r="A2" t="s">
        <v>23</v>
      </c>
      <c r="B2">
        <v>2263</v>
      </c>
      <c r="C2">
        <v>53.02249297094658</v>
      </c>
      <c r="D2">
        <v>1326</v>
      </c>
      <c r="E2">
        <v>47.255880256593016</v>
      </c>
      <c r="F2">
        <v>937</v>
      </c>
      <c r="G2">
        <v>64.090287277701776</v>
      </c>
      <c r="H2">
        <v>3764</v>
      </c>
      <c r="I2">
        <v>54.606122152908739</v>
      </c>
      <c r="J2">
        <v>1660</v>
      </c>
      <c r="K2">
        <v>64.092664092664094</v>
      </c>
    </row>
    <row r="3" spans="1:11" x14ac:dyDescent="0.25">
      <c r="A3" t="s">
        <v>24</v>
      </c>
      <c r="B3">
        <v>1749</v>
      </c>
      <c r="C3">
        <v>40.979381443298969</v>
      </c>
      <c r="D3">
        <v>1318</v>
      </c>
      <c r="E3">
        <v>46.97077690662865</v>
      </c>
      <c r="F3">
        <v>431</v>
      </c>
      <c r="G3">
        <v>29.480164158686726</v>
      </c>
      <c r="H3">
        <v>2746</v>
      </c>
      <c r="I3">
        <v>39.837516320905266</v>
      </c>
      <c r="J3">
        <v>743</v>
      </c>
      <c r="K3">
        <v>28.687258687258687</v>
      </c>
    </row>
    <row r="4" spans="1:11" x14ac:dyDescent="0.25">
      <c r="A4" t="s">
        <v>25</v>
      </c>
      <c r="B4">
        <v>71</v>
      </c>
      <c r="C4">
        <v>1.6635426429240863</v>
      </c>
      <c r="D4">
        <v>40</v>
      </c>
      <c r="E4">
        <v>1.4255167498218104</v>
      </c>
      <c r="F4">
        <v>31</v>
      </c>
      <c r="G4">
        <v>2.1203830369357046</v>
      </c>
      <c r="H4">
        <v>123</v>
      </c>
      <c r="I4">
        <v>1.7844189757725231</v>
      </c>
      <c r="J4">
        <v>79</v>
      </c>
      <c r="K4">
        <v>3.0501930501930499</v>
      </c>
    </row>
    <row r="5" spans="1:11" x14ac:dyDescent="0.25">
      <c r="A5" t="s">
        <v>26</v>
      </c>
      <c r="B5">
        <v>185</v>
      </c>
      <c r="C5">
        <v>4.334582942830365</v>
      </c>
      <c r="D5">
        <v>122</v>
      </c>
      <c r="E5">
        <v>4.3478260869565215</v>
      </c>
      <c r="F5">
        <v>63</v>
      </c>
      <c r="G5">
        <v>4.3091655266757867</v>
      </c>
      <c r="H5">
        <v>260</v>
      </c>
      <c r="I5">
        <v>3.7719425504134629</v>
      </c>
      <c r="J5">
        <v>108</v>
      </c>
      <c r="K5">
        <v>4.1698841698841704</v>
      </c>
    </row>
    <row r="6" spans="1:11" x14ac:dyDescent="0.25">
      <c r="A6" t="s">
        <v>27</v>
      </c>
      <c r="B6">
        <v>4268</v>
      </c>
      <c r="C6">
        <v>100</v>
      </c>
      <c r="D6">
        <v>2806</v>
      </c>
      <c r="E6">
        <v>99.999999999999986</v>
      </c>
      <c r="F6">
        <v>1462</v>
      </c>
      <c r="G6">
        <v>100</v>
      </c>
      <c r="H6">
        <v>6893</v>
      </c>
      <c r="I6">
        <v>99.999999999999986</v>
      </c>
      <c r="J6">
        <v>2590</v>
      </c>
      <c r="K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workbookViewId="0">
      <selection activeCell="D27" sqref="D27"/>
    </sheetView>
  </sheetViews>
  <sheetFormatPr defaultRowHeight="15" x14ac:dyDescent="0.25"/>
  <cols>
    <col min="1" max="1" width="20.7109375" bestFit="1" customWidth="1"/>
    <col min="2" max="2" width="12.7109375" bestFit="1" customWidth="1"/>
    <col min="9" max="9" width="12.7109375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x14ac:dyDescent="0.25">
      <c r="A2" s="1" t="s">
        <v>5</v>
      </c>
      <c r="B2">
        <v>41</v>
      </c>
      <c r="C2">
        <v>21</v>
      </c>
      <c r="D2">
        <v>20</v>
      </c>
      <c r="E2">
        <v>68</v>
      </c>
      <c r="F2">
        <v>44</v>
      </c>
    </row>
    <row r="3" spans="1:18" x14ac:dyDescent="0.25">
      <c r="A3" s="1" t="s">
        <v>6</v>
      </c>
      <c r="B3">
        <v>144</v>
      </c>
      <c r="C3">
        <v>101</v>
      </c>
      <c r="D3">
        <v>43</v>
      </c>
      <c r="E3">
        <v>192</v>
      </c>
      <c r="F3">
        <v>64</v>
      </c>
      <c r="I3" s="6"/>
      <c r="K3" s="6"/>
      <c r="M3" s="6"/>
      <c r="O3" s="6"/>
      <c r="Q3" s="6"/>
    </row>
    <row r="4" spans="1:18" x14ac:dyDescent="0.25">
      <c r="A4" s="1" t="s">
        <v>7</v>
      </c>
      <c r="B4">
        <v>111</v>
      </c>
      <c r="C4">
        <v>79</v>
      </c>
      <c r="D4">
        <v>32</v>
      </c>
      <c r="E4">
        <v>250</v>
      </c>
      <c r="F4">
        <v>38</v>
      </c>
      <c r="J4" s="5"/>
      <c r="L4" s="5"/>
      <c r="N4" s="5"/>
      <c r="P4" s="5"/>
      <c r="R4" s="5"/>
    </row>
    <row r="5" spans="1:18" x14ac:dyDescent="0.25">
      <c r="A5" s="1" t="s">
        <v>8</v>
      </c>
      <c r="B5">
        <v>5</v>
      </c>
      <c r="C5">
        <v>2</v>
      </c>
      <c r="D5">
        <v>3</v>
      </c>
      <c r="E5">
        <v>6</v>
      </c>
      <c r="F5">
        <v>3</v>
      </c>
      <c r="J5" s="5"/>
      <c r="L5" s="5"/>
      <c r="N5" s="5"/>
      <c r="P5" s="5"/>
      <c r="R5" s="5"/>
    </row>
    <row r="6" spans="1:18" x14ac:dyDescent="0.25">
      <c r="A6" s="1" t="s">
        <v>9</v>
      </c>
      <c r="B6">
        <v>357</v>
      </c>
      <c r="C6">
        <v>248</v>
      </c>
      <c r="D6">
        <v>109</v>
      </c>
      <c r="E6">
        <v>821</v>
      </c>
      <c r="F6">
        <v>282</v>
      </c>
      <c r="J6" s="5"/>
      <c r="L6" s="5"/>
      <c r="N6" s="5"/>
      <c r="P6" s="5"/>
      <c r="R6" s="5"/>
    </row>
    <row r="7" spans="1:18" x14ac:dyDescent="0.25">
      <c r="A7" s="1" t="s">
        <v>10</v>
      </c>
      <c r="B7">
        <v>121</v>
      </c>
      <c r="C7">
        <v>76</v>
      </c>
      <c r="D7">
        <v>45</v>
      </c>
      <c r="E7">
        <v>271</v>
      </c>
      <c r="F7">
        <v>98</v>
      </c>
      <c r="J7" s="5"/>
      <c r="L7" s="5"/>
      <c r="N7" s="5"/>
      <c r="P7" s="5"/>
      <c r="R7" s="5"/>
    </row>
    <row r="8" spans="1:18" x14ac:dyDescent="0.25">
      <c r="A8" s="1" t="s">
        <v>11</v>
      </c>
      <c r="B8">
        <v>81</v>
      </c>
      <c r="C8">
        <v>63</v>
      </c>
      <c r="D8">
        <v>18</v>
      </c>
      <c r="E8">
        <v>106</v>
      </c>
      <c r="F8">
        <v>24</v>
      </c>
      <c r="P8" s="5"/>
      <c r="R8" s="5"/>
    </row>
    <row r="9" spans="1:18" x14ac:dyDescent="0.25">
      <c r="A9" s="1" t="s">
        <v>12</v>
      </c>
      <c r="B9">
        <v>29</v>
      </c>
      <c r="C9">
        <v>22</v>
      </c>
      <c r="D9">
        <v>7</v>
      </c>
      <c r="E9">
        <v>41</v>
      </c>
      <c r="F9">
        <v>8</v>
      </c>
    </row>
    <row r="10" spans="1:18" x14ac:dyDescent="0.25">
      <c r="A10" s="1" t="s">
        <v>13</v>
      </c>
      <c r="B10">
        <v>74</v>
      </c>
      <c r="C10">
        <v>59</v>
      </c>
      <c r="D10">
        <v>15</v>
      </c>
      <c r="E10">
        <v>84</v>
      </c>
      <c r="F10">
        <v>19</v>
      </c>
    </row>
    <row r="11" spans="1:18" x14ac:dyDescent="0.25">
      <c r="A11" s="1" t="s">
        <v>14</v>
      </c>
      <c r="B11">
        <v>29</v>
      </c>
      <c r="C11">
        <v>25</v>
      </c>
      <c r="D11">
        <v>4</v>
      </c>
      <c r="E11">
        <v>36</v>
      </c>
      <c r="F11">
        <v>8</v>
      </c>
    </row>
    <row r="12" spans="1:18" x14ac:dyDescent="0.25">
      <c r="A12" s="1" t="s">
        <v>15</v>
      </c>
      <c r="B12">
        <v>33</v>
      </c>
      <c r="C12">
        <v>24</v>
      </c>
      <c r="D12">
        <v>9</v>
      </c>
      <c r="E12">
        <v>49</v>
      </c>
      <c r="F12">
        <v>18</v>
      </c>
    </row>
    <row r="13" spans="1:18" x14ac:dyDescent="0.25">
      <c r="A13" s="1" t="s">
        <v>16</v>
      </c>
      <c r="B13">
        <v>370</v>
      </c>
      <c r="C13">
        <v>284</v>
      </c>
      <c r="D13">
        <v>86</v>
      </c>
      <c r="E13">
        <v>472</v>
      </c>
      <c r="F13">
        <v>114</v>
      </c>
    </row>
    <row r="14" spans="1:18" x14ac:dyDescent="0.25">
      <c r="A14" s="1" t="s">
        <v>17</v>
      </c>
      <c r="B14">
        <v>435</v>
      </c>
      <c r="C14">
        <v>354</v>
      </c>
      <c r="D14">
        <v>81</v>
      </c>
      <c r="E14">
        <v>484</v>
      </c>
      <c r="F14">
        <v>102</v>
      </c>
    </row>
    <row r="15" spans="1:18" x14ac:dyDescent="0.25">
      <c r="A15" s="1" t="s">
        <v>18</v>
      </c>
      <c r="B15">
        <v>104</v>
      </c>
      <c r="C15">
        <v>82</v>
      </c>
      <c r="D15">
        <v>22</v>
      </c>
      <c r="E15">
        <v>126</v>
      </c>
      <c r="F15">
        <v>29</v>
      </c>
    </row>
    <row r="16" spans="1:18" x14ac:dyDescent="0.25">
      <c r="A16" s="1" t="s">
        <v>19</v>
      </c>
      <c r="B16">
        <v>71</v>
      </c>
      <c r="C16">
        <v>40</v>
      </c>
      <c r="D16">
        <v>31</v>
      </c>
      <c r="E16">
        <v>123</v>
      </c>
      <c r="F16">
        <v>79</v>
      </c>
    </row>
    <row r="17" spans="1:6" x14ac:dyDescent="0.25">
      <c r="A17" s="1" t="s">
        <v>20</v>
      </c>
      <c r="B17">
        <v>901</v>
      </c>
      <c r="C17">
        <v>646</v>
      </c>
      <c r="D17">
        <v>255</v>
      </c>
      <c r="E17">
        <v>1353</v>
      </c>
      <c r="F17">
        <v>414</v>
      </c>
    </row>
    <row r="18" spans="1:6" x14ac:dyDescent="0.25">
      <c r="A18" s="3" t="s">
        <v>21</v>
      </c>
      <c r="B18" s="4">
        <v>1362</v>
      </c>
      <c r="C18" s="4">
        <v>680</v>
      </c>
      <c r="D18" s="4">
        <v>682</v>
      </c>
      <c r="E18" s="4">
        <v>2411</v>
      </c>
      <c r="F18" s="4">
        <v>1246</v>
      </c>
    </row>
    <row r="19" spans="1:6" x14ac:dyDescent="0.25">
      <c r="A19" s="2" t="s">
        <v>22</v>
      </c>
      <c r="B19">
        <f>SUM(B2:B18)</f>
        <v>4268</v>
      </c>
      <c r="C19">
        <f t="shared" ref="C19:F19" si="0">SUM(C2:C18)</f>
        <v>2806</v>
      </c>
      <c r="D19">
        <f t="shared" si="0"/>
        <v>1462</v>
      </c>
      <c r="E19">
        <f t="shared" si="0"/>
        <v>6893</v>
      </c>
      <c r="F19">
        <f t="shared" si="0"/>
        <v>2590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C754-2211-4171-8EBC-21706C08090F}">
  <dimension ref="A1:R50"/>
  <sheetViews>
    <sheetView tabSelected="1" workbookViewId="0">
      <pane ySplit="1" topLeftCell="A20" activePane="bottomLeft" state="frozen"/>
      <selection pane="bottomLeft" activeCell="N44" sqref="N44"/>
    </sheetView>
  </sheetViews>
  <sheetFormatPr defaultRowHeight="15" x14ac:dyDescent="0.25"/>
  <cols>
    <col min="9" max="9" width="31" bestFit="1" customWidth="1"/>
    <col min="10" max="11" width="15.5703125" bestFit="1" customWidth="1"/>
    <col min="12" max="12" width="12.42578125" customWidth="1"/>
    <col min="14" max="14" width="10.28515625" bestFit="1" customWidth="1"/>
  </cols>
  <sheetData>
    <row r="1" spans="1:18" x14ac:dyDescent="0.25">
      <c r="A1" s="7" t="s">
        <v>33</v>
      </c>
      <c r="B1" s="7" t="s">
        <v>34</v>
      </c>
      <c r="C1" s="7" t="s">
        <v>31</v>
      </c>
      <c r="D1" s="7" t="s">
        <v>30</v>
      </c>
      <c r="E1" s="7" t="s">
        <v>32</v>
      </c>
    </row>
    <row r="2" spans="1:18" x14ac:dyDescent="0.25">
      <c r="A2" s="8" t="s">
        <v>29</v>
      </c>
      <c r="B2" s="7">
        <v>1</v>
      </c>
      <c r="C2">
        <v>22</v>
      </c>
      <c r="D2">
        <v>34</v>
      </c>
      <c r="E2">
        <f>SUM(C2:D2)</f>
        <v>56</v>
      </c>
    </row>
    <row r="3" spans="1:18" x14ac:dyDescent="0.25">
      <c r="A3" s="8"/>
      <c r="B3" s="7">
        <v>2</v>
      </c>
      <c r="C3">
        <v>1</v>
      </c>
      <c r="D3">
        <v>3</v>
      </c>
      <c r="E3">
        <f t="shared" ref="E3:E49" si="0">SUM(C3:D3)</f>
        <v>4</v>
      </c>
    </row>
    <row r="4" spans="1:18" x14ac:dyDescent="0.25">
      <c r="A4" s="8"/>
      <c r="B4" s="7">
        <v>3</v>
      </c>
      <c r="C4">
        <v>1</v>
      </c>
      <c r="D4">
        <v>18</v>
      </c>
      <c r="E4">
        <f t="shared" si="0"/>
        <v>19</v>
      </c>
      <c r="K4" t="s">
        <v>29</v>
      </c>
      <c r="L4" t="s">
        <v>35</v>
      </c>
      <c r="M4" t="s">
        <v>37</v>
      </c>
      <c r="N4" t="s">
        <v>40</v>
      </c>
      <c r="O4" t="s">
        <v>41</v>
      </c>
    </row>
    <row r="5" spans="1:18" x14ac:dyDescent="0.25">
      <c r="A5" s="8"/>
      <c r="B5" s="7">
        <v>4</v>
      </c>
      <c r="C5">
        <v>23</v>
      </c>
      <c r="D5">
        <v>16</v>
      </c>
      <c r="E5">
        <f t="shared" si="0"/>
        <v>39</v>
      </c>
      <c r="I5" t="s">
        <v>39</v>
      </c>
      <c r="J5">
        <f>SUM(F13,F25,F49)</f>
        <v>4197</v>
      </c>
      <c r="K5">
        <f>F13</f>
        <v>185</v>
      </c>
      <c r="L5">
        <f>F25</f>
        <v>1749</v>
      </c>
      <c r="M5">
        <f>SUM(E38,E39,E40,E45,E48,E49)</f>
        <v>901</v>
      </c>
      <c r="N5" s="9">
        <f>SUM(E42)</f>
        <v>1362</v>
      </c>
      <c r="O5" s="9">
        <f>SUM(K5,L5,M5)</f>
        <v>2835</v>
      </c>
    </row>
    <row r="6" spans="1:18" x14ac:dyDescent="0.25">
      <c r="A6" s="8"/>
      <c r="B6" s="7">
        <v>5</v>
      </c>
      <c r="C6">
        <v>14</v>
      </c>
      <c r="D6">
        <v>17</v>
      </c>
      <c r="E6">
        <f t="shared" si="0"/>
        <v>31</v>
      </c>
    </row>
    <row r="7" spans="1:18" x14ac:dyDescent="0.25">
      <c r="A7" s="8"/>
      <c r="B7" s="7">
        <v>6</v>
      </c>
      <c r="C7">
        <v>0</v>
      </c>
      <c r="D7">
        <v>0</v>
      </c>
      <c r="E7">
        <f t="shared" si="0"/>
        <v>0</v>
      </c>
    </row>
    <row r="8" spans="1:18" x14ac:dyDescent="0.25">
      <c r="A8" s="8"/>
      <c r="B8" s="7">
        <v>7</v>
      </c>
      <c r="C8">
        <v>1</v>
      </c>
      <c r="D8">
        <v>15</v>
      </c>
      <c r="E8">
        <f t="shared" si="0"/>
        <v>16</v>
      </c>
    </row>
    <row r="9" spans="1:18" x14ac:dyDescent="0.25">
      <c r="A9" s="8"/>
      <c r="B9" s="7">
        <v>8</v>
      </c>
      <c r="C9">
        <v>0</v>
      </c>
      <c r="D9">
        <v>10</v>
      </c>
      <c r="E9">
        <f t="shared" si="0"/>
        <v>10</v>
      </c>
      <c r="J9" t="s">
        <v>42</v>
      </c>
      <c r="L9" t="s">
        <v>46</v>
      </c>
      <c r="M9" t="s">
        <v>47</v>
      </c>
      <c r="N9" t="s">
        <v>49</v>
      </c>
      <c r="O9" t="s">
        <v>51</v>
      </c>
      <c r="P9" t="s">
        <v>50</v>
      </c>
      <c r="Q9" t="s">
        <v>51</v>
      </c>
    </row>
    <row r="10" spans="1:18" x14ac:dyDescent="0.25">
      <c r="A10" s="8"/>
      <c r="B10" s="7">
        <v>9</v>
      </c>
      <c r="C10">
        <v>0</v>
      </c>
      <c r="D10">
        <v>0</v>
      </c>
      <c r="E10">
        <f t="shared" si="0"/>
        <v>0</v>
      </c>
      <c r="J10" t="s">
        <v>43</v>
      </c>
      <c r="K10">
        <v>0.7</v>
      </c>
      <c r="L10">
        <f>J5*K10</f>
        <v>2937.8999999999996</v>
      </c>
      <c r="M10">
        <v>2939</v>
      </c>
      <c r="N10">
        <f>M10*0.32</f>
        <v>940.48</v>
      </c>
      <c r="O10">
        <v>943</v>
      </c>
      <c r="P10">
        <f>M10*0.68</f>
        <v>1998.5200000000002</v>
      </c>
      <c r="Q10">
        <v>1998</v>
      </c>
      <c r="R10" s="9">
        <f>Q10-5</f>
        <v>1993</v>
      </c>
    </row>
    <row r="11" spans="1:18" x14ac:dyDescent="0.25">
      <c r="A11" s="8"/>
      <c r="B11" s="7">
        <v>10</v>
      </c>
      <c r="C11">
        <v>0</v>
      </c>
      <c r="D11">
        <v>0</v>
      </c>
      <c r="E11">
        <f t="shared" si="0"/>
        <v>0</v>
      </c>
      <c r="J11" t="s">
        <v>45</v>
      </c>
      <c r="K11">
        <v>0.2</v>
      </c>
      <c r="L11">
        <f>J5*K11</f>
        <v>839.40000000000009</v>
      </c>
      <c r="M11">
        <v>839</v>
      </c>
      <c r="N11">
        <f>M11*0.32</f>
        <v>268.48</v>
      </c>
      <c r="O11">
        <v>268</v>
      </c>
      <c r="P11">
        <f>M11*0.68</f>
        <v>570.5200000000001</v>
      </c>
      <c r="Q11">
        <v>570</v>
      </c>
      <c r="R11" s="9">
        <f>Q11-6</f>
        <v>564</v>
      </c>
    </row>
    <row r="12" spans="1:18" x14ac:dyDescent="0.25">
      <c r="A12" s="8"/>
      <c r="B12" s="7">
        <v>11</v>
      </c>
      <c r="C12">
        <v>0</v>
      </c>
      <c r="D12">
        <v>6</v>
      </c>
      <c r="E12">
        <f t="shared" si="0"/>
        <v>6</v>
      </c>
      <c r="J12" t="s">
        <v>44</v>
      </c>
      <c r="K12">
        <v>0.1</v>
      </c>
      <c r="L12">
        <f>J5*K12</f>
        <v>419.70000000000005</v>
      </c>
      <c r="M12">
        <v>419</v>
      </c>
      <c r="N12">
        <f>M12*0.32</f>
        <v>134.08000000000001</v>
      </c>
      <c r="O12">
        <v>134</v>
      </c>
      <c r="P12">
        <f>M12*0.68</f>
        <v>284.92</v>
      </c>
      <c r="Q12">
        <v>284</v>
      </c>
      <c r="R12" s="9">
        <f>Q12-6</f>
        <v>278</v>
      </c>
    </row>
    <row r="13" spans="1:18" x14ac:dyDescent="0.25">
      <c r="A13" s="8"/>
      <c r="B13" s="7">
        <v>12</v>
      </c>
      <c r="C13">
        <v>1</v>
      </c>
      <c r="D13">
        <v>3</v>
      </c>
      <c r="E13">
        <f t="shared" si="0"/>
        <v>4</v>
      </c>
      <c r="F13">
        <f>SUM(E2:E13)</f>
        <v>185</v>
      </c>
      <c r="M13">
        <f>SUM(M10:M12)</f>
        <v>4197</v>
      </c>
      <c r="O13">
        <f>SUM(O10:O12)</f>
        <v>1345</v>
      </c>
      <c r="Q13">
        <f>SUM(Q10:Q12)</f>
        <v>2852</v>
      </c>
      <c r="R13" s="9">
        <f>SUM(R10:R12)</f>
        <v>2835</v>
      </c>
    </row>
    <row r="14" spans="1:18" x14ac:dyDescent="0.25">
      <c r="A14" s="8" t="s">
        <v>35</v>
      </c>
      <c r="B14" s="7">
        <v>1</v>
      </c>
      <c r="C14">
        <v>15</v>
      </c>
      <c r="D14">
        <v>63</v>
      </c>
      <c r="E14">
        <f t="shared" si="0"/>
        <v>78</v>
      </c>
      <c r="O14" s="9">
        <f>N5-O13</f>
        <v>17</v>
      </c>
    </row>
    <row r="15" spans="1:18" x14ac:dyDescent="0.25">
      <c r="A15" s="8"/>
      <c r="B15" s="7">
        <v>2</v>
      </c>
      <c r="C15">
        <v>10</v>
      </c>
      <c r="D15">
        <v>48</v>
      </c>
      <c r="E15">
        <f t="shared" si="0"/>
        <v>58</v>
      </c>
    </row>
    <row r="16" spans="1:18" x14ac:dyDescent="0.25">
      <c r="A16" s="8"/>
      <c r="B16" s="7">
        <v>3</v>
      </c>
      <c r="C16">
        <v>15</v>
      </c>
      <c r="D16">
        <v>34</v>
      </c>
      <c r="E16">
        <f t="shared" si="0"/>
        <v>49</v>
      </c>
    </row>
    <row r="17" spans="1:14" x14ac:dyDescent="0.25">
      <c r="A17" s="8"/>
      <c r="B17" s="7">
        <v>4</v>
      </c>
      <c r="C17">
        <v>7</v>
      </c>
      <c r="D17">
        <v>22</v>
      </c>
      <c r="E17">
        <f t="shared" si="0"/>
        <v>29</v>
      </c>
    </row>
    <row r="18" spans="1:14" x14ac:dyDescent="0.25">
      <c r="A18" s="8"/>
      <c r="B18" s="7">
        <v>5</v>
      </c>
      <c r="C18">
        <v>15</v>
      </c>
      <c r="D18">
        <v>59</v>
      </c>
      <c r="E18">
        <f t="shared" si="0"/>
        <v>74</v>
      </c>
      <c r="I18" t="s">
        <v>48</v>
      </c>
    </row>
    <row r="19" spans="1:14" x14ac:dyDescent="0.25">
      <c r="A19" s="8"/>
      <c r="B19" s="7">
        <v>6</v>
      </c>
      <c r="C19">
        <v>2</v>
      </c>
      <c r="D19">
        <v>12</v>
      </c>
      <c r="E19">
        <f t="shared" si="0"/>
        <v>14</v>
      </c>
    </row>
    <row r="20" spans="1:14" x14ac:dyDescent="0.25">
      <c r="A20" s="8"/>
      <c r="B20" s="7">
        <v>7</v>
      </c>
      <c r="C20">
        <v>2</v>
      </c>
      <c r="D20">
        <v>13</v>
      </c>
      <c r="E20">
        <f t="shared" si="0"/>
        <v>15</v>
      </c>
    </row>
    <row r="21" spans="1:14" x14ac:dyDescent="0.25">
      <c r="A21" s="8"/>
      <c r="B21" s="7">
        <v>8</v>
      </c>
      <c r="C21">
        <v>9</v>
      </c>
      <c r="D21">
        <v>26</v>
      </c>
      <c r="E21">
        <f t="shared" si="0"/>
        <v>35</v>
      </c>
      <c r="L21" t="s">
        <v>52</v>
      </c>
      <c r="M21" t="s">
        <v>53</v>
      </c>
      <c r="N21" t="s">
        <v>54</v>
      </c>
    </row>
    <row r="22" spans="1:14" x14ac:dyDescent="0.25">
      <c r="A22" s="8"/>
      <c r="B22" s="7">
        <v>9</v>
      </c>
      <c r="C22">
        <v>40</v>
      </c>
      <c r="D22">
        <v>84</v>
      </c>
      <c r="E22">
        <f t="shared" si="0"/>
        <v>124</v>
      </c>
      <c r="K22" t="s">
        <v>43</v>
      </c>
      <c r="L22">
        <f>O10+6</f>
        <v>949</v>
      </c>
      <c r="M22">
        <v>1993</v>
      </c>
      <c r="N22">
        <f>SUM(L22:M22)</f>
        <v>2942</v>
      </c>
    </row>
    <row r="23" spans="1:14" x14ac:dyDescent="0.25">
      <c r="A23" s="8"/>
      <c r="B23" s="7">
        <v>10</v>
      </c>
      <c r="C23">
        <v>190</v>
      </c>
      <c r="D23">
        <v>527</v>
      </c>
      <c r="E23">
        <f t="shared" si="0"/>
        <v>717</v>
      </c>
      <c r="K23" t="s">
        <v>45</v>
      </c>
      <c r="L23">
        <f>O11+6</f>
        <v>274</v>
      </c>
      <c r="M23">
        <v>564</v>
      </c>
      <c r="N23">
        <f t="shared" ref="N23:N24" si="1">SUM(L23:M23)</f>
        <v>838</v>
      </c>
    </row>
    <row r="24" spans="1:14" x14ac:dyDescent="0.25">
      <c r="A24" s="8"/>
      <c r="B24" s="7">
        <v>11</v>
      </c>
      <c r="C24">
        <v>89</v>
      </c>
      <c r="D24">
        <v>321</v>
      </c>
      <c r="E24">
        <f t="shared" si="0"/>
        <v>410</v>
      </c>
      <c r="K24" t="s">
        <v>44</v>
      </c>
      <c r="L24">
        <f>O12+5</f>
        <v>139</v>
      </c>
      <c r="M24">
        <v>278</v>
      </c>
      <c r="N24">
        <f t="shared" si="1"/>
        <v>417</v>
      </c>
    </row>
    <row r="25" spans="1:14" x14ac:dyDescent="0.25">
      <c r="A25" s="8"/>
      <c r="B25" s="7">
        <v>12</v>
      </c>
      <c r="C25">
        <v>37</v>
      </c>
      <c r="D25">
        <v>109</v>
      </c>
      <c r="E25">
        <f t="shared" si="0"/>
        <v>146</v>
      </c>
      <c r="F25">
        <f>SUM(E14:E25)</f>
        <v>1749</v>
      </c>
      <c r="K25" t="s">
        <v>56</v>
      </c>
      <c r="L25" s="9">
        <f>SUM(L22:L24)</f>
        <v>1362</v>
      </c>
      <c r="M25" s="9">
        <f>SUM(M22:M24)</f>
        <v>2835</v>
      </c>
      <c r="N25">
        <f>SUM(N22:N24)</f>
        <v>4197</v>
      </c>
    </row>
    <row r="26" spans="1:14" x14ac:dyDescent="0.25">
      <c r="A26" s="8" t="s">
        <v>36</v>
      </c>
      <c r="B26" s="7">
        <v>1</v>
      </c>
      <c r="C26">
        <v>0</v>
      </c>
      <c r="D26">
        <v>7</v>
      </c>
      <c r="E26">
        <f t="shared" si="0"/>
        <v>7</v>
      </c>
    </row>
    <row r="27" spans="1:14" x14ac:dyDescent="0.25">
      <c r="A27" s="8"/>
      <c r="B27" s="7">
        <v>2</v>
      </c>
      <c r="C27">
        <v>1</v>
      </c>
      <c r="D27">
        <v>0</v>
      </c>
      <c r="E27">
        <f t="shared" si="0"/>
        <v>1</v>
      </c>
      <c r="M27" t="s">
        <v>55</v>
      </c>
    </row>
    <row r="28" spans="1:14" x14ac:dyDescent="0.25">
      <c r="A28" s="8"/>
      <c r="B28" s="7">
        <v>3</v>
      </c>
      <c r="C28">
        <v>1</v>
      </c>
      <c r="D28">
        <v>3</v>
      </c>
      <c r="E28">
        <f t="shared" si="0"/>
        <v>4</v>
      </c>
    </row>
    <row r="29" spans="1:14" x14ac:dyDescent="0.25">
      <c r="A29" s="8"/>
      <c r="B29" s="7">
        <v>4</v>
      </c>
      <c r="C29">
        <v>26</v>
      </c>
      <c r="D29">
        <v>22</v>
      </c>
      <c r="E29">
        <f t="shared" si="0"/>
        <v>48</v>
      </c>
    </row>
    <row r="30" spans="1:14" x14ac:dyDescent="0.25">
      <c r="A30" s="8"/>
      <c r="B30" s="7">
        <v>5</v>
      </c>
      <c r="C30">
        <v>3</v>
      </c>
      <c r="D30">
        <v>5</v>
      </c>
      <c r="E30">
        <f t="shared" si="0"/>
        <v>8</v>
      </c>
    </row>
    <row r="31" spans="1:14" x14ac:dyDescent="0.25">
      <c r="A31" s="8"/>
      <c r="B31" s="7">
        <v>6</v>
      </c>
      <c r="C31">
        <v>0</v>
      </c>
      <c r="D31">
        <v>0</v>
      </c>
      <c r="E31">
        <f t="shared" si="0"/>
        <v>0</v>
      </c>
      <c r="K31" t="s">
        <v>29</v>
      </c>
      <c r="L31" t="s">
        <v>35</v>
      </c>
      <c r="M31" t="s">
        <v>37</v>
      </c>
    </row>
    <row r="32" spans="1:14" x14ac:dyDescent="0.25">
      <c r="A32" s="8"/>
      <c r="B32" s="7">
        <v>7</v>
      </c>
      <c r="C32">
        <v>0</v>
      </c>
      <c r="D32">
        <v>1</v>
      </c>
      <c r="E32">
        <f t="shared" si="0"/>
        <v>1</v>
      </c>
      <c r="J32" t="s">
        <v>56</v>
      </c>
      <c r="K32">
        <v>185</v>
      </c>
      <c r="L32">
        <v>1749</v>
      </c>
      <c r="M32">
        <v>901</v>
      </c>
    </row>
    <row r="33" spans="1:13" x14ac:dyDescent="0.25">
      <c r="A33" s="8"/>
      <c r="B33" s="7">
        <v>8</v>
      </c>
      <c r="C33">
        <v>0</v>
      </c>
      <c r="D33">
        <v>1</v>
      </c>
      <c r="E33">
        <f t="shared" si="0"/>
        <v>1</v>
      </c>
      <c r="J33" t="s">
        <v>57</v>
      </c>
      <c r="K33">
        <f>K32/2835</f>
        <v>6.5255731922398585E-2</v>
      </c>
      <c r="L33">
        <f>L32/2835</f>
        <v>0.61693121693121689</v>
      </c>
      <c r="M33">
        <f>M32/2835</f>
        <v>0.31781305114638447</v>
      </c>
    </row>
    <row r="34" spans="1:13" x14ac:dyDescent="0.25">
      <c r="A34" s="8"/>
      <c r="B34" s="7">
        <v>9</v>
      </c>
      <c r="C34">
        <v>0</v>
      </c>
      <c r="D34">
        <v>0</v>
      </c>
      <c r="E34">
        <f t="shared" si="0"/>
        <v>0</v>
      </c>
      <c r="K34" t="s">
        <v>29</v>
      </c>
      <c r="L34" t="s">
        <v>35</v>
      </c>
      <c r="M34" t="s">
        <v>37</v>
      </c>
    </row>
    <row r="35" spans="1:13" x14ac:dyDescent="0.25">
      <c r="A35" s="8"/>
      <c r="B35" s="7">
        <v>10</v>
      </c>
      <c r="C35">
        <v>0</v>
      </c>
      <c r="D35">
        <v>0</v>
      </c>
      <c r="E35">
        <f t="shared" si="0"/>
        <v>0</v>
      </c>
      <c r="J35" t="s">
        <v>43</v>
      </c>
      <c r="K35">
        <f>M22*K33</f>
        <v>130.05467372134038</v>
      </c>
      <c r="L35">
        <f>L33*M22</f>
        <v>1229.5439153439152</v>
      </c>
      <c r="M35">
        <f>M33*M22</f>
        <v>633.40141093474426</v>
      </c>
    </row>
    <row r="36" spans="1:13" x14ac:dyDescent="0.25">
      <c r="A36" s="8"/>
      <c r="B36" s="7">
        <v>11</v>
      </c>
      <c r="C36">
        <v>0</v>
      </c>
      <c r="D36">
        <v>0</v>
      </c>
      <c r="E36">
        <f t="shared" si="0"/>
        <v>0</v>
      </c>
      <c r="J36" t="s">
        <v>45</v>
      </c>
      <c r="K36">
        <f>K33*M23</f>
        <v>36.804232804232804</v>
      </c>
      <c r="L36">
        <f>L33*M23</f>
        <v>347.94920634920635</v>
      </c>
      <c r="M36">
        <f>M33*M23</f>
        <v>179.24656084656084</v>
      </c>
    </row>
    <row r="37" spans="1:13" x14ac:dyDescent="0.25">
      <c r="A37" s="8"/>
      <c r="B37" s="7">
        <v>12</v>
      </c>
      <c r="C37">
        <v>0</v>
      </c>
      <c r="D37">
        <v>1</v>
      </c>
      <c r="E37">
        <f t="shared" si="0"/>
        <v>1</v>
      </c>
      <c r="F37">
        <f>SUM(E26:E37)</f>
        <v>71</v>
      </c>
      <c r="J37" t="s">
        <v>44</v>
      </c>
      <c r="K37">
        <f>K33*M24</f>
        <v>18.141093474426807</v>
      </c>
      <c r="L37">
        <f>L33*M24</f>
        <v>171.50687830687829</v>
      </c>
      <c r="M37">
        <f>M33*M24</f>
        <v>88.352028218694883</v>
      </c>
    </row>
    <row r="38" spans="1:13" x14ac:dyDescent="0.25">
      <c r="A38" s="8" t="s">
        <v>37</v>
      </c>
      <c r="B38" s="7">
        <v>1</v>
      </c>
      <c r="C38">
        <v>90</v>
      </c>
      <c r="D38">
        <v>232</v>
      </c>
      <c r="E38">
        <f t="shared" si="0"/>
        <v>322</v>
      </c>
      <c r="J38" t="s">
        <v>56</v>
      </c>
      <c r="K38">
        <f>SUM(K35:K37)</f>
        <v>185</v>
      </c>
      <c r="L38">
        <f t="shared" ref="L38:M38" si="2">SUM(L35:L37)</f>
        <v>1748.9999999999998</v>
      </c>
      <c r="M38">
        <f t="shared" si="2"/>
        <v>901</v>
      </c>
    </row>
    <row r="39" spans="1:13" x14ac:dyDescent="0.25">
      <c r="A39" s="8"/>
      <c r="B39" s="7">
        <v>2</v>
      </c>
      <c r="C39">
        <v>1</v>
      </c>
      <c r="D39">
        <v>2</v>
      </c>
      <c r="E39">
        <f t="shared" si="0"/>
        <v>3</v>
      </c>
      <c r="K39" t="s">
        <v>29</v>
      </c>
      <c r="L39" t="s">
        <v>35</v>
      </c>
      <c r="M39" t="s">
        <v>37</v>
      </c>
    </row>
    <row r="40" spans="1:13" x14ac:dyDescent="0.25">
      <c r="A40" s="8"/>
      <c r="B40" s="7">
        <v>3</v>
      </c>
      <c r="C40">
        <v>8</v>
      </c>
      <c r="D40">
        <v>10</v>
      </c>
      <c r="E40">
        <f t="shared" si="0"/>
        <v>18</v>
      </c>
      <c r="J40" t="s">
        <v>43</v>
      </c>
      <c r="K40">
        <v>130</v>
      </c>
      <c r="L40">
        <v>1230</v>
      </c>
      <c r="M40">
        <v>634</v>
      </c>
    </row>
    <row r="41" spans="1:13" x14ac:dyDescent="0.25">
      <c r="A41" s="8"/>
      <c r="B41" s="7">
        <v>4</v>
      </c>
      <c r="C41">
        <v>0</v>
      </c>
      <c r="D41">
        <v>0</v>
      </c>
      <c r="E41">
        <f t="shared" si="0"/>
        <v>0</v>
      </c>
      <c r="J41" t="s">
        <v>45</v>
      </c>
      <c r="K41">
        <v>37</v>
      </c>
      <c r="L41">
        <v>348</v>
      </c>
      <c r="M41">
        <v>179</v>
      </c>
    </row>
    <row r="42" spans="1:13" x14ac:dyDescent="0.25">
      <c r="A42" s="8"/>
      <c r="B42" s="7">
        <v>5</v>
      </c>
      <c r="C42">
        <v>682</v>
      </c>
      <c r="D42">
        <v>680</v>
      </c>
      <c r="E42">
        <f t="shared" si="0"/>
        <v>1362</v>
      </c>
      <c r="F42" t="s">
        <v>38</v>
      </c>
      <c r="J42" t="s">
        <v>44</v>
      </c>
      <c r="K42">
        <v>18</v>
      </c>
      <c r="L42">
        <v>171</v>
      </c>
      <c r="M42">
        <v>88</v>
      </c>
    </row>
    <row r="43" spans="1:13" x14ac:dyDescent="0.25">
      <c r="A43" s="8"/>
      <c r="B43" s="7">
        <v>6</v>
      </c>
      <c r="C43">
        <v>0</v>
      </c>
      <c r="D43">
        <v>0</v>
      </c>
      <c r="E43">
        <f t="shared" si="0"/>
        <v>0</v>
      </c>
      <c r="J43" t="s">
        <v>56</v>
      </c>
      <c r="K43">
        <f>SUM(K40:K42)</f>
        <v>185</v>
      </c>
      <c r="L43">
        <f>SUM(L40:L42)</f>
        <v>1749</v>
      </c>
      <c r="M43">
        <f>SUM(M40:M42)</f>
        <v>901</v>
      </c>
    </row>
    <row r="44" spans="1:13" x14ac:dyDescent="0.25">
      <c r="A44" s="8"/>
      <c r="B44" s="7">
        <v>7</v>
      </c>
      <c r="C44">
        <v>0</v>
      </c>
      <c r="D44">
        <v>0</v>
      </c>
      <c r="E44">
        <f t="shared" si="0"/>
        <v>0</v>
      </c>
    </row>
    <row r="45" spans="1:13" x14ac:dyDescent="0.25">
      <c r="A45" s="8"/>
      <c r="B45" s="7">
        <v>8</v>
      </c>
      <c r="C45">
        <v>1</v>
      </c>
      <c r="D45">
        <v>5</v>
      </c>
      <c r="E45">
        <f t="shared" si="0"/>
        <v>6</v>
      </c>
    </row>
    <row r="46" spans="1:13" x14ac:dyDescent="0.25">
      <c r="A46" s="8"/>
      <c r="B46" s="7">
        <v>9</v>
      </c>
      <c r="C46">
        <v>0</v>
      </c>
      <c r="D46">
        <v>0</v>
      </c>
      <c r="E46">
        <f t="shared" si="0"/>
        <v>0</v>
      </c>
      <c r="I46" t="s">
        <v>33</v>
      </c>
      <c r="J46" t="s">
        <v>45</v>
      </c>
      <c r="K46" t="s">
        <v>44</v>
      </c>
    </row>
    <row r="47" spans="1:13" x14ac:dyDescent="0.25">
      <c r="A47" s="8"/>
      <c r="B47" s="7">
        <v>10</v>
      </c>
      <c r="C47">
        <v>0</v>
      </c>
      <c r="D47">
        <v>0</v>
      </c>
      <c r="E47">
        <f t="shared" si="0"/>
        <v>0</v>
      </c>
      <c r="I47" t="s">
        <v>29</v>
      </c>
      <c r="J47" s="10">
        <v>43586.064583333333</v>
      </c>
      <c r="K47" s="10">
        <v>43661.439583333333</v>
      </c>
    </row>
    <row r="48" spans="1:13" x14ac:dyDescent="0.25">
      <c r="A48" s="8"/>
      <c r="B48" s="7">
        <v>11</v>
      </c>
      <c r="C48">
        <v>33</v>
      </c>
      <c r="D48">
        <v>76</v>
      </c>
      <c r="E48">
        <f t="shared" si="0"/>
        <v>109</v>
      </c>
      <c r="I48" t="s">
        <v>35</v>
      </c>
      <c r="J48" s="10">
        <v>43406.586053240739</v>
      </c>
      <c r="K48" s="10">
        <v>43439.419386574074</v>
      </c>
    </row>
    <row r="49" spans="1:11" x14ac:dyDescent="0.25">
      <c r="A49" s="8"/>
      <c r="B49" s="7">
        <v>12</v>
      </c>
      <c r="C49">
        <v>122</v>
      </c>
      <c r="D49">
        <v>321</v>
      </c>
      <c r="E49">
        <f t="shared" si="0"/>
        <v>443</v>
      </c>
      <c r="F49">
        <f>SUM(E38:E49)</f>
        <v>2263</v>
      </c>
      <c r="I49" t="s">
        <v>37</v>
      </c>
      <c r="J49" s="10">
        <v>43108.629189814812</v>
      </c>
      <c r="K49" s="10">
        <v>43120.670856481483</v>
      </c>
    </row>
    <row r="50" spans="1:11" x14ac:dyDescent="0.25">
      <c r="I50" t="s">
        <v>58</v>
      </c>
      <c r="J50" s="10">
        <v>44699.911168981482</v>
      </c>
      <c r="K50" s="10">
        <v>44702.839456018519</v>
      </c>
    </row>
  </sheetData>
  <mergeCells count="4">
    <mergeCell ref="A2:A13"/>
    <mergeCell ref="A14:A25"/>
    <mergeCell ref="A26:A37"/>
    <mergeCell ref="A38:A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all</vt:lpstr>
      <vt:lpstr>site_month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Karlee Zammit</cp:lastModifiedBy>
  <dcterms:created xsi:type="dcterms:W3CDTF">2023-11-01T23:30:17Z</dcterms:created>
  <dcterms:modified xsi:type="dcterms:W3CDTF">2023-11-09T00:42:59Z</dcterms:modified>
</cp:coreProperties>
</file>