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fb86ff3626e49/Forschung/Insurance/"/>
    </mc:Choice>
  </mc:AlternateContent>
  <xr:revisionPtr revIDLastSave="812" documentId="13_ncr:1_{4AB72C02-2949-9D43-931C-B6172F87B65D}" xr6:coauthVersionLast="47" xr6:coauthVersionMax="47" xr10:uidLastSave="{04C8DAE8-0231-4F13-8561-2806DEE0DC6C}"/>
  <bookViews>
    <workbookView xWindow="7770" yWindow="1050" windowWidth="19800" windowHeight="16455" activeTab="4" xr2:uid="{55B6AEF7-DC6D-4DC0-B23A-621FC91D1068}"/>
  </bookViews>
  <sheets>
    <sheet name="Tabelle1 (2)" sheetId="2" r:id="rId1"/>
    <sheet name="Tabelle2" sheetId="3" r:id="rId2"/>
    <sheet name="Tabelle1" sheetId="1" r:id="rId3"/>
    <sheet name="Sheet1" sheetId="4" r:id="rId4"/>
    <sheet name="Sheet2" sheetId="5" r:id="rId5"/>
    <sheet name="Sheet3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5" l="1"/>
  <c r="M9" i="5"/>
  <c r="L9" i="5"/>
  <c r="K9" i="5"/>
  <c r="J9" i="5"/>
  <c r="N8" i="5"/>
  <c r="M8" i="5"/>
  <c r="L8" i="5"/>
  <c r="K8" i="5"/>
  <c r="J8" i="5"/>
  <c r="F4" i="5"/>
  <c r="F5" i="5"/>
  <c r="F6" i="5"/>
  <c r="F7" i="5"/>
  <c r="F3" i="5"/>
  <c r="L4" i="5"/>
  <c r="L5" i="5"/>
  <c r="L6" i="5"/>
  <c r="L7" i="5"/>
  <c r="K4" i="5"/>
  <c r="K5" i="5"/>
  <c r="K6" i="5"/>
  <c r="K7" i="5"/>
  <c r="J4" i="5"/>
  <c r="J5" i="5"/>
  <c r="J6" i="5"/>
  <c r="J7" i="5"/>
  <c r="I4" i="5"/>
  <c r="I5" i="5"/>
  <c r="I6" i="5"/>
  <c r="I7" i="5"/>
  <c r="J3" i="5"/>
  <c r="K3" i="5"/>
  <c r="L3" i="5"/>
  <c r="I3" i="5"/>
  <c r="L117" i="4"/>
  <c r="L118" i="4"/>
  <c r="L119" i="4"/>
  <c r="L120" i="4"/>
  <c r="L116" i="4"/>
  <c r="L123" i="4"/>
  <c r="O120" i="4"/>
  <c r="P116" i="4"/>
  <c r="P119" i="4"/>
  <c r="N120" i="4"/>
  <c r="I120" i="4"/>
  <c r="I116" i="4"/>
  <c r="K120" i="4"/>
  <c r="M124" i="4"/>
  <c r="L124" i="4"/>
  <c r="M123" i="4"/>
  <c r="Q122" i="4"/>
  <c r="P122" i="4"/>
  <c r="O122" i="4"/>
  <c r="N122" i="4"/>
  <c r="M122" i="4"/>
  <c r="L122" i="4"/>
  <c r="Q121" i="4"/>
  <c r="P121" i="4"/>
  <c r="O121" i="4"/>
  <c r="N121" i="4"/>
  <c r="M121" i="4"/>
  <c r="L121" i="4"/>
  <c r="O119" i="4"/>
  <c r="K119" i="4"/>
  <c r="I119" i="4"/>
  <c r="M119" i="4"/>
  <c r="O118" i="4"/>
  <c r="N118" i="4"/>
  <c r="K118" i="4"/>
  <c r="I118" i="4"/>
  <c r="P118" i="4"/>
  <c r="M118" i="4"/>
  <c r="O117" i="4"/>
  <c r="N117" i="4"/>
  <c r="K117" i="4"/>
  <c r="I117" i="4"/>
  <c r="P117" i="4"/>
  <c r="D117" i="4"/>
  <c r="M117" i="4" s="1"/>
  <c r="N116" i="4"/>
  <c r="N107" i="4"/>
  <c r="M107" i="4"/>
  <c r="L107" i="4"/>
  <c r="K107" i="4"/>
  <c r="H107" i="4"/>
  <c r="G107" i="4"/>
  <c r="F107" i="4"/>
  <c r="O107" i="4" s="1"/>
  <c r="N106" i="4"/>
  <c r="M106" i="4"/>
  <c r="L106" i="4"/>
  <c r="K106" i="4"/>
  <c r="R106" i="4" s="1"/>
  <c r="H106" i="4"/>
  <c r="G106" i="4"/>
  <c r="F106" i="4"/>
  <c r="O106" i="4" s="1"/>
  <c r="N105" i="4"/>
  <c r="M105" i="4"/>
  <c r="L105" i="4"/>
  <c r="P105" i="4" s="1"/>
  <c r="K105" i="4"/>
  <c r="R105" i="4" s="1"/>
  <c r="H105" i="4"/>
  <c r="F105" i="4"/>
  <c r="O105" i="4" s="1"/>
  <c r="O104" i="4"/>
  <c r="N104" i="4"/>
  <c r="M104" i="4"/>
  <c r="L104" i="4"/>
  <c r="K104" i="4"/>
  <c r="R104" i="4" s="1"/>
  <c r="H104" i="4"/>
  <c r="F104" i="4"/>
  <c r="G104" i="4" s="1"/>
  <c r="N103" i="4"/>
  <c r="M103" i="4"/>
  <c r="L103" i="4"/>
  <c r="K103" i="4"/>
  <c r="P103" i="4" s="1"/>
  <c r="H103" i="4"/>
  <c r="G103" i="4"/>
  <c r="F103" i="4"/>
  <c r="O103" i="4" s="1"/>
  <c r="O97" i="4"/>
  <c r="N97" i="4"/>
  <c r="M97" i="4"/>
  <c r="Q97" i="4" s="1"/>
  <c r="L97" i="4"/>
  <c r="K97" i="4"/>
  <c r="P97" i="4" s="1"/>
  <c r="H97" i="4"/>
  <c r="G97" i="4"/>
  <c r="O96" i="4"/>
  <c r="N96" i="4"/>
  <c r="M96" i="4"/>
  <c r="L96" i="4"/>
  <c r="K96" i="4"/>
  <c r="R96" i="4" s="1"/>
  <c r="H96" i="4"/>
  <c r="G96" i="4"/>
  <c r="O95" i="4"/>
  <c r="N95" i="4"/>
  <c r="M95" i="4"/>
  <c r="Q95" i="4" s="1"/>
  <c r="L95" i="4"/>
  <c r="K95" i="4"/>
  <c r="P95" i="4" s="1"/>
  <c r="H95" i="4"/>
  <c r="G95" i="4"/>
  <c r="O94" i="4"/>
  <c r="N94" i="4"/>
  <c r="M94" i="4"/>
  <c r="L94" i="4"/>
  <c r="K94" i="4"/>
  <c r="R94" i="4" s="1"/>
  <c r="H94" i="4"/>
  <c r="G94" i="4"/>
  <c r="O93" i="4"/>
  <c r="N93" i="4"/>
  <c r="M93" i="4"/>
  <c r="Q93" i="4" s="1"/>
  <c r="L93" i="4"/>
  <c r="K93" i="4"/>
  <c r="P93" i="4" s="1"/>
  <c r="H93" i="4"/>
  <c r="G93" i="4"/>
  <c r="G98" i="4" s="1"/>
  <c r="O87" i="4"/>
  <c r="N87" i="4"/>
  <c r="M87" i="4"/>
  <c r="L87" i="4"/>
  <c r="P87" i="4" s="1"/>
  <c r="K87" i="4"/>
  <c r="H87" i="4"/>
  <c r="G87" i="4"/>
  <c r="O86" i="4"/>
  <c r="N86" i="4"/>
  <c r="R86" i="4" s="1"/>
  <c r="M86" i="4"/>
  <c r="L86" i="4"/>
  <c r="K86" i="4"/>
  <c r="Q86" i="4" s="1"/>
  <c r="H86" i="4"/>
  <c r="G86" i="4"/>
  <c r="O85" i="4"/>
  <c r="N85" i="4"/>
  <c r="M85" i="4"/>
  <c r="L85" i="4"/>
  <c r="P85" i="4" s="1"/>
  <c r="K85" i="4"/>
  <c r="H85" i="4"/>
  <c r="G85" i="4"/>
  <c r="O84" i="4"/>
  <c r="N84" i="4"/>
  <c r="R84" i="4" s="1"/>
  <c r="M84" i="4"/>
  <c r="L84" i="4"/>
  <c r="K84" i="4"/>
  <c r="Q84" i="4" s="1"/>
  <c r="H84" i="4"/>
  <c r="F84" i="4"/>
  <c r="G84" i="4" s="1"/>
  <c r="O83" i="4"/>
  <c r="N83" i="4"/>
  <c r="M83" i="4"/>
  <c r="Q83" i="4" s="1"/>
  <c r="L83" i="4"/>
  <c r="K83" i="4"/>
  <c r="P83" i="4" s="1"/>
  <c r="H83" i="4"/>
  <c r="G83" i="4"/>
  <c r="N78" i="4"/>
  <c r="M78" i="4"/>
  <c r="L78" i="4"/>
  <c r="P78" i="4" s="1"/>
  <c r="K78" i="4"/>
  <c r="H78" i="4"/>
  <c r="F78" i="4"/>
  <c r="O78" i="4" s="1"/>
  <c r="O77" i="4"/>
  <c r="N77" i="4"/>
  <c r="M77" i="4"/>
  <c r="L77" i="4"/>
  <c r="K77" i="4"/>
  <c r="R77" i="4" s="1"/>
  <c r="H77" i="4"/>
  <c r="F77" i="4"/>
  <c r="G77" i="4" s="1"/>
  <c r="O76" i="4"/>
  <c r="N76" i="4"/>
  <c r="R76" i="4" s="1"/>
  <c r="M76" i="4"/>
  <c r="L76" i="4"/>
  <c r="K76" i="4"/>
  <c r="Q76" i="4" s="1"/>
  <c r="H76" i="4"/>
  <c r="F76" i="4"/>
  <c r="G76" i="4" s="1"/>
  <c r="N75" i="4"/>
  <c r="M75" i="4"/>
  <c r="L75" i="4"/>
  <c r="K75" i="4"/>
  <c r="H75" i="4"/>
  <c r="G75" i="4"/>
  <c r="F75" i="4"/>
  <c r="O75" i="4" s="1"/>
  <c r="O74" i="4"/>
  <c r="N74" i="4"/>
  <c r="M74" i="4"/>
  <c r="L74" i="4"/>
  <c r="P74" i="4" s="1"/>
  <c r="K74" i="4"/>
  <c r="R74" i="4" s="1"/>
  <c r="H74" i="4"/>
  <c r="G74" i="4"/>
  <c r="O68" i="4"/>
  <c r="N68" i="4"/>
  <c r="M68" i="4"/>
  <c r="L68" i="4"/>
  <c r="K68" i="4"/>
  <c r="R68" i="4" s="1"/>
  <c r="H68" i="4"/>
  <c r="F68" i="4"/>
  <c r="G68" i="4" s="1"/>
  <c r="O67" i="4"/>
  <c r="N67" i="4"/>
  <c r="R67" i="4" s="1"/>
  <c r="M67" i="4"/>
  <c r="L67" i="4"/>
  <c r="K67" i="4"/>
  <c r="Q67" i="4" s="1"/>
  <c r="H67" i="4"/>
  <c r="F67" i="4"/>
  <c r="G67" i="4" s="1"/>
  <c r="N66" i="4"/>
  <c r="M66" i="4"/>
  <c r="L66" i="4"/>
  <c r="K66" i="4"/>
  <c r="H66" i="4"/>
  <c r="G66" i="4"/>
  <c r="F66" i="4"/>
  <c r="O66" i="4" s="1"/>
  <c r="N65" i="4"/>
  <c r="M65" i="4"/>
  <c r="L65" i="4"/>
  <c r="K65" i="4"/>
  <c r="R65" i="4" s="1"/>
  <c r="H65" i="4"/>
  <c r="F65" i="4"/>
  <c r="O65" i="4" s="1"/>
  <c r="O64" i="4"/>
  <c r="N64" i="4"/>
  <c r="M64" i="4"/>
  <c r="L64" i="4"/>
  <c r="K64" i="4"/>
  <c r="R64" i="4" s="1"/>
  <c r="H64" i="4"/>
  <c r="F64" i="4"/>
  <c r="G64" i="4" s="1"/>
  <c r="F59" i="4"/>
  <c r="G59" i="4" s="1"/>
  <c r="O58" i="4"/>
  <c r="N58" i="4"/>
  <c r="M58" i="4"/>
  <c r="Q58" i="4" s="1"/>
  <c r="L58" i="4"/>
  <c r="K58" i="4"/>
  <c r="P58" i="4" s="1"/>
  <c r="I58" i="4"/>
  <c r="G58" i="4"/>
  <c r="F58" i="4"/>
  <c r="N57" i="4"/>
  <c r="M57" i="4"/>
  <c r="L57" i="4"/>
  <c r="K57" i="4"/>
  <c r="I57" i="4"/>
  <c r="F57" i="4"/>
  <c r="O57" i="4" s="1"/>
  <c r="O56" i="4"/>
  <c r="N56" i="4"/>
  <c r="M56" i="4"/>
  <c r="L56" i="4"/>
  <c r="K56" i="4"/>
  <c r="R56" i="4" s="1"/>
  <c r="I56" i="4"/>
  <c r="F56" i="4"/>
  <c r="G56" i="4" s="1"/>
  <c r="O55" i="4"/>
  <c r="N55" i="4"/>
  <c r="R55" i="4" s="1"/>
  <c r="M55" i="4"/>
  <c r="L55" i="4"/>
  <c r="K55" i="4"/>
  <c r="Q55" i="4" s="1"/>
  <c r="I55" i="4"/>
  <c r="F55" i="4"/>
  <c r="G55" i="4" s="1"/>
  <c r="O54" i="4"/>
  <c r="N54" i="4"/>
  <c r="M54" i="4"/>
  <c r="Q54" i="4" s="1"/>
  <c r="L54" i="4"/>
  <c r="K54" i="4"/>
  <c r="P54" i="4" s="1"/>
  <c r="I54" i="4"/>
  <c r="G54" i="4"/>
  <c r="F54" i="4"/>
  <c r="N53" i="4"/>
  <c r="M53" i="4"/>
  <c r="L53" i="4"/>
  <c r="K53" i="4"/>
  <c r="I53" i="4"/>
  <c r="F53" i="4"/>
  <c r="O53" i="4" s="1"/>
  <c r="O52" i="4"/>
  <c r="N52" i="4"/>
  <c r="M52" i="4"/>
  <c r="L52" i="4"/>
  <c r="K52" i="4"/>
  <c r="R52" i="4" s="1"/>
  <c r="I52" i="4"/>
  <c r="F52" i="4"/>
  <c r="G52" i="4" s="1"/>
  <c r="Q51" i="4"/>
  <c r="O51" i="4"/>
  <c r="N51" i="4"/>
  <c r="M51" i="4"/>
  <c r="R51" i="4" s="1"/>
  <c r="L51" i="4"/>
  <c r="K51" i="4"/>
  <c r="P51" i="4" s="1"/>
  <c r="I51" i="4"/>
  <c r="G51" i="4"/>
  <c r="F51" i="4"/>
  <c r="N50" i="4"/>
  <c r="M50" i="4"/>
  <c r="L50" i="4"/>
  <c r="Q50" i="4" s="1"/>
  <c r="K50" i="4"/>
  <c r="I50" i="4"/>
  <c r="F50" i="4"/>
  <c r="O50" i="4" s="1"/>
  <c r="O49" i="4"/>
  <c r="N49" i="4"/>
  <c r="M49" i="4"/>
  <c r="L49" i="4"/>
  <c r="K49" i="4"/>
  <c r="R49" i="4" s="1"/>
  <c r="I49" i="4"/>
  <c r="F49" i="4"/>
  <c r="G49" i="4" s="1"/>
  <c r="I44" i="4"/>
  <c r="I43" i="4"/>
  <c r="I42" i="4"/>
  <c r="I41" i="4"/>
  <c r="I40" i="4"/>
  <c r="I39" i="4"/>
  <c r="I38" i="4"/>
  <c r="I37" i="4"/>
  <c r="I36" i="4"/>
  <c r="I35" i="4"/>
  <c r="F26" i="4"/>
  <c r="E26" i="4"/>
  <c r="D26" i="4"/>
  <c r="C26" i="4"/>
  <c r="B26" i="4"/>
  <c r="K26" i="4" s="1"/>
  <c r="G25" i="4"/>
  <c r="G24" i="4"/>
  <c r="F24" i="4"/>
  <c r="E24" i="4"/>
  <c r="D24" i="4"/>
  <c r="C24" i="4"/>
  <c r="K24" i="4" s="1"/>
  <c r="B24" i="4"/>
  <c r="G23" i="4"/>
  <c r="F22" i="4"/>
  <c r="E22" i="4"/>
  <c r="D22" i="4"/>
  <c r="K22" i="4" s="1"/>
  <c r="C22" i="4"/>
  <c r="B22" i="4"/>
  <c r="G22" i="4" s="1"/>
  <c r="G21" i="4"/>
  <c r="F20" i="4"/>
  <c r="E20" i="4"/>
  <c r="E27" i="4" s="1"/>
  <c r="D20" i="4"/>
  <c r="C20" i="4"/>
  <c r="B20" i="4"/>
  <c r="K20" i="4" s="1"/>
  <c r="G19" i="4"/>
  <c r="F18" i="4"/>
  <c r="F27" i="4" s="1"/>
  <c r="E18" i="4"/>
  <c r="D18" i="4"/>
  <c r="D27" i="4" s="1"/>
  <c r="C18" i="4"/>
  <c r="C27" i="4" s="1"/>
  <c r="B18" i="4"/>
  <c r="B27" i="4" s="1"/>
  <c r="G17" i="4"/>
  <c r="N13" i="4"/>
  <c r="M13" i="4"/>
  <c r="L13" i="4"/>
  <c r="K13" i="4"/>
  <c r="L22" i="4" s="1"/>
  <c r="J13" i="4"/>
  <c r="L26" i="4" s="1"/>
  <c r="I116" i="3"/>
  <c r="O119" i="3"/>
  <c r="O120" i="3"/>
  <c r="N117" i="3"/>
  <c r="L118" i="3"/>
  <c r="L119" i="3"/>
  <c r="K117" i="3"/>
  <c r="N118" i="3"/>
  <c r="N120" i="3"/>
  <c r="N116" i="3"/>
  <c r="I117" i="3"/>
  <c r="L117" i="3"/>
  <c r="L120" i="3"/>
  <c r="O118" i="3"/>
  <c r="M124" i="3"/>
  <c r="L124" i="3"/>
  <c r="M123" i="3"/>
  <c r="L123" i="3"/>
  <c r="Q122" i="3"/>
  <c r="P122" i="3"/>
  <c r="O122" i="3"/>
  <c r="N122" i="3"/>
  <c r="M122" i="3"/>
  <c r="L122" i="3"/>
  <c r="Q121" i="3"/>
  <c r="P121" i="3"/>
  <c r="O121" i="3"/>
  <c r="N121" i="3"/>
  <c r="M121" i="3"/>
  <c r="L121" i="3"/>
  <c r="O117" i="3"/>
  <c r="F105" i="3"/>
  <c r="N104" i="3"/>
  <c r="N105" i="3"/>
  <c r="N106" i="3"/>
  <c r="N107" i="3"/>
  <c r="N103" i="3"/>
  <c r="L96" i="3"/>
  <c r="O107" i="3"/>
  <c r="M104" i="3"/>
  <c r="M105" i="3"/>
  <c r="M106" i="3"/>
  <c r="M107" i="3"/>
  <c r="M103" i="3"/>
  <c r="L104" i="3"/>
  <c r="L105" i="3"/>
  <c r="L106" i="3"/>
  <c r="L107" i="3"/>
  <c r="L103" i="3"/>
  <c r="K104" i="3"/>
  <c r="K105" i="3"/>
  <c r="K106" i="3"/>
  <c r="K107" i="3"/>
  <c r="K103" i="3"/>
  <c r="F104" i="3"/>
  <c r="O104" i="3" s="1"/>
  <c r="F106" i="3"/>
  <c r="O106" i="3" s="1"/>
  <c r="F107" i="3"/>
  <c r="F103" i="3"/>
  <c r="O103" i="3" s="1"/>
  <c r="H104" i="3"/>
  <c r="H107" i="3"/>
  <c r="O94" i="3"/>
  <c r="O95" i="3"/>
  <c r="O96" i="3"/>
  <c r="O97" i="3"/>
  <c r="O93" i="3"/>
  <c r="N94" i="3"/>
  <c r="N95" i="3"/>
  <c r="N96" i="3"/>
  <c r="N97" i="3"/>
  <c r="N93" i="3"/>
  <c r="M94" i="3"/>
  <c r="M95" i="3"/>
  <c r="M96" i="3"/>
  <c r="M97" i="3"/>
  <c r="M93" i="3"/>
  <c r="L94" i="3"/>
  <c r="L95" i="3"/>
  <c r="L97" i="3"/>
  <c r="L93" i="3"/>
  <c r="K94" i="3"/>
  <c r="K95" i="3"/>
  <c r="K96" i="3"/>
  <c r="K97" i="3"/>
  <c r="G93" i="3"/>
  <c r="K93" i="3"/>
  <c r="H93" i="3"/>
  <c r="H96" i="3"/>
  <c r="H95" i="3"/>
  <c r="H94" i="3"/>
  <c r="O85" i="3"/>
  <c r="O86" i="3"/>
  <c r="O87" i="3"/>
  <c r="O83" i="3"/>
  <c r="N84" i="3"/>
  <c r="N85" i="3"/>
  <c r="N86" i="3"/>
  <c r="N87" i="3"/>
  <c r="N83" i="3"/>
  <c r="M84" i="3"/>
  <c r="M85" i="3"/>
  <c r="M86" i="3"/>
  <c r="M87" i="3"/>
  <c r="M83" i="3"/>
  <c r="R83" i="3" s="1"/>
  <c r="L84" i="3"/>
  <c r="L85" i="3"/>
  <c r="L86" i="3"/>
  <c r="L87" i="3"/>
  <c r="L83" i="3"/>
  <c r="K84" i="3"/>
  <c r="K85" i="3"/>
  <c r="K86" i="3"/>
  <c r="K87" i="3"/>
  <c r="K83" i="3"/>
  <c r="F84" i="3"/>
  <c r="G84" i="3" s="1"/>
  <c r="G85" i="3"/>
  <c r="G86" i="3"/>
  <c r="G87" i="3"/>
  <c r="G83" i="3"/>
  <c r="G74" i="3"/>
  <c r="H84" i="3"/>
  <c r="H85" i="3"/>
  <c r="H86" i="3"/>
  <c r="H87" i="3"/>
  <c r="H83" i="3"/>
  <c r="M78" i="3"/>
  <c r="K75" i="3"/>
  <c r="L75" i="3"/>
  <c r="M75" i="3"/>
  <c r="N75" i="3"/>
  <c r="K76" i="3"/>
  <c r="L76" i="3"/>
  <c r="M76" i="3"/>
  <c r="N76" i="3"/>
  <c r="O76" i="3"/>
  <c r="K77" i="3"/>
  <c r="L77" i="3"/>
  <c r="M77" i="3"/>
  <c r="N77" i="3"/>
  <c r="K78" i="3"/>
  <c r="L78" i="3"/>
  <c r="N78" i="3"/>
  <c r="L74" i="3"/>
  <c r="M74" i="3"/>
  <c r="N74" i="3"/>
  <c r="K74" i="3"/>
  <c r="F75" i="3"/>
  <c r="O75" i="3" s="1"/>
  <c r="F76" i="3"/>
  <c r="F77" i="3"/>
  <c r="O77" i="3" s="1"/>
  <c r="F78" i="3"/>
  <c r="G78" i="3" s="1"/>
  <c r="G75" i="3"/>
  <c r="G76" i="3"/>
  <c r="G77" i="3"/>
  <c r="H75" i="3"/>
  <c r="H76" i="3"/>
  <c r="H77" i="3"/>
  <c r="H78" i="3"/>
  <c r="H74" i="3"/>
  <c r="N65" i="3"/>
  <c r="N66" i="3"/>
  <c r="N67" i="3"/>
  <c r="N68" i="3"/>
  <c r="M65" i="3"/>
  <c r="M66" i="3"/>
  <c r="M67" i="3"/>
  <c r="M68" i="3"/>
  <c r="L65" i="3"/>
  <c r="L66" i="3"/>
  <c r="L67" i="3"/>
  <c r="L68" i="3"/>
  <c r="K65" i="3"/>
  <c r="K66" i="3"/>
  <c r="K67" i="3"/>
  <c r="K68" i="3"/>
  <c r="L64" i="3"/>
  <c r="M64" i="3"/>
  <c r="N64" i="3"/>
  <c r="K64" i="3"/>
  <c r="H65" i="3"/>
  <c r="H66" i="3"/>
  <c r="H67" i="3"/>
  <c r="H68" i="3"/>
  <c r="H64" i="3"/>
  <c r="F65" i="3"/>
  <c r="O65" i="3" s="1"/>
  <c r="F66" i="3"/>
  <c r="O66" i="3" s="1"/>
  <c r="F67" i="3"/>
  <c r="O67" i="3" s="1"/>
  <c r="F68" i="3"/>
  <c r="G68" i="3" s="1"/>
  <c r="F64" i="3"/>
  <c r="G64" i="3" s="1"/>
  <c r="N49" i="3"/>
  <c r="N50" i="3"/>
  <c r="N51" i="3"/>
  <c r="N52" i="3"/>
  <c r="N53" i="3"/>
  <c r="N54" i="3"/>
  <c r="N55" i="3"/>
  <c r="N56" i="3"/>
  <c r="N57" i="3"/>
  <c r="M50" i="3"/>
  <c r="M51" i="3"/>
  <c r="M52" i="3"/>
  <c r="M53" i="3"/>
  <c r="M54" i="3"/>
  <c r="M55" i="3"/>
  <c r="M56" i="3"/>
  <c r="M57" i="3"/>
  <c r="M58" i="3"/>
  <c r="L50" i="3"/>
  <c r="L51" i="3"/>
  <c r="L52" i="3"/>
  <c r="L53" i="3"/>
  <c r="L54" i="3"/>
  <c r="L55" i="3"/>
  <c r="L56" i="3"/>
  <c r="L57" i="3"/>
  <c r="L58" i="3"/>
  <c r="K50" i="3"/>
  <c r="K51" i="3"/>
  <c r="K52" i="3"/>
  <c r="K53" i="3"/>
  <c r="K54" i="3"/>
  <c r="K55" i="3"/>
  <c r="K56" i="3"/>
  <c r="K57" i="3"/>
  <c r="K58" i="3"/>
  <c r="L49" i="3"/>
  <c r="M49" i="3"/>
  <c r="K49" i="3"/>
  <c r="N3" i="5" l="1"/>
  <c r="P3" i="5" s="1"/>
  <c r="O3" i="5"/>
  <c r="Q3" i="5" s="1"/>
  <c r="M7" i="5"/>
  <c r="O7" i="5"/>
  <c r="Q7" i="5" s="1"/>
  <c r="O6" i="5"/>
  <c r="Q6" i="5" s="1"/>
  <c r="F8" i="5"/>
  <c r="O5" i="5"/>
  <c r="Q5" i="5" s="1"/>
  <c r="M3" i="5"/>
  <c r="O4" i="5"/>
  <c r="Q4" i="5" s="1"/>
  <c r="M6" i="5"/>
  <c r="N7" i="5"/>
  <c r="P7" i="5" s="1"/>
  <c r="M5" i="5"/>
  <c r="N6" i="5"/>
  <c r="P6" i="5" s="1"/>
  <c r="M4" i="5"/>
  <c r="N5" i="5"/>
  <c r="P5" i="5" s="1"/>
  <c r="N4" i="5"/>
  <c r="P4" i="5" s="1"/>
  <c r="O116" i="4"/>
  <c r="P120" i="4"/>
  <c r="N119" i="4"/>
  <c r="M120" i="4"/>
  <c r="K116" i="4"/>
  <c r="D116" i="4"/>
  <c r="M116" i="4" s="1"/>
  <c r="P65" i="4"/>
  <c r="Q66" i="4"/>
  <c r="Q75" i="4"/>
  <c r="P106" i="4"/>
  <c r="Q107" i="4"/>
  <c r="P107" i="4"/>
  <c r="Q103" i="4"/>
  <c r="Q106" i="4"/>
  <c r="R107" i="4"/>
  <c r="R118" i="4"/>
  <c r="R53" i="4"/>
  <c r="P57" i="4"/>
  <c r="P66" i="4"/>
  <c r="P75" i="4"/>
  <c r="R78" i="4"/>
  <c r="G88" i="4"/>
  <c r="R103" i="4"/>
  <c r="S117" i="4"/>
  <c r="K23" i="4"/>
  <c r="P50" i="4"/>
  <c r="K17" i="4"/>
  <c r="G26" i="4"/>
  <c r="G50" i="4"/>
  <c r="G60" i="4" s="1"/>
  <c r="K18" i="4"/>
  <c r="M22" i="4"/>
  <c r="M23" i="4"/>
  <c r="L24" i="4"/>
  <c r="L25" i="4"/>
  <c r="Q49" i="4"/>
  <c r="R50" i="4"/>
  <c r="G53" i="4"/>
  <c r="R54" i="4"/>
  <c r="G57" i="4"/>
  <c r="R58" i="4"/>
  <c r="P64" i="4"/>
  <c r="Q65" i="4"/>
  <c r="R75" i="4"/>
  <c r="G78" i="4"/>
  <c r="G79" i="4" s="1"/>
  <c r="Q78" i="4"/>
  <c r="R83" i="4"/>
  <c r="Q85" i="4"/>
  <c r="Q87" i="4"/>
  <c r="R93" i="4"/>
  <c r="P94" i="4"/>
  <c r="R95" i="4"/>
  <c r="P96" i="4"/>
  <c r="R97" i="4"/>
  <c r="S118" i="4"/>
  <c r="M18" i="4"/>
  <c r="G18" i="4"/>
  <c r="G27" i="4" s="1"/>
  <c r="M21" i="4"/>
  <c r="L23" i="4"/>
  <c r="K25" i="4"/>
  <c r="P49" i="4"/>
  <c r="P53" i="4"/>
  <c r="L17" i="4"/>
  <c r="K19" i="4"/>
  <c r="G20" i="4"/>
  <c r="P52" i="4"/>
  <c r="Q53" i="4"/>
  <c r="P56" i="4"/>
  <c r="Q57" i="4"/>
  <c r="G65" i="4"/>
  <c r="G69" i="4" s="1"/>
  <c r="R66" i="4"/>
  <c r="P68" i="4"/>
  <c r="Q74" i="4"/>
  <c r="P77" i="4"/>
  <c r="M17" i="4"/>
  <c r="L18" i="4"/>
  <c r="L19" i="4"/>
  <c r="K21" i="4"/>
  <c r="M24" i="4"/>
  <c r="M25" i="4"/>
  <c r="Q52" i="4"/>
  <c r="P55" i="4"/>
  <c r="Q56" i="4"/>
  <c r="R57" i="4"/>
  <c r="Q64" i="4"/>
  <c r="P67" i="4"/>
  <c r="Q68" i="4"/>
  <c r="P76" i="4"/>
  <c r="Q77" i="4"/>
  <c r="P84" i="4"/>
  <c r="R85" i="4"/>
  <c r="P86" i="4"/>
  <c r="R87" i="4"/>
  <c r="Q94" i="4"/>
  <c r="Q96" i="4"/>
  <c r="P104" i="4"/>
  <c r="G105" i="4"/>
  <c r="G108" i="4" s="1"/>
  <c r="Q105" i="4"/>
  <c r="H117" i="4"/>
  <c r="Q117" i="4"/>
  <c r="Q104" i="4"/>
  <c r="R117" i="4"/>
  <c r="H118" i="4"/>
  <c r="Q118" i="4"/>
  <c r="M19" i="4"/>
  <c r="L20" i="4"/>
  <c r="L21" i="4"/>
  <c r="M26" i="4"/>
  <c r="M20" i="4"/>
  <c r="H119" i="4"/>
  <c r="D116" i="3"/>
  <c r="M116" i="3" s="1"/>
  <c r="D118" i="3"/>
  <c r="D119" i="3"/>
  <c r="M119" i="3" s="1"/>
  <c r="D117" i="3"/>
  <c r="M117" i="3" s="1"/>
  <c r="D120" i="3"/>
  <c r="M120" i="3" s="1"/>
  <c r="K119" i="3"/>
  <c r="R76" i="3"/>
  <c r="R65" i="3"/>
  <c r="R77" i="3"/>
  <c r="L116" i="3"/>
  <c r="G116" i="3"/>
  <c r="P116" i="3" s="1"/>
  <c r="O116" i="3"/>
  <c r="G119" i="3"/>
  <c r="P119" i="3" s="1"/>
  <c r="M118" i="3"/>
  <c r="I120" i="3"/>
  <c r="G118" i="3"/>
  <c r="P118" i="3" s="1"/>
  <c r="G117" i="3"/>
  <c r="P117" i="3" s="1"/>
  <c r="N119" i="3"/>
  <c r="G120" i="3"/>
  <c r="P120" i="3" s="1"/>
  <c r="K118" i="3"/>
  <c r="I118" i="3"/>
  <c r="I119" i="3"/>
  <c r="K120" i="3"/>
  <c r="K116" i="3"/>
  <c r="R67" i="3"/>
  <c r="R75" i="3"/>
  <c r="R66" i="3"/>
  <c r="R78" i="3"/>
  <c r="O68" i="3"/>
  <c r="P68" i="3" s="1"/>
  <c r="O78" i="3"/>
  <c r="P77" i="3"/>
  <c r="Q77" i="3"/>
  <c r="O84" i="3"/>
  <c r="P84" i="3" s="1"/>
  <c r="G67" i="3"/>
  <c r="P67" i="3"/>
  <c r="Q67" i="3"/>
  <c r="P76" i="3"/>
  <c r="Q76" i="3"/>
  <c r="G65" i="3"/>
  <c r="G69" i="3" s="1"/>
  <c r="P65" i="3"/>
  <c r="Q65" i="3"/>
  <c r="P78" i="3"/>
  <c r="Q78" i="3"/>
  <c r="O64" i="3"/>
  <c r="R64" i="3" s="1"/>
  <c r="G66" i="3"/>
  <c r="P66" i="3"/>
  <c r="Q66" i="3"/>
  <c r="P75" i="3"/>
  <c r="Q75" i="3"/>
  <c r="P86" i="3"/>
  <c r="R86" i="3"/>
  <c r="Q86" i="3"/>
  <c r="Q106" i="3"/>
  <c r="G103" i="3"/>
  <c r="R103" i="3"/>
  <c r="H105" i="3"/>
  <c r="G107" i="3"/>
  <c r="H106" i="3"/>
  <c r="H103" i="3"/>
  <c r="G104" i="3"/>
  <c r="Q103" i="3"/>
  <c r="G106" i="3"/>
  <c r="P106" i="3"/>
  <c r="R107" i="3"/>
  <c r="R96" i="3"/>
  <c r="G94" i="3"/>
  <c r="H97" i="3"/>
  <c r="G95" i="3"/>
  <c r="Q96" i="3"/>
  <c r="P95" i="3"/>
  <c r="Q97" i="3"/>
  <c r="G96" i="3"/>
  <c r="P93" i="3"/>
  <c r="R97" i="3"/>
  <c r="Q95" i="3"/>
  <c r="R95" i="3"/>
  <c r="Q93" i="3"/>
  <c r="P97" i="3"/>
  <c r="R93" i="3"/>
  <c r="R85" i="3"/>
  <c r="P85" i="3"/>
  <c r="P87" i="3"/>
  <c r="R84" i="3"/>
  <c r="R87" i="3"/>
  <c r="Q83" i="3"/>
  <c r="Q84" i="3"/>
  <c r="Q85" i="3"/>
  <c r="P83" i="3"/>
  <c r="Q87" i="3"/>
  <c r="G88" i="3"/>
  <c r="O74" i="3"/>
  <c r="P74" i="3" s="1"/>
  <c r="G79" i="3"/>
  <c r="F59" i="3"/>
  <c r="G59" i="3" s="1"/>
  <c r="F50" i="3"/>
  <c r="G50" i="3" s="1"/>
  <c r="F51" i="3"/>
  <c r="F52" i="3"/>
  <c r="F53" i="3"/>
  <c r="F54" i="3"/>
  <c r="F55" i="3"/>
  <c r="F56" i="3"/>
  <c r="F57" i="3"/>
  <c r="F49" i="3"/>
  <c r="I58" i="3"/>
  <c r="I57" i="3"/>
  <c r="I56" i="3"/>
  <c r="I55" i="3"/>
  <c r="I54" i="3"/>
  <c r="I53" i="3"/>
  <c r="I52" i="3"/>
  <c r="I51" i="3"/>
  <c r="I50" i="3"/>
  <c r="I49" i="3"/>
  <c r="I36" i="3"/>
  <c r="I37" i="3"/>
  <c r="I38" i="3"/>
  <c r="I39" i="3"/>
  <c r="I40" i="3"/>
  <c r="I41" i="3"/>
  <c r="I42" i="3"/>
  <c r="I43" i="3"/>
  <c r="I44" i="3"/>
  <c r="I35" i="3"/>
  <c r="N13" i="3"/>
  <c r="M13" i="3"/>
  <c r="L13" i="3"/>
  <c r="K13" i="3"/>
  <c r="M21" i="3" s="1"/>
  <c r="J13" i="3"/>
  <c r="L19" i="3" s="1"/>
  <c r="F26" i="3"/>
  <c r="E26" i="3"/>
  <c r="D26" i="3"/>
  <c r="C26" i="3"/>
  <c r="B26" i="3"/>
  <c r="F24" i="3"/>
  <c r="E24" i="3"/>
  <c r="D24" i="3"/>
  <c r="C24" i="3"/>
  <c r="B24" i="3"/>
  <c r="F22" i="3"/>
  <c r="E22" i="3"/>
  <c r="D22" i="3"/>
  <c r="C22" i="3"/>
  <c r="B22" i="3"/>
  <c r="F20" i="3"/>
  <c r="E20" i="3"/>
  <c r="D20" i="3"/>
  <c r="C20" i="3"/>
  <c r="B20" i="3"/>
  <c r="K20" i="3" s="1"/>
  <c r="C18" i="3"/>
  <c r="D18" i="3"/>
  <c r="E18" i="3"/>
  <c r="F18" i="3"/>
  <c r="B18" i="3"/>
  <c r="G19" i="3"/>
  <c r="G21" i="3"/>
  <c r="G23" i="3"/>
  <c r="G25" i="3"/>
  <c r="G26" i="2"/>
  <c r="G17" i="3"/>
  <c r="Q95" i="2"/>
  <c r="Q96" i="2"/>
  <c r="Q97" i="2"/>
  <c r="Q98" i="2"/>
  <c r="Q99" i="2"/>
  <c r="Q100" i="2"/>
  <c r="Q101" i="2"/>
  <c r="Q102" i="2"/>
  <c r="Q103" i="2"/>
  <c r="Q94" i="2"/>
  <c r="N95" i="2"/>
  <c r="N96" i="2"/>
  <c r="N97" i="2"/>
  <c r="N98" i="2"/>
  <c r="N99" i="2"/>
  <c r="N100" i="2"/>
  <c r="N101" i="2"/>
  <c r="N102" i="2"/>
  <c r="N103" i="2"/>
  <c r="N94" i="2"/>
  <c r="Q93" i="2"/>
  <c r="Q92" i="2"/>
  <c r="Q91" i="2"/>
  <c r="N93" i="2"/>
  <c r="L93" i="2"/>
  <c r="N92" i="2"/>
  <c r="N91" i="2"/>
  <c r="Q81" i="2"/>
  <c r="Q82" i="2"/>
  <c r="Q83" i="2"/>
  <c r="Q84" i="2"/>
  <c r="Q85" i="2"/>
  <c r="Q86" i="2"/>
  <c r="Q87" i="2"/>
  <c r="Q88" i="2"/>
  <c r="Q89" i="2"/>
  <c r="Q80" i="2"/>
  <c r="N81" i="2"/>
  <c r="N82" i="2"/>
  <c r="N83" i="2"/>
  <c r="N84" i="2"/>
  <c r="N85" i="2"/>
  <c r="N86" i="2"/>
  <c r="N87" i="2"/>
  <c r="N88" i="2"/>
  <c r="N89" i="2"/>
  <c r="N80" i="2"/>
  <c r="P81" i="2"/>
  <c r="P82" i="2"/>
  <c r="P83" i="2"/>
  <c r="P84" i="2"/>
  <c r="P85" i="2"/>
  <c r="P86" i="2"/>
  <c r="P87" i="2"/>
  <c r="P88" i="2"/>
  <c r="P89" i="2"/>
  <c r="P80" i="2"/>
  <c r="M81" i="2"/>
  <c r="M82" i="2"/>
  <c r="M83" i="2"/>
  <c r="M84" i="2"/>
  <c r="M85" i="2"/>
  <c r="M86" i="2"/>
  <c r="M87" i="2"/>
  <c r="M88" i="2"/>
  <c r="M89" i="2"/>
  <c r="M80" i="2"/>
  <c r="Q67" i="2"/>
  <c r="Q68" i="2"/>
  <c r="Q69" i="2"/>
  <c r="Q70" i="2"/>
  <c r="Q71" i="2"/>
  <c r="Q72" i="2"/>
  <c r="Q73" i="2"/>
  <c r="Q74" i="2"/>
  <c r="Q75" i="2"/>
  <c r="Q66" i="2"/>
  <c r="Q54" i="2"/>
  <c r="Q55" i="2"/>
  <c r="Q56" i="2"/>
  <c r="Q57" i="2"/>
  <c r="Q58" i="2"/>
  <c r="Q59" i="2"/>
  <c r="Q60" i="2"/>
  <c r="Q61" i="2"/>
  <c r="Q62" i="2"/>
  <c r="Q53" i="2"/>
  <c r="L92" i="2"/>
  <c r="L91" i="2"/>
  <c r="J92" i="2"/>
  <c r="J91" i="2"/>
  <c r="J93" i="2" s="1"/>
  <c r="H91" i="2"/>
  <c r="H92" i="2"/>
  <c r="F92" i="2"/>
  <c r="F91" i="2"/>
  <c r="K57" i="2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80" i="2"/>
  <c r="C80" i="2" s="1"/>
  <c r="C92" i="2" s="1"/>
  <c r="K67" i="2"/>
  <c r="K68" i="2"/>
  <c r="K69" i="2"/>
  <c r="K70" i="2"/>
  <c r="K71" i="2"/>
  <c r="K72" i="2"/>
  <c r="K73" i="2"/>
  <c r="K74" i="2"/>
  <c r="K75" i="2"/>
  <c r="K66" i="2"/>
  <c r="K54" i="2"/>
  <c r="K55" i="2"/>
  <c r="K56" i="2"/>
  <c r="K58" i="2"/>
  <c r="K59" i="2"/>
  <c r="K60" i="2"/>
  <c r="K61" i="2"/>
  <c r="K62" i="2"/>
  <c r="K53" i="2"/>
  <c r="G12" i="2" a="1"/>
  <c r="G12" i="2" s="1"/>
  <c r="M12" i="2" s="1"/>
  <c r="G27" i="2"/>
  <c r="G28" i="2"/>
  <c r="G29" i="2"/>
  <c r="G30" i="2"/>
  <c r="G31" i="2"/>
  <c r="G32" i="2"/>
  <c r="G33" i="2"/>
  <c r="G34" i="2"/>
  <c r="G35" i="2"/>
  <c r="G37" i="2"/>
  <c r="I37" i="2" s="1"/>
  <c r="F40" i="2"/>
  <c r="F41" i="2"/>
  <c r="F42" i="2"/>
  <c r="F39" i="2"/>
  <c r="E43" i="2"/>
  <c r="E41" i="2"/>
  <c r="E40" i="2"/>
  <c r="E39" i="2"/>
  <c r="D43" i="2"/>
  <c r="D42" i="2"/>
  <c r="D40" i="2"/>
  <c r="D39" i="2"/>
  <c r="C42" i="2"/>
  <c r="C43" i="2"/>
  <c r="C41" i="2"/>
  <c r="C39" i="2"/>
  <c r="B41" i="2"/>
  <c r="B42" i="2"/>
  <c r="B43" i="2"/>
  <c r="B40" i="2"/>
  <c r="B39" i="2"/>
  <c r="G39" i="2" s="1"/>
  <c r="F49" i="2"/>
  <c r="G49" i="2" s="1"/>
  <c r="K43" i="2" s="1"/>
  <c r="C56" i="2" s="1"/>
  <c r="D56" i="2" s="1"/>
  <c r="E48" i="2"/>
  <c r="G48" i="2" s="1"/>
  <c r="K42" i="2" s="1"/>
  <c r="C55" i="2" s="1"/>
  <c r="D55" i="2" s="1"/>
  <c r="D47" i="2"/>
  <c r="G47" i="2" s="1"/>
  <c r="K41" i="2" s="1"/>
  <c r="C54" i="2" s="1"/>
  <c r="D54" i="2" s="1"/>
  <c r="C46" i="2"/>
  <c r="G46" i="2" s="1"/>
  <c r="K40" i="2" s="1"/>
  <c r="C53" i="2" s="1"/>
  <c r="D53" i="2" s="1"/>
  <c r="F43" i="2"/>
  <c r="G43" i="2" s="1"/>
  <c r="E42" i="2"/>
  <c r="G42" i="2" s="1"/>
  <c r="D41" i="2"/>
  <c r="G41" i="2" s="1"/>
  <c r="C40" i="2"/>
  <c r="G40" i="2" s="1"/>
  <c r="B45" i="2"/>
  <c r="G45" i="2" s="1"/>
  <c r="K39" i="2" s="1"/>
  <c r="C52" i="2" s="1"/>
  <c r="D52" i="2" s="1"/>
  <c r="C36" i="2"/>
  <c r="D22" i="2"/>
  <c r="E22" i="2"/>
  <c r="F22" i="2"/>
  <c r="C22" i="2"/>
  <c r="B22" i="2"/>
  <c r="B23" i="2" s="1"/>
  <c r="C23" i="2" s="1"/>
  <c r="G13" i="2" a="1"/>
  <c r="G13" i="2" s="1"/>
  <c r="M13" i="2" s="1"/>
  <c r="G14" i="2" a="1"/>
  <c r="G14" i="2" s="1"/>
  <c r="M14" i="2" s="1"/>
  <c r="G15" i="2" a="1"/>
  <c r="G15" i="2"/>
  <c r="M15" i="2" s="1"/>
  <c r="G16" i="2" a="1"/>
  <c r="G16" i="2" s="1"/>
  <c r="M16" i="2" s="1"/>
  <c r="G17" i="2" a="1"/>
  <c r="G17" i="2" s="1"/>
  <c r="M17" i="2" s="1"/>
  <c r="G18" i="2" a="1"/>
  <c r="G18" i="2" s="1"/>
  <c r="M18" i="2" s="1"/>
  <c r="G19" i="2" a="1"/>
  <c r="G19" i="2" s="1"/>
  <c r="M19" i="2" s="1"/>
  <c r="G20" i="2" a="1"/>
  <c r="G20" i="2" s="1"/>
  <c r="M20" i="2" s="1"/>
  <c r="G21" i="2" a="1"/>
  <c r="G21" i="2"/>
  <c r="M21" i="2"/>
  <c r="I22" i="2"/>
  <c r="H13" i="1"/>
  <c r="C13" i="1"/>
  <c r="D13" i="1"/>
  <c r="B13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A23" i="1"/>
  <c r="A24" i="1"/>
  <c r="A25" i="1"/>
  <c r="A26" i="1"/>
  <c r="A27" i="1"/>
  <c r="A28" i="1"/>
  <c r="A29" i="1"/>
  <c r="A30" i="1"/>
  <c r="A31" i="1"/>
  <c r="A22" i="1"/>
  <c r="S119" i="4" l="1"/>
  <c r="S120" i="4"/>
  <c r="R119" i="4"/>
  <c r="Q119" i="4"/>
  <c r="Q120" i="4"/>
  <c r="S116" i="4"/>
  <c r="R120" i="4"/>
  <c r="H120" i="4"/>
  <c r="R116" i="4"/>
  <c r="H116" i="4"/>
  <c r="Q116" i="4"/>
  <c r="K18" i="3"/>
  <c r="K24" i="3"/>
  <c r="K26" i="3"/>
  <c r="K22" i="3"/>
  <c r="H116" i="3"/>
  <c r="H118" i="3"/>
  <c r="R116" i="3"/>
  <c r="Q118" i="3"/>
  <c r="H119" i="3"/>
  <c r="R117" i="3"/>
  <c r="R118" i="3"/>
  <c r="S118" i="3"/>
  <c r="S119" i="3"/>
  <c r="S117" i="3"/>
  <c r="Q119" i="3"/>
  <c r="H120" i="3"/>
  <c r="R120" i="3"/>
  <c r="H117" i="3"/>
  <c r="Q117" i="3"/>
  <c r="S120" i="3"/>
  <c r="Q120" i="3"/>
  <c r="Q116" i="3"/>
  <c r="S116" i="3"/>
  <c r="R119" i="3"/>
  <c r="K23" i="3"/>
  <c r="M24" i="3"/>
  <c r="M20" i="3"/>
  <c r="L26" i="3"/>
  <c r="L24" i="3"/>
  <c r="L22" i="3"/>
  <c r="L20" i="3"/>
  <c r="L18" i="3"/>
  <c r="Q64" i="3"/>
  <c r="P64" i="3"/>
  <c r="R68" i="3"/>
  <c r="K17" i="3"/>
  <c r="M26" i="3"/>
  <c r="K21" i="3"/>
  <c r="M25" i="3"/>
  <c r="M19" i="3"/>
  <c r="Q68" i="3"/>
  <c r="K19" i="3"/>
  <c r="M22" i="3"/>
  <c r="M18" i="3"/>
  <c r="K25" i="3"/>
  <c r="M17" i="3"/>
  <c r="M23" i="3"/>
  <c r="L17" i="3"/>
  <c r="L25" i="3"/>
  <c r="L23" i="3"/>
  <c r="L21" i="3"/>
  <c r="R106" i="3"/>
  <c r="P104" i="3"/>
  <c r="P103" i="3"/>
  <c r="R104" i="3"/>
  <c r="Q104" i="3"/>
  <c r="Q107" i="3"/>
  <c r="P107" i="3"/>
  <c r="P96" i="3"/>
  <c r="G97" i="3"/>
  <c r="G98" i="3" s="1"/>
  <c r="P94" i="3"/>
  <c r="R74" i="3"/>
  <c r="Q74" i="3"/>
  <c r="O57" i="3"/>
  <c r="G57" i="3"/>
  <c r="G56" i="3"/>
  <c r="O56" i="3"/>
  <c r="G52" i="3"/>
  <c r="O52" i="3"/>
  <c r="O55" i="3"/>
  <c r="G55" i="3"/>
  <c r="O51" i="3"/>
  <c r="G51" i="3"/>
  <c r="O53" i="3"/>
  <c r="G53" i="3"/>
  <c r="O54" i="3"/>
  <c r="G54" i="3"/>
  <c r="O49" i="3"/>
  <c r="G49" i="3"/>
  <c r="O50" i="3"/>
  <c r="D27" i="3"/>
  <c r="G18" i="3"/>
  <c r="G22" i="3"/>
  <c r="G24" i="3"/>
  <c r="C27" i="3"/>
  <c r="G20" i="3"/>
  <c r="G26" i="3"/>
  <c r="B27" i="3"/>
  <c r="F27" i="3"/>
  <c r="E27" i="3"/>
  <c r="L95" i="2"/>
  <c r="L96" i="2"/>
  <c r="L97" i="2"/>
  <c r="L98" i="2"/>
  <c r="L99" i="2"/>
  <c r="L100" i="2"/>
  <c r="L101" i="2"/>
  <c r="L102" i="2"/>
  <c r="L103" i="2"/>
  <c r="L94" i="2"/>
  <c r="J95" i="2"/>
  <c r="J96" i="2"/>
  <c r="J97" i="2"/>
  <c r="J98" i="2"/>
  <c r="J99" i="2"/>
  <c r="J100" i="2"/>
  <c r="J101" i="2"/>
  <c r="J102" i="2"/>
  <c r="J103" i="2"/>
  <c r="J94" i="2"/>
  <c r="K35" i="2"/>
  <c r="J75" i="2"/>
  <c r="J62" i="2"/>
  <c r="J34" i="2"/>
  <c r="J74" i="2"/>
  <c r="J61" i="2"/>
  <c r="J33" i="2"/>
  <c r="J73" i="2"/>
  <c r="J60" i="2"/>
  <c r="K32" i="2"/>
  <c r="J72" i="2"/>
  <c r="J59" i="2"/>
  <c r="K31" i="2"/>
  <c r="J71" i="2"/>
  <c r="J58" i="2"/>
  <c r="J30" i="2"/>
  <c r="J70" i="2"/>
  <c r="J57" i="2"/>
  <c r="J29" i="2"/>
  <c r="J69" i="2"/>
  <c r="J56" i="2"/>
  <c r="K28" i="2"/>
  <c r="J68" i="2"/>
  <c r="J55" i="2"/>
  <c r="K27" i="2"/>
  <c r="J67" i="2"/>
  <c r="J54" i="2"/>
  <c r="N5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6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E52" i="2"/>
  <c r="E53" i="2"/>
  <c r="E54" i="2"/>
  <c r="E55" i="2"/>
  <c r="E56" i="2"/>
  <c r="E57" i="2"/>
  <c r="J32" i="2"/>
  <c r="J28" i="2"/>
  <c r="K34" i="2"/>
  <c r="K30" i="2"/>
  <c r="J35" i="2"/>
  <c r="J31" i="2"/>
  <c r="J27" i="2"/>
  <c r="K33" i="2"/>
  <c r="K29" i="2"/>
  <c r="I40" i="2"/>
  <c r="F36" i="2"/>
  <c r="E36" i="2"/>
  <c r="D36" i="2"/>
  <c r="B36" i="2"/>
  <c r="G36" i="2" s="1"/>
  <c r="H37" i="2" s="1"/>
  <c r="G22" i="2"/>
  <c r="J15" i="2" s="1"/>
  <c r="M22" i="2"/>
  <c r="I4" i="1"/>
  <c r="I11" i="1"/>
  <c r="I12" i="1"/>
  <c r="I10" i="1"/>
  <c r="I7" i="1"/>
  <c r="I9" i="1"/>
  <c r="I6" i="1"/>
  <c r="I3" i="1"/>
  <c r="I8" i="1"/>
  <c r="I5" i="1"/>
  <c r="H121" i="4" l="1"/>
  <c r="H121" i="3"/>
  <c r="P52" i="3"/>
  <c r="R52" i="3"/>
  <c r="Q52" i="3"/>
  <c r="P56" i="3"/>
  <c r="Q56" i="3"/>
  <c r="R56" i="3"/>
  <c r="P49" i="3"/>
  <c r="R49" i="3"/>
  <c r="Q49" i="3"/>
  <c r="P53" i="3"/>
  <c r="Q53" i="3"/>
  <c r="R53" i="3"/>
  <c r="P55" i="3"/>
  <c r="Q55" i="3"/>
  <c r="R55" i="3"/>
  <c r="P50" i="3"/>
  <c r="Q50" i="3"/>
  <c r="R50" i="3"/>
  <c r="P51" i="3"/>
  <c r="R51" i="3"/>
  <c r="Q51" i="3"/>
  <c r="P57" i="3"/>
  <c r="Q57" i="3"/>
  <c r="R57" i="3"/>
  <c r="Q94" i="3"/>
  <c r="R94" i="3"/>
  <c r="P54" i="3"/>
  <c r="R54" i="3"/>
  <c r="Q54" i="3"/>
  <c r="G27" i="3"/>
  <c r="D81" i="2"/>
  <c r="D82" i="2"/>
  <c r="D83" i="2"/>
  <c r="D84" i="2"/>
  <c r="D85" i="2"/>
  <c r="D86" i="2"/>
  <c r="D87" i="2"/>
  <c r="D88" i="2"/>
  <c r="D89" i="2"/>
  <c r="D80" i="2"/>
  <c r="J66" i="2"/>
  <c r="M66" i="2" s="1"/>
  <c r="M76" i="2" s="1"/>
  <c r="J53" i="2"/>
  <c r="M53" i="2" s="1"/>
  <c r="M63" i="2" s="1"/>
  <c r="H42" i="2"/>
  <c r="H40" i="2"/>
  <c r="N76" i="2"/>
  <c r="N63" i="2"/>
  <c r="I27" i="2"/>
  <c r="L27" i="2" s="1"/>
  <c r="M27" i="2" s="1"/>
  <c r="I31" i="2"/>
  <c r="L31" i="2" s="1"/>
  <c r="M31" i="2" s="1"/>
  <c r="I35" i="2"/>
  <c r="L35" i="2" s="1"/>
  <c r="M35" i="2" s="1"/>
  <c r="K26" i="2"/>
  <c r="I28" i="2"/>
  <c r="L28" i="2" s="1"/>
  <c r="M28" i="2" s="1"/>
  <c r="I32" i="2"/>
  <c r="L32" i="2" s="1"/>
  <c r="M32" i="2" s="1"/>
  <c r="I26" i="2"/>
  <c r="L26" i="2" s="1"/>
  <c r="I29" i="2"/>
  <c r="L29" i="2" s="1"/>
  <c r="M29" i="2" s="1"/>
  <c r="I33" i="2"/>
  <c r="L33" i="2" s="1"/>
  <c r="M33" i="2" s="1"/>
  <c r="J26" i="2"/>
  <c r="I30" i="2"/>
  <c r="L30" i="2" s="1"/>
  <c r="M30" i="2" s="1"/>
  <c r="I34" i="2"/>
  <c r="L34" i="2" s="1"/>
  <c r="M34" i="2" s="1"/>
  <c r="I42" i="2"/>
  <c r="I41" i="2"/>
  <c r="H41" i="2"/>
  <c r="H43" i="2"/>
  <c r="I43" i="2"/>
  <c r="H39" i="2"/>
  <c r="I39" i="2"/>
  <c r="J37" i="2"/>
  <c r="J13" i="2"/>
  <c r="J20" i="2"/>
  <c r="J12" i="2"/>
  <c r="J19" i="2"/>
  <c r="J16" i="2"/>
  <c r="J14" i="2"/>
  <c r="J18" i="2"/>
  <c r="J21" i="2"/>
  <c r="J17" i="2"/>
  <c r="I13" i="1"/>
  <c r="J13" i="1" s="1"/>
  <c r="K4" i="1" s="1"/>
  <c r="N34" i="2" l="1"/>
  <c r="L74" i="2"/>
  <c r="L61" i="2"/>
  <c r="N30" i="2"/>
  <c r="L70" i="2"/>
  <c r="L57" i="2"/>
  <c r="N33" i="2"/>
  <c r="L73" i="2"/>
  <c r="L60" i="2"/>
  <c r="N29" i="2"/>
  <c r="L69" i="2"/>
  <c r="L56" i="2"/>
  <c r="N32" i="2"/>
  <c r="L72" i="2"/>
  <c r="L59" i="2"/>
  <c r="N28" i="2"/>
  <c r="L68" i="2"/>
  <c r="L55" i="2"/>
  <c r="N35" i="2"/>
  <c r="L75" i="2"/>
  <c r="L62" i="2"/>
  <c r="N31" i="2"/>
  <c r="L71" i="2"/>
  <c r="L58" i="2"/>
  <c r="N27" i="2"/>
  <c r="L67" i="2"/>
  <c r="L54" i="2"/>
  <c r="M26" i="2"/>
  <c r="J40" i="2"/>
  <c r="J42" i="2"/>
  <c r="J39" i="2"/>
  <c r="J41" i="2"/>
  <c r="J43" i="2"/>
  <c r="I44" i="2"/>
  <c r="K44" i="2"/>
  <c r="H44" i="2"/>
  <c r="J22" i="2"/>
  <c r="K22" i="2" s="1"/>
  <c r="L15" i="2" s="1"/>
  <c r="K5" i="1"/>
  <c r="K9" i="1"/>
  <c r="K6" i="1"/>
  <c r="K7" i="1"/>
  <c r="K8" i="1"/>
  <c r="K3" i="1"/>
  <c r="K10" i="1"/>
  <c r="K11" i="1"/>
  <c r="K12" i="1"/>
  <c r="L66" i="2" l="1"/>
  <c r="L53" i="2"/>
  <c r="M36" i="2"/>
  <c r="N26" i="2"/>
  <c r="N36" i="2" s="1"/>
  <c r="J44" i="2"/>
  <c r="L12" i="2"/>
  <c r="L20" i="2"/>
  <c r="L17" i="2"/>
  <c r="L18" i="2"/>
  <c r="L21" i="2"/>
  <c r="L13" i="2"/>
  <c r="L16" i="2"/>
  <c r="L14" i="2"/>
  <c r="L19" i="2"/>
  <c r="C91" i="2"/>
  <c r="C93" i="2"/>
  <c r="C103" i="2"/>
  <c r="C102" i="2"/>
  <c r="C101" i="2"/>
  <c r="C100" i="2"/>
  <c r="C99" i="2"/>
  <c r="C98" i="2"/>
  <c r="C97" i="2"/>
  <c r="C96" i="2"/>
  <c r="C95" i="2"/>
  <c r="C94" i="2"/>
  <c r="N58" i="3"/>
  <c r="F58" i="3"/>
  <c r="O58" i="3" s="1"/>
  <c r="Q58" i="3" l="1"/>
  <c r="R58" i="3"/>
  <c r="P58" i="3"/>
  <c r="G58" i="3"/>
  <c r="G60" i="3" s="1"/>
  <c r="O105" i="3"/>
  <c r="P105" i="3" s="1"/>
  <c r="R105" i="3"/>
  <c r="G105" i="3"/>
  <c r="G108" i="3" s="1"/>
  <c r="Q10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<sst xmlns="http://schemas.openxmlformats.org/spreadsheetml/2006/main" count="697" uniqueCount="105">
  <si>
    <t>Baseline risk</t>
  </si>
  <si>
    <t>Characteristics</t>
  </si>
  <si>
    <t>Subject</t>
  </si>
  <si>
    <t>C1</t>
  </si>
  <si>
    <t>C2</t>
  </si>
  <si>
    <t>C3</t>
  </si>
  <si>
    <t>C4</t>
  </si>
  <si>
    <t>C5</t>
  </si>
  <si>
    <t>Risk #1</t>
  </si>
  <si>
    <t>Amount #1</t>
  </si>
  <si>
    <t>Max Coverage</t>
  </si>
  <si>
    <t>Exp. Payout</t>
  </si>
  <si>
    <t>Premium per $</t>
  </si>
  <si>
    <t>Premium</t>
  </si>
  <si>
    <t>True exp. Po</t>
  </si>
  <si>
    <t>Aggregate</t>
  </si>
  <si>
    <t>let w = 500</t>
  </si>
  <si>
    <t>betas -&gt;</t>
  </si>
  <si>
    <t>risk</t>
  </si>
  <si>
    <t>loss amount</t>
  </si>
  <si>
    <t>premium rate average</t>
  </si>
  <si>
    <t>loss state - no insurance</t>
  </si>
  <si>
    <t>no loss state - no insurance</t>
  </si>
  <si>
    <t>insure</t>
  </si>
  <si>
    <t>insure or not?</t>
  </si>
  <si>
    <t>exp payout</t>
  </si>
  <si>
    <t>baseline 1</t>
  </si>
  <si>
    <t>baseline 2</t>
  </si>
  <si>
    <t>baseline 3</t>
  </si>
  <si>
    <t>baseline 4</t>
  </si>
  <si>
    <t>individual</t>
  </si>
  <si>
    <t>c1</t>
  </si>
  <si>
    <t>c2</t>
  </si>
  <si>
    <t>c3</t>
  </si>
  <si>
    <t>c4</t>
  </si>
  <si>
    <t>c5</t>
  </si>
  <si>
    <t>average based on average characteristic value</t>
  </si>
  <si>
    <t>average based on closest characteristic value</t>
  </si>
  <si>
    <t>average</t>
  </si>
  <si>
    <t>initial belief</t>
  </si>
  <si>
    <t>individual posterior belief</t>
  </si>
  <si>
    <t>increased risk?</t>
  </si>
  <si>
    <t>negative signals</t>
  </si>
  <si>
    <t>true risk</t>
  </si>
  <si>
    <t>insure negative?</t>
  </si>
  <si>
    <t>insure true?</t>
  </si>
  <si>
    <t>exp payout neg</t>
  </si>
  <si>
    <t>premium neg</t>
  </si>
  <si>
    <t>diff</t>
  </si>
  <si>
    <t>positive signals</t>
  </si>
  <si>
    <t>insure positive?</t>
  </si>
  <si>
    <t>exp payout pos</t>
  </si>
  <si>
    <t>premium pos</t>
  </si>
  <si>
    <t>only characteristics</t>
  </si>
  <si>
    <t>insure?</t>
  </si>
  <si>
    <t>premium = average risk</t>
  </si>
  <si>
    <t>negative signal</t>
  </si>
  <si>
    <t>positive signal</t>
  </si>
  <si>
    <t>negative signal + informative prior</t>
  </si>
  <si>
    <t>positive signal + informative prior</t>
  </si>
  <si>
    <t>expected payout</t>
  </si>
  <si>
    <t>expected premiums</t>
  </si>
  <si>
    <t>loading</t>
  </si>
  <si>
    <t>Subjects have five different characteristics each of which may be positive, neutral, or negative. The impact of a characteristic is determined by a beta factor. The individual risk is calculated by substituting the scalar product of charactistics and betas into the logistic distribution.</t>
  </si>
  <si>
    <t>In some treatments, subjects are provided with information about their risk. The information is based on a comparison between a completely neutral subject (all characteristics equal 0) and a subject who is completely neutral except for one characteristic. A typical message would be something like "A positive (negative) entry in the first characteristic reduces (increases) the risk of experiencing a loss by x percentage points."</t>
  </si>
  <si>
    <t>betas</t>
  </si>
  <si>
    <t>Sub.</t>
  </si>
  <si>
    <t>True risk</t>
  </si>
  <si>
    <t>No info</t>
  </si>
  <si>
    <t>All</t>
  </si>
  <si>
    <t>Only negative</t>
  </si>
  <si>
    <t>Only positive</t>
  </si>
  <si>
    <t>Agg.</t>
  </si>
  <si>
    <t>The characteristics of the even subjetcs are chosen such that they mirror an odd subject. This ensures that the average true risk is 0.5 for all betas.</t>
  </si>
  <si>
    <t>Positive and negative refers to good/bad news for the subject. Hence, -1 is positive news.</t>
  </si>
  <si>
    <t>true age</t>
  </si>
  <si>
    <t>true age - minimum age</t>
  </si>
  <si>
    <t>C5 = C3*C4</t>
  </si>
  <si>
    <t>Only negative signals</t>
  </si>
  <si>
    <t>Only positive signals</t>
  </si>
  <si>
    <t>Risk #2</t>
  </si>
  <si>
    <t>Risk #3</t>
  </si>
  <si>
    <t>Amount #2</t>
  </si>
  <si>
    <t>Amount #3</t>
  </si>
  <si>
    <t>True age</t>
  </si>
  <si>
    <t>var2</t>
  </si>
  <si>
    <t>var4</t>
  </si>
  <si>
    <t>var5</t>
  </si>
  <si>
    <t>C6 = C4*C5</t>
  </si>
  <si>
    <t>C3 = C1 * C2</t>
  </si>
  <si>
    <t>C6</t>
  </si>
  <si>
    <t>var 2</t>
  </si>
  <si>
    <t>var 3</t>
  </si>
  <si>
    <t>var 5</t>
  </si>
  <si>
    <t>var 6</t>
  </si>
  <si>
    <t>Only neg</t>
  </si>
  <si>
    <t>Only pos</t>
  </si>
  <si>
    <t>var 4</t>
  </si>
  <si>
    <t>DIFF NEG</t>
  </si>
  <si>
    <t>DIFF POS</t>
  </si>
  <si>
    <t>true_prob</t>
  </si>
  <si>
    <t>neg_info</t>
  </si>
  <si>
    <t>pos_info</t>
  </si>
  <si>
    <t>neg_prob</t>
  </si>
  <si>
    <t>pos_prob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</si>
</sst>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6" borderId="0" xfId="0" applyFont="1" applyFill="1"/>
    <xf numFmtId="0" fontId="6" fillId="7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232B71-2DD9-374E-906A-376DB2CB1D06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19171634496291777&quot;"/>
    <we:property name="LSQs" value="&quot;&quot;"/>
    <we:property name="NickLAYjFkVpa1pReShSHg==" value="&quot;Rg5ifF8=&quot;"/>
  </we:properties>
  <we:bindings>
    <we:binding id="refEdit" type="matrix" appref="{6B7AD9E7-0F68-5A47-B0D6-1E55086B3551}"/>
    <we:binding id="Worker" type="matrix" appref="{03EA3474-663A-5A45-A1B7-CF3958913FA5}"/>
    <we:binding id="Obj" type="matrix" appref="{50A2409E-EFF0-D04B-B5BD-B49653A030C4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3D7-04E0-4216-862C-C63006DA3275}">
  <dimension ref="A3:T103"/>
  <sheetViews>
    <sheetView topLeftCell="A21" zoomScale="85" zoomScaleNormal="85" workbookViewId="0">
      <selection activeCell="D41" sqref="D41"/>
    </sheetView>
  </sheetViews>
  <sheetFormatPr defaultColWidth="11.42578125" defaultRowHeight="15" x14ac:dyDescent="0.25"/>
  <cols>
    <col min="11" max="11" width="12.28515625" bestFit="1" customWidth="1"/>
    <col min="15" max="15" width="0" hidden="1" customWidth="1"/>
  </cols>
  <sheetData>
    <row r="3" spans="1:13" x14ac:dyDescent="0.25">
      <c r="A3" t="s">
        <v>0</v>
      </c>
      <c r="C3" t="s">
        <v>1</v>
      </c>
    </row>
    <row r="4" spans="1:13" x14ac:dyDescent="0.25">
      <c r="A4">
        <v>0.75</v>
      </c>
      <c r="C4">
        <v>1</v>
      </c>
      <c r="D4">
        <v>0.05</v>
      </c>
    </row>
    <row r="5" spans="1:13" x14ac:dyDescent="0.25">
      <c r="C5">
        <v>2</v>
      </c>
      <c r="D5">
        <v>0.1</v>
      </c>
    </row>
    <row r="6" spans="1:13" x14ac:dyDescent="0.25">
      <c r="C6">
        <v>3</v>
      </c>
      <c r="D6">
        <v>0.15</v>
      </c>
    </row>
    <row r="7" spans="1:13" x14ac:dyDescent="0.25">
      <c r="C7">
        <v>4</v>
      </c>
      <c r="D7">
        <v>0.2</v>
      </c>
    </row>
    <row r="8" spans="1:13" x14ac:dyDescent="0.25">
      <c r="C8">
        <v>5</v>
      </c>
      <c r="D8">
        <v>0.25</v>
      </c>
    </row>
    <row r="11" spans="1:13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</row>
    <row r="12" spans="1:13" x14ac:dyDescent="0.25">
      <c r="A12">
        <v>1</v>
      </c>
      <c r="B12">
        <v>1</v>
      </c>
      <c r="C12">
        <v>1</v>
      </c>
      <c r="D12">
        <v>-1</v>
      </c>
      <c r="E12">
        <v>-1</v>
      </c>
      <c r="F12">
        <v>-1</v>
      </c>
      <c r="G12" cm="1">
        <f t="array" ref="G12">$A$4+SUMPRODUCT($D$4:$D$8,TRANSPOSE($B12:$F12))</f>
        <v>0.30000000000000004</v>
      </c>
      <c r="H12">
        <v>100</v>
      </c>
      <c r="I12">
        <v>0</v>
      </c>
      <c r="J12">
        <f t="shared" ref="J12:J21" si="0">$G$22*MIN(H12,I12)</f>
        <v>0</v>
      </c>
      <c r="L12">
        <f t="shared" ref="L12:L21" si="1">I12*$K$22</f>
        <v>0</v>
      </c>
      <c r="M12">
        <f>G12*MIN(I12,H12)</f>
        <v>0</v>
      </c>
    </row>
    <row r="13" spans="1:13" x14ac:dyDescent="0.25">
      <c r="A13">
        <v>2</v>
      </c>
      <c r="B13">
        <v>1</v>
      </c>
      <c r="C13">
        <v>-1</v>
      </c>
      <c r="D13">
        <v>0</v>
      </c>
      <c r="E13">
        <v>1</v>
      </c>
      <c r="F13">
        <v>0</v>
      </c>
      <c r="G13" cm="1">
        <f t="array" ref="G13">$A$4+SUMPRODUCT($D$4:$D$8,TRANSPOSE($B13:$F13))</f>
        <v>0.9</v>
      </c>
      <c r="H13">
        <v>100</v>
      </c>
      <c r="I13">
        <v>0</v>
      </c>
      <c r="J13">
        <f t="shared" si="0"/>
        <v>0</v>
      </c>
      <c r="L13">
        <f t="shared" si="1"/>
        <v>0</v>
      </c>
      <c r="M13">
        <f t="shared" ref="M13:M21" si="2">G13*MIN(I13,H13)</f>
        <v>0</v>
      </c>
    </row>
    <row r="14" spans="1:13" x14ac:dyDescent="0.25">
      <c r="A14">
        <v>3</v>
      </c>
      <c r="B14">
        <v>1</v>
      </c>
      <c r="C14">
        <v>1</v>
      </c>
      <c r="D14">
        <v>0</v>
      </c>
      <c r="E14">
        <v>0</v>
      </c>
      <c r="F14">
        <v>0</v>
      </c>
      <c r="G14" cm="1">
        <f t="array" ref="G14">$A$4+SUMPRODUCT($D$4:$D$8,TRANSPOSE($B14:$F14))</f>
        <v>0.9</v>
      </c>
      <c r="H14">
        <v>100</v>
      </c>
      <c r="I14">
        <v>0</v>
      </c>
      <c r="J14">
        <f t="shared" si="0"/>
        <v>0</v>
      </c>
      <c r="L14">
        <f t="shared" si="1"/>
        <v>0</v>
      </c>
      <c r="M14">
        <f t="shared" si="2"/>
        <v>0</v>
      </c>
    </row>
    <row r="15" spans="1:13" x14ac:dyDescent="0.25">
      <c r="A15">
        <v>4</v>
      </c>
      <c r="B15">
        <v>0</v>
      </c>
      <c r="C15">
        <v>1</v>
      </c>
      <c r="D15">
        <v>0</v>
      </c>
      <c r="E15">
        <v>0</v>
      </c>
      <c r="F15">
        <v>-1</v>
      </c>
      <c r="G15" cm="1">
        <f t="array" ref="G15">$A$4+SUMPRODUCT($D$4:$D$8,TRANSPOSE($B15:$F15))</f>
        <v>0.6</v>
      </c>
      <c r="H15">
        <v>100</v>
      </c>
      <c r="I15">
        <v>0</v>
      </c>
      <c r="J15">
        <f t="shared" si="0"/>
        <v>0</v>
      </c>
      <c r="L15">
        <f t="shared" si="1"/>
        <v>0</v>
      </c>
      <c r="M15">
        <f t="shared" si="2"/>
        <v>0</v>
      </c>
    </row>
    <row r="16" spans="1:13" x14ac:dyDescent="0.25">
      <c r="A16">
        <v>5</v>
      </c>
      <c r="B16">
        <v>0</v>
      </c>
      <c r="C16">
        <v>-1</v>
      </c>
      <c r="D16">
        <v>1</v>
      </c>
      <c r="E16">
        <v>1</v>
      </c>
      <c r="F16">
        <v>0</v>
      </c>
      <c r="G16" cm="1">
        <f t="array" ref="G16">$A$4+SUMPRODUCT($D$4:$D$8,TRANSPOSE($B16:$F16))</f>
        <v>1</v>
      </c>
      <c r="H16">
        <v>100</v>
      </c>
      <c r="I16">
        <v>0</v>
      </c>
      <c r="J16">
        <f t="shared" si="0"/>
        <v>0</v>
      </c>
      <c r="L16">
        <f t="shared" si="1"/>
        <v>0</v>
      </c>
      <c r="M16">
        <f t="shared" si="2"/>
        <v>0</v>
      </c>
    </row>
    <row r="17" spans="1:14" x14ac:dyDescent="0.25">
      <c r="A17">
        <v>6</v>
      </c>
      <c r="B17">
        <v>1</v>
      </c>
      <c r="C17">
        <v>0</v>
      </c>
      <c r="D17">
        <v>-1</v>
      </c>
      <c r="E17">
        <v>0</v>
      </c>
      <c r="F17">
        <v>0</v>
      </c>
      <c r="G17" cm="1">
        <f t="array" ref="G17">$A$4+SUMPRODUCT($D$4:$D$8,TRANSPOSE($B17:$F17))</f>
        <v>0.65</v>
      </c>
      <c r="H17">
        <v>100</v>
      </c>
      <c r="I17">
        <v>0</v>
      </c>
      <c r="J17">
        <f t="shared" si="0"/>
        <v>0</v>
      </c>
      <c r="L17">
        <f t="shared" si="1"/>
        <v>0</v>
      </c>
      <c r="M17">
        <f t="shared" si="2"/>
        <v>0</v>
      </c>
    </row>
    <row r="18" spans="1:14" x14ac:dyDescent="0.25">
      <c r="A18">
        <v>7</v>
      </c>
      <c r="B18">
        <v>0</v>
      </c>
      <c r="C18">
        <v>-1</v>
      </c>
      <c r="D18">
        <v>0</v>
      </c>
      <c r="E18">
        <v>0</v>
      </c>
      <c r="F18">
        <v>1</v>
      </c>
      <c r="G18" cm="1">
        <f t="array" ref="G18">$A$4+SUMPRODUCT($D$4:$D$8,TRANSPOSE($B18:$F18))</f>
        <v>0.9</v>
      </c>
      <c r="H18">
        <v>100</v>
      </c>
      <c r="I18">
        <v>50</v>
      </c>
      <c r="J18">
        <f t="shared" si="0"/>
        <v>34.000000000000007</v>
      </c>
      <c r="L18">
        <f t="shared" si="1"/>
        <v>34.000000000000007</v>
      </c>
      <c r="M18">
        <f t="shared" si="2"/>
        <v>45</v>
      </c>
    </row>
    <row r="19" spans="1:14" x14ac:dyDescent="0.25">
      <c r="A19">
        <v>8</v>
      </c>
      <c r="B19">
        <v>-1</v>
      </c>
      <c r="C19">
        <v>-1</v>
      </c>
      <c r="D19">
        <v>0</v>
      </c>
      <c r="E19">
        <v>-1</v>
      </c>
      <c r="F19">
        <v>0</v>
      </c>
      <c r="G19" cm="1">
        <f t="array" ref="G19">$A$4+SUMPRODUCT($D$4:$D$8,TRANSPOSE($B19:$F19))</f>
        <v>0.39999999999999997</v>
      </c>
      <c r="H19">
        <v>100</v>
      </c>
      <c r="I19">
        <v>50</v>
      </c>
      <c r="J19">
        <f t="shared" si="0"/>
        <v>34.000000000000007</v>
      </c>
      <c r="L19">
        <f t="shared" si="1"/>
        <v>34.000000000000007</v>
      </c>
      <c r="M19">
        <f t="shared" si="2"/>
        <v>20</v>
      </c>
    </row>
    <row r="20" spans="1:14" x14ac:dyDescent="0.25">
      <c r="A20">
        <v>9</v>
      </c>
      <c r="B20">
        <v>0</v>
      </c>
      <c r="C20">
        <v>1</v>
      </c>
      <c r="D20">
        <v>0</v>
      </c>
      <c r="E20">
        <v>-1</v>
      </c>
      <c r="F20">
        <v>-1</v>
      </c>
      <c r="G20" cm="1">
        <f t="array" ref="G20">$A$4+SUMPRODUCT($D$4:$D$8,TRANSPOSE($B20:$F20))</f>
        <v>0.4</v>
      </c>
      <c r="H20">
        <v>100</v>
      </c>
      <c r="I20">
        <v>50</v>
      </c>
      <c r="J20">
        <f t="shared" si="0"/>
        <v>34.000000000000007</v>
      </c>
      <c r="L20">
        <f t="shared" si="1"/>
        <v>34.000000000000007</v>
      </c>
      <c r="M20">
        <f t="shared" si="2"/>
        <v>20</v>
      </c>
    </row>
    <row r="21" spans="1:14" x14ac:dyDescent="0.25">
      <c r="A21">
        <v>10</v>
      </c>
      <c r="B21">
        <v>-1</v>
      </c>
      <c r="C21">
        <v>-1</v>
      </c>
      <c r="D21">
        <v>1</v>
      </c>
      <c r="E21">
        <v>0</v>
      </c>
      <c r="F21">
        <v>0</v>
      </c>
      <c r="G21" cm="1">
        <f t="array" ref="G21">$A$4+SUMPRODUCT($D$4:$D$8,TRANSPOSE($B21:$F21))</f>
        <v>0.75</v>
      </c>
      <c r="H21">
        <v>100</v>
      </c>
      <c r="I21">
        <v>50</v>
      </c>
      <c r="J21">
        <f t="shared" si="0"/>
        <v>34.000000000000007</v>
      </c>
      <c r="L21">
        <f t="shared" si="1"/>
        <v>34.000000000000007</v>
      </c>
      <c r="M21">
        <f t="shared" si="2"/>
        <v>37.5</v>
      </c>
    </row>
    <row r="22" spans="1:14" x14ac:dyDescent="0.25">
      <c r="A22" t="s">
        <v>15</v>
      </c>
      <c r="B22">
        <f>SUM(B12:B21)/10</f>
        <v>0.2</v>
      </c>
      <c r="C22">
        <f>SUM(C12:C21)/10</f>
        <v>-0.1</v>
      </c>
      <c r="D22">
        <f t="shared" ref="D22:F22" si="3">SUM(D12:D21)/10</f>
        <v>0</v>
      </c>
      <c r="E22">
        <f t="shared" si="3"/>
        <v>-0.1</v>
      </c>
      <c r="F22">
        <f t="shared" si="3"/>
        <v>-0.2</v>
      </c>
      <c r="G22">
        <f>AVERAGE(G12:G21)</f>
        <v>0.68000000000000016</v>
      </c>
      <c r="I22">
        <f>SUM(I12:I21)</f>
        <v>200</v>
      </c>
      <c r="J22">
        <f>SUM(J12:J21)</f>
        <v>136.00000000000003</v>
      </c>
      <c r="K22">
        <f>J22/I22</f>
        <v>0.68000000000000016</v>
      </c>
      <c r="M22">
        <f>SUM(M12:M21)</f>
        <v>122.5</v>
      </c>
    </row>
    <row r="23" spans="1:14" x14ac:dyDescent="0.25">
      <c r="B23">
        <f>D4*B22+D5*C22+D6*D22+D7*E22+D8*F22</f>
        <v>-7.0000000000000007E-2</v>
      </c>
      <c r="C23">
        <f>A4+B23</f>
        <v>0.67999999999999994</v>
      </c>
    </row>
    <row r="24" spans="1:14" x14ac:dyDescent="0.25">
      <c r="H24" t="s">
        <v>16</v>
      </c>
    </row>
    <row r="25" spans="1:14" x14ac:dyDescent="0.25">
      <c r="A25" t="s">
        <v>17</v>
      </c>
      <c r="B25">
        <v>3.9092500000000002E-2</v>
      </c>
      <c r="C25">
        <v>3.5000000000000003E-2</v>
      </c>
      <c r="D25">
        <v>1.4999999999999999E-2</v>
      </c>
      <c r="E25">
        <v>0.3</v>
      </c>
      <c r="F25">
        <v>7.4999999999999997E-2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 spans="1:14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1</v>
      </c>
      <c r="G26">
        <f>EXP($B$25*B26+$C$25*C26+$D$25*D26+$E$25*E26+$F$25*F26)/(1+EXP($B$25*B26+$C$25*C26+$D$25*D26+$E$25*E26+$F$25*F26))</f>
        <v>0.53120937337375629</v>
      </c>
      <c r="H26">
        <v>100</v>
      </c>
      <c r="I26">
        <f>AVERAGE($G$26:$G$35)</f>
        <v>0.49999999918495491</v>
      </c>
      <c r="J26">
        <f>G26*(500-H26)</f>
        <v>212.48374934950252</v>
      </c>
      <c r="K26">
        <f>(1-G26)*500</f>
        <v>234.39531331312185</v>
      </c>
      <c r="L26">
        <f>500-I26*100</f>
        <v>450.00000008150448</v>
      </c>
      <c r="M26">
        <f>IF(SUM(J26:K26)&gt;L26,0,1)</f>
        <v>1</v>
      </c>
      <c r="N26">
        <f>M26*G26*H26</f>
        <v>53.120937337375629</v>
      </c>
    </row>
    <row r="27" spans="1:14" x14ac:dyDescent="0.25">
      <c r="A27">
        <v>2</v>
      </c>
      <c r="B27">
        <v>0</v>
      </c>
      <c r="C27">
        <v>-1</v>
      </c>
      <c r="D27">
        <v>1</v>
      </c>
      <c r="E27">
        <v>1</v>
      </c>
      <c r="F27">
        <v>-1</v>
      </c>
      <c r="G27">
        <f t="shared" ref="G27:G49" si="4">EXP($B$25*B27+$C$25*C27+$D$25*D27+$E$25*E27+$F$25*F27)/(1+EXP($B$25*B27+$C$25*C27+$D$25*D27+$E$25*E27+$F$25*F27))</f>
        <v>0.55107126930734196</v>
      </c>
      <c r="H27">
        <v>100</v>
      </c>
      <c r="I27">
        <f t="shared" ref="I27:I35" si="5">AVERAGE($G$26:$G$35)</f>
        <v>0.49999999918495491</v>
      </c>
      <c r="J27">
        <f t="shared" ref="J27:J35" si="6">G27*(500-H27)</f>
        <v>220.42850772293679</v>
      </c>
      <c r="K27">
        <f t="shared" ref="K27:K35" si="7">(1-G27)*500</f>
        <v>224.46436534632903</v>
      </c>
      <c r="L27">
        <f t="shared" ref="L27:L35" si="8">500-I27*100</f>
        <v>450.00000008150448</v>
      </c>
      <c r="M27">
        <f t="shared" ref="M27:M35" si="9">IF(SUM(J27:K27)&gt;L27,0,1)</f>
        <v>1</v>
      </c>
      <c r="N27">
        <f t="shared" ref="N27:N35" si="10">M27*G27*H27</f>
        <v>55.107126930734196</v>
      </c>
    </row>
    <row r="28" spans="1:14" x14ac:dyDescent="0.25">
      <c r="A28">
        <v>3</v>
      </c>
      <c r="B28">
        <v>1</v>
      </c>
      <c r="C28">
        <v>0</v>
      </c>
      <c r="D28">
        <v>0</v>
      </c>
      <c r="E28">
        <v>-1</v>
      </c>
      <c r="F28">
        <v>-1</v>
      </c>
      <c r="G28">
        <f t="shared" si="4"/>
        <v>0.41680393549629113</v>
      </c>
      <c r="H28">
        <v>100</v>
      </c>
      <c r="I28">
        <f t="shared" si="5"/>
        <v>0.49999999918495491</v>
      </c>
      <c r="J28">
        <f t="shared" si="6"/>
        <v>166.72157419851646</v>
      </c>
      <c r="K28">
        <f t="shared" si="7"/>
        <v>291.59803225185442</v>
      </c>
      <c r="L28">
        <f t="shared" si="8"/>
        <v>450.00000008150448</v>
      </c>
      <c r="M28">
        <f t="shared" si="9"/>
        <v>0</v>
      </c>
      <c r="N28">
        <f t="shared" si="10"/>
        <v>0</v>
      </c>
    </row>
    <row r="29" spans="1:14" x14ac:dyDescent="0.25">
      <c r="A29">
        <v>4</v>
      </c>
      <c r="B29">
        <v>0</v>
      </c>
      <c r="C29">
        <v>1</v>
      </c>
      <c r="D29">
        <v>-1</v>
      </c>
      <c r="E29">
        <v>1</v>
      </c>
      <c r="F29">
        <v>1</v>
      </c>
      <c r="G29">
        <f t="shared" si="4"/>
        <v>0.59748576582701607</v>
      </c>
      <c r="H29">
        <v>100</v>
      </c>
      <c r="I29">
        <f t="shared" si="5"/>
        <v>0.49999999918495491</v>
      </c>
      <c r="J29">
        <f t="shared" si="6"/>
        <v>238.99430633080644</v>
      </c>
      <c r="K29">
        <f t="shared" si="7"/>
        <v>201.25711708649197</v>
      </c>
      <c r="L29">
        <f t="shared" si="8"/>
        <v>450.00000008150448</v>
      </c>
      <c r="M29">
        <f t="shared" si="9"/>
        <v>1</v>
      </c>
      <c r="N29">
        <f t="shared" si="10"/>
        <v>59.74857658270161</v>
      </c>
    </row>
    <row r="30" spans="1:14" x14ac:dyDescent="0.25">
      <c r="A30">
        <v>5</v>
      </c>
      <c r="B30">
        <v>1</v>
      </c>
      <c r="C30">
        <v>1</v>
      </c>
      <c r="D30">
        <v>-1</v>
      </c>
      <c r="E30">
        <v>-1</v>
      </c>
      <c r="F30">
        <v>0</v>
      </c>
      <c r="G30">
        <f t="shared" si="4"/>
        <v>0.44006272375734817</v>
      </c>
      <c r="H30">
        <v>100</v>
      </c>
      <c r="I30">
        <f t="shared" si="5"/>
        <v>0.49999999918495491</v>
      </c>
      <c r="J30">
        <f t="shared" si="6"/>
        <v>176.02508950293927</v>
      </c>
      <c r="K30">
        <f t="shared" si="7"/>
        <v>279.96863812132591</v>
      </c>
      <c r="L30">
        <f t="shared" si="8"/>
        <v>450.00000008150448</v>
      </c>
      <c r="M30">
        <f t="shared" si="9"/>
        <v>0</v>
      </c>
      <c r="N30">
        <f t="shared" si="10"/>
        <v>0</v>
      </c>
    </row>
    <row r="31" spans="1:14" x14ac:dyDescent="0.25">
      <c r="A31">
        <v>6</v>
      </c>
      <c r="B31">
        <v>1</v>
      </c>
      <c r="C31">
        <v>1</v>
      </c>
      <c r="D31">
        <v>1</v>
      </c>
      <c r="E31">
        <v>0</v>
      </c>
      <c r="F31">
        <v>0</v>
      </c>
      <c r="G31">
        <f t="shared" si="4"/>
        <v>0.52225840398959422</v>
      </c>
      <c r="H31">
        <v>100</v>
      </c>
      <c r="I31">
        <f t="shared" si="5"/>
        <v>0.49999999918495491</v>
      </c>
      <c r="J31">
        <f t="shared" si="6"/>
        <v>208.90336159583768</v>
      </c>
      <c r="K31">
        <f t="shared" si="7"/>
        <v>238.87079800520289</v>
      </c>
      <c r="L31">
        <f t="shared" si="8"/>
        <v>450.00000008150448</v>
      </c>
      <c r="M31">
        <f t="shared" si="9"/>
        <v>1</v>
      </c>
      <c r="N31">
        <f t="shared" si="10"/>
        <v>52.22584039895942</v>
      </c>
    </row>
    <row r="32" spans="1:14" x14ac:dyDescent="0.25">
      <c r="A32">
        <v>7</v>
      </c>
      <c r="B32">
        <v>1</v>
      </c>
      <c r="C32">
        <v>1</v>
      </c>
      <c r="D32">
        <v>1</v>
      </c>
      <c r="E32">
        <v>-1</v>
      </c>
      <c r="F32">
        <v>1</v>
      </c>
      <c r="G32">
        <f t="shared" si="4"/>
        <v>0.46607532705653676</v>
      </c>
      <c r="H32">
        <v>100</v>
      </c>
      <c r="I32">
        <f t="shared" si="5"/>
        <v>0.49999999918495491</v>
      </c>
      <c r="J32">
        <f t="shared" si="6"/>
        <v>186.4301308226147</v>
      </c>
      <c r="K32">
        <f t="shared" si="7"/>
        <v>266.96233647173165</v>
      </c>
      <c r="L32">
        <f t="shared" si="8"/>
        <v>450.00000008150448</v>
      </c>
      <c r="M32">
        <f t="shared" si="9"/>
        <v>0</v>
      </c>
      <c r="N32">
        <f t="shared" si="10"/>
        <v>0</v>
      </c>
    </row>
    <row r="33" spans="1:14" x14ac:dyDescent="0.25">
      <c r="A33">
        <v>8</v>
      </c>
      <c r="B33">
        <v>0</v>
      </c>
      <c r="C33">
        <v>-1</v>
      </c>
      <c r="D33">
        <v>1</v>
      </c>
      <c r="E33">
        <v>1</v>
      </c>
      <c r="F33">
        <v>-1</v>
      </c>
      <c r="G33">
        <f t="shared" si="4"/>
        <v>0.55107126930734196</v>
      </c>
      <c r="H33">
        <v>100</v>
      </c>
      <c r="I33">
        <f t="shared" si="5"/>
        <v>0.49999999918495491</v>
      </c>
      <c r="J33">
        <f t="shared" si="6"/>
        <v>220.42850772293679</v>
      </c>
      <c r="K33">
        <f t="shared" si="7"/>
        <v>224.46436534632903</v>
      </c>
      <c r="L33">
        <f t="shared" si="8"/>
        <v>450.00000008150448</v>
      </c>
      <c r="M33">
        <f t="shared" si="9"/>
        <v>1</v>
      </c>
      <c r="N33">
        <f t="shared" si="10"/>
        <v>55.107126930734196</v>
      </c>
    </row>
    <row r="34" spans="1:14" x14ac:dyDescent="0.25">
      <c r="A34">
        <v>9</v>
      </c>
      <c r="B34">
        <v>-1</v>
      </c>
      <c r="C34">
        <v>1</v>
      </c>
      <c r="D34">
        <v>-1</v>
      </c>
      <c r="E34">
        <v>0</v>
      </c>
      <c r="F34">
        <v>-1</v>
      </c>
      <c r="G34">
        <f t="shared" si="4"/>
        <v>0.47649421461545194</v>
      </c>
      <c r="H34">
        <v>100</v>
      </c>
      <c r="I34">
        <f t="shared" si="5"/>
        <v>0.49999999918495491</v>
      </c>
      <c r="J34">
        <f t="shared" si="6"/>
        <v>190.59768584618078</v>
      </c>
      <c r="K34">
        <f t="shared" si="7"/>
        <v>261.75289269227403</v>
      </c>
      <c r="L34">
        <f t="shared" si="8"/>
        <v>450.00000008150448</v>
      </c>
      <c r="M34">
        <f t="shared" si="9"/>
        <v>0</v>
      </c>
      <c r="N34">
        <f t="shared" si="10"/>
        <v>0</v>
      </c>
    </row>
    <row r="35" spans="1:14" x14ac:dyDescent="0.25">
      <c r="A35">
        <v>10</v>
      </c>
      <c r="B35">
        <v>1</v>
      </c>
      <c r="C35">
        <v>1</v>
      </c>
      <c r="D35">
        <v>1</v>
      </c>
      <c r="E35">
        <v>-1</v>
      </c>
      <c r="F35">
        <v>0</v>
      </c>
      <c r="G35">
        <f t="shared" si="4"/>
        <v>0.4474677091188704</v>
      </c>
      <c r="H35">
        <v>100</v>
      </c>
      <c r="I35">
        <f t="shared" si="5"/>
        <v>0.49999999918495491</v>
      </c>
      <c r="J35">
        <f t="shared" si="6"/>
        <v>178.98708364754816</v>
      </c>
      <c r="K35">
        <f t="shared" si="7"/>
        <v>276.2661454405648</v>
      </c>
      <c r="L35">
        <f t="shared" si="8"/>
        <v>450.00000008150448</v>
      </c>
      <c r="M35">
        <f t="shared" si="9"/>
        <v>0</v>
      </c>
      <c r="N35">
        <f t="shared" si="10"/>
        <v>0</v>
      </c>
    </row>
    <row r="36" spans="1:14" x14ac:dyDescent="0.25">
      <c r="B36">
        <f>AVERAGE(B26:B35)</f>
        <v>0.4</v>
      </c>
      <c r="C36">
        <f t="shared" ref="C36:F36" si="11">AVERAGE(C26:C35)</f>
        <v>0.5</v>
      </c>
      <c r="D36">
        <f t="shared" si="11"/>
        <v>0.3</v>
      </c>
      <c r="E36">
        <f t="shared" si="11"/>
        <v>-0.1</v>
      </c>
      <c r="F36">
        <f t="shared" si="11"/>
        <v>-0.1</v>
      </c>
      <c r="G36">
        <f t="shared" si="4"/>
        <v>0.50003424999994639</v>
      </c>
      <c r="H36" t="s">
        <v>26</v>
      </c>
      <c r="I36" t="s">
        <v>27</v>
      </c>
      <c r="J36" t="s">
        <v>28</v>
      </c>
      <c r="K36" t="s">
        <v>29</v>
      </c>
      <c r="M36">
        <f>SUM(M26:M35)*I26*100</f>
        <v>249.99999959247745</v>
      </c>
      <c r="N36">
        <f>SUM(N26:N35)</f>
        <v>275.30960818050505</v>
      </c>
    </row>
    <row r="37" spans="1:14" x14ac:dyDescent="0.25">
      <c r="B37">
        <v>0</v>
      </c>
      <c r="C37">
        <v>1</v>
      </c>
      <c r="D37">
        <v>0</v>
      </c>
      <c r="E37">
        <v>0</v>
      </c>
      <c r="F37">
        <v>0</v>
      </c>
      <c r="G37">
        <f t="shared" si="4"/>
        <v>0.50874910688024044</v>
      </c>
      <c r="H37">
        <f>G36</f>
        <v>0.50003424999994639</v>
      </c>
      <c r="I37">
        <f>G37</f>
        <v>0.50874910688024044</v>
      </c>
      <c r="J37">
        <f>AVERAGE(G26:G35)</f>
        <v>0.49999999918495491</v>
      </c>
      <c r="K37">
        <v>0.5</v>
      </c>
    </row>
    <row r="38" spans="1:14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18</v>
      </c>
      <c r="H38" t="s">
        <v>36</v>
      </c>
      <c r="I38" t="s">
        <v>37</v>
      </c>
      <c r="J38" t="s">
        <v>38</v>
      </c>
    </row>
    <row r="39" spans="1:14" x14ac:dyDescent="0.25">
      <c r="A39">
        <v>10</v>
      </c>
      <c r="B39">
        <f>IF($A39=1,B$26,IF($A39=2,B$27,IF($A39=3,B$28,IF($A39=4,B$29,IF($A39=5,B$30,IF($A39=6,B$31,IF($A39=7,B$32,IF($A39=8,B$33,IF($A39=9,B$34,B$35)))))))))</f>
        <v>1</v>
      </c>
      <c r="C39">
        <f>$C$37</f>
        <v>1</v>
      </c>
      <c r="D39">
        <f>$D$37</f>
        <v>0</v>
      </c>
      <c r="E39">
        <f>$E$37</f>
        <v>0</v>
      </c>
      <c r="F39">
        <f>$F$37</f>
        <v>0</v>
      </c>
      <c r="G39">
        <f t="shared" si="4"/>
        <v>0.51851465578493261</v>
      </c>
      <c r="H39">
        <f>$G39-H$37</f>
        <v>1.848040578498622E-2</v>
      </c>
      <c r="I39">
        <f t="shared" ref="I39:J43" si="12">$G39-I$37</f>
        <v>9.7655489046921673E-3</v>
      </c>
      <c r="J39">
        <f t="shared" si="12"/>
        <v>1.8514656599977697E-2</v>
      </c>
      <c r="K39">
        <f>$G45-$K$37</f>
        <v>9.7718805635237382E-3</v>
      </c>
    </row>
    <row r="40" spans="1:14" x14ac:dyDescent="0.25">
      <c r="B40">
        <f>$B$37</f>
        <v>0</v>
      </c>
      <c r="C40" s="1">
        <f>IF($A$39=1,C$26,IF($A$39=2,C$27,IF($A$39=3,C$28,IF($A$39=4,C$29,IF($A$39=5,C$30,IF($A$39=6,C$31,IF($A$39=7,C$32,IF($A$39=8,C$33,IF($A$39=9,C$34,C$35)))))))))</f>
        <v>1</v>
      </c>
      <c r="D40">
        <f>$D$37</f>
        <v>0</v>
      </c>
      <c r="E40">
        <f>$E$37</f>
        <v>0</v>
      </c>
      <c r="F40">
        <f t="shared" ref="F40:F42" si="13">$F$37</f>
        <v>0</v>
      </c>
      <c r="G40">
        <f t="shared" si="4"/>
        <v>0.50874910688024044</v>
      </c>
      <c r="H40">
        <f t="shared" ref="H40:H43" si="14">$G40-H$37</f>
        <v>8.7148568802940529E-3</v>
      </c>
      <c r="I40">
        <f t="shared" si="12"/>
        <v>0</v>
      </c>
      <c r="J40">
        <f t="shared" si="12"/>
        <v>8.7491076952855296E-3</v>
      </c>
      <c r="K40">
        <f t="shared" ref="K40:K43" si="15">$G46-$K$37</f>
        <v>8.7491068802404426E-3</v>
      </c>
    </row>
    <row r="41" spans="1:14" x14ac:dyDescent="0.25">
      <c r="B41">
        <f t="shared" ref="B41:B43" si="16">$B$37</f>
        <v>0</v>
      </c>
      <c r="C41">
        <f>$C$37</f>
        <v>1</v>
      </c>
      <c r="D41">
        <f>IF($A$39=1,D$26,IF($A$39=2,D$27,IF($A$39=3,D$28,IF($A$39=4,D$29,IF($A$39=5,D$30,IF($A$39=6,D$31,IF($A$39=7,D$32,IF($A$39=8,D$33,IF($A$39=9,D$34,D$35)))))))))</f>
        <v>1</v>
      </c>
      <c r="E41">
        <f>$E$37</f>
        <v>0</v>
      </c>
      <c r="F41">
        <f t="shared" si="13"/>
        <v>0</v>
      </c>
      <c r="G41">
        <f t="shared" si="4"/>
        <v>0.51249739648421033</v>
      </c>
      <c r="H41">
        <f t="shared" si="14"/>
        <v>1.2463146484263943E-2</v>
      </c>
      <c r="I41">
        <f t="shared" si="12"/>
        <v>3.7482896039698899E-3</v>
      </c>
      <c r="J41">
        <f t="shared" si="12"/>
        <v>1.2497397299255419E-2</v>
      </c>
      <c r="K41">
        <f t="shared" si="15"/>
        <v>3.7499296890819434E-3</v>
      </c>
    </row>
    <row r="42" spans="1:14" x14ac:dyDescent="0.25">
      <c r="B42">
        <f t="shared" si="16"/>
        <v>0</v>
      </c>
      <c r="C42">
        <f t="shared" ref="C42:C43" si="17">$C$37</f>
        <v>1</v>
      </c>
      <c r="D42">
        <f>$D$37</f>
        <v>0</v>
      </c>
      <c r="E42">
        <f>IF($A$39=1,E$26,IF($A$39=2,E$27,IF($A$39=3,E$28,IF($A$39=4,E$29,IF($A$39=5,E$30,IF($A$39=6,E$31,IF($A$39=7,E$32,IF($A$39=8,E$33,IF($A$39=9,E$34,E$35)))))))))</f>
        <v>-1</v>
      </c>
      <c r="F42">
        <f t="shared" si="13"/>
        <v>0</v>
      </c>
      <c r="G42">
        <f t="shared" si="4"/>
        <v>0.43413499710451831</v>
      </c>
      <c r="H42">
        <f t="shared" si="14"/>
        <v>-6.5899252895428084E-2</v>
      </c>
      <c r="I42">
        <f t="shared" si="12"/>
        <v>-7.4614109775722137E-2</v>
      </c>
      <c r="J42">
        <f t="shared" si="12"/>
        <v>-6.5865002080436608E-2</v>
      </c>
      <c r="K42">
        <f t="shared" si="15"/>
        <v>-7.4442516811658976E-2</v>
      </c>
    </row>
    <row r="43" spans="1:14" x14ac:dyDescent="0.25">
      <c r="B43">
        <f t="shared" si="16"/>
        <v>0</v>
      </c>
      <c r="C43">
        <f t="shared" si="17"/>
        <v>1</v>
      </c>
      <c r="D43">
        <f>$D$37</f>
        <v>0</v>
      </c>
      <c r="E43">
        <f>$E$37</f>
        <v>0</v>
      </c>
      <c r="F43" s="1">
        <f>IF($A$39=1,F$26,IF($A$39=2,F$27,IF($A$39=3,F$28,IF($A$39=4,F$29,IF($A$39=5,F$30,IF($A$39=6,F$31,IF($A$39=7,F$32,IF($A$39=8,F$33,IF($A$39=9,F$34,F$35)))))))))</f>
        <v>0</v>
      </c>
      <c r="G43">
        <f t="shared" si="4"/>
        <v>0.50874910688024044</v>
      </c>
      <c r="H43">
        <f t="shared" si="14"/>
        <v>8.7148568802940529E-3</v>
      </c>
      <c r="I43">
        <f t="shared" si="12"/>
        <v>0</v>
      </c>
      <c r="J43">
        <f t="shared" si="12"/>
        <v>8.7491076952855296E-3</v>
      </c>
      <c r="K43">
        <f t="shared" si="15"/>
        <v>0</v>
      </c>
    </row>
    <row r="44" spans="1:14" x14ac:dyDescent="0.25">
      <c r="G44" t="s">
        <v>18</v>
      </c>
      <c r="H44">
        <f>H$37+SUM(H39:H43)</f>
        <v>0.48250826313435657</v>
      </c>
      <c r="I44">
        <f t="shared" ref="I44:J44" si="18">I$37+SUM(I39:I43)</f>
        <v>0.44764883561318036</v>
      </c>
      <c r="J44">
        <f t="shared" si="18"/>
        <v>0.48264526639432248</v>
      </c>
      <c r="K44">
        <f>K$37+SUM(K39:K43)</f>
        <v>0.44782840032118715</v>
      </c>
    </row>
    <row r="45" spans="1:14" x14ac:dyDescent="0.25">
      <c r="B45" s="2">
        <f>IF($A39=1,B$26,IF($A39=2,B$27,IF($A39=3,B$28,IF($A39=4,B$29,IF($A39=5,B$30,IF($A39=6,B$31,IF($A39=7,B$32,IF($A39=8,B$33,IF($A39=9,B$34,B$35)))))))))</f>
        <v>1</v>
      </c>
      <c r="C45" s="2">
        <v>0</v>
      </c>
      <c r="D45" s="2">
        <v>0</v>
      </c>
      <c r="E45" s="2">
        <v>0</v>
      </c>
      <c r="F45" s="2">
        <v>0</v>
      </c>
      <c r="G45">
        <f t="shared" si="4"/>
        <v>0.50977188056352374</v>
      </c>
    </row>
    <row r="46" spans="1:14" x14ac:dyDescent="0.25">
      <c r="B46" s="2">
        <v>0</v>
      </c>
      <c r="C46" s="1">
        <f>IF($A$39=1,C$26,IF($A$39=2,C$27,IF($A$39=3,C$28,IF($A$39=4,C$29,IF($A$39=5,C$30,IF($A$39=6,C$31,IF($A$39=7,C$32,IF($A$39=8,C$33,IF($A$39=9,C$34,C$35)))))))))</f>
        <v>1</v>
      </c>
      <c r="D46" s="2">
        <v>0</v>
      </c>
      <c r="E46" s="2">
        <v>0</v>
      </c>
      <c r="F46" s="2">
        <v>0</v>
      </c>
      <c r="G46">
        <f t="shared" si="4"/>
        <v>0.50874910688024044</v>
      </c>
    </row>
    <row r="47" spans="1:14" x14ac:dyDescent="0.25">
      <c r="B47" s="2">
        <v>0</v>
      </c>
      <c r="C47" s="2">
        <v>0</v>
      </c>
      <c r="D47" s="1">
        <f>IF($A$39=1,D$26,IF($A$39=2,D$27,IF($A$39=3,D$28,IF($A$39=4,D$29,IF($A$39=5,D$30,IF($A$39=6,D$31,IF($A$39=7,D$32,IF($A$39=8,D$33,IF($A$39=9,D$34,D$35)))))))))</f>
        <v>1</v>
      </c>
      <c r="E47" s="2">
        <v>0</v>
      </c>
      <c r="F47" s="2">
        <v>0</v>
      </c>
      <c r="G47">
        <f t="shared" si="4"/>
        <v>0.50374992968908194</v>
      </c>
    </row>
    <row r="48" spans="1:14" x14ac:dyDescent="0.25">
      <c r="B48" s="2">
        <v>0</v>
      </c>
      <c r="C48" s="2">
        <v>0</v>
      </c>
      <c r="D48" s="2">
        <v>0</v>
      </c>
      <c r="E48" s="1">
        <f>IF($A$39=1,E$26,IF($A$39=2,E$27,IF($A$39=3,E$28,IF($A$39=4,E$29,IF($A$39=5,E$30,IF($A$39=6,E$31,IF($A$39=7,E$32,IF($A$39=8,E$33,IF($A$39=9,E$34,E$35)))))))))</f>
        <v>-1</v>
      </c>
      <c r="F48" s="2">
        <v>0</v>
      </c>
      <c r="G48">
        <f t="shared" si="4"/>
        <v>0.42555748318834102</v>
      </c>
    </row>
    <row r="49" spans="1:17" x14ac:dyDescent="0.25">
      <c r="B49" s="2">
        <v>0</v>
      </c>
      <c r="C49" s="2">
        <v>0</v>
      </c>
      <c r="D49" s="2">
        <v>0</v>
      </c>
      <c r="E49" s="2">
        <v>0</v>
      </c>
      <c r="F49" s="1">
        <f>IF($A$39=1,F$26,IF($A$39=2,F$27,IF($A$39=3,F$28,IF($A$39=4,F$29,IF($A$39=5,F$30,IF($A$39=6,F$31,IF($A$39=7,F$32,IF($A$39=8,F$33,IF($A$39=9,F$34,F$35)))))))))</f>
        <v>0</v>
      </c>
      <c r="G49">
        <f t="shared" si="4"/>
        <v>0.5</v>
      </c>
    </row>
    <row r="51" spans="1:17" x14ac:dyDescent="0.25">
      <c r="B51" t="s">
        <v>39</v>
      </c>
      <c r="C51" t="s">
        <v>40</v>
      </c>
      <c r="D51" t="s">
        <v>41</v>
      </c>
      <c r="H51" t="s">
        <v>42</v>
      </c>
    </row>
    <row r="52" spans="1:17" x14ac:dyDescent="0.25">
      <c r="A52" t="s">
        <v>31</v>
      </c>
      <c r="B52">
        <v>0.5</v>
      </c>
      <c r="C52">
        <f>$B$52+K39</f>
        <v>0.50977188056352374</v>
      </c>
      <c r="D52">
        <f>IF(C52&gt;0.5,0,1)</f>
        <v>0</v>
      </c>
      <c r="E52">
        <f>D52*(C52-0.5)</f>
        <v>0</v>
      </c>
      <c r="H52" t="s">
        <v>30</v>
      </c>
      <c r="I52" t="s">
        <v>18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Q52" t="s">
        <v>48</v>
      </c>
    </row>
    <row r="53" spans="1:17" x14ac:dyDescent="0.25">
      <c r="A53" t="s">
        <v>32</v>
      </c>
      <c r="C53">
        <f t="shared" ref="C53:C56" si="19">$B$52+K40</f>
        <v>0.50874910688024044</v>
      </c>
      <c r="D53">
        <f t="shared" ref="D53:D56" si="20">IF(C53&gt;0.5,0,1)</f>
        <v>0</v>
      </c>
      <c r="E53">
        <f>D53*(C53-0.5)</f>
        <v>0</v>
      </c>
      <c r="H53">
        <v>1</v>
      </c>
      <c r="I53">
        <v>0.53124025244785766</v>
      </c>
      <c r="J53">
        <f>G26</f>
        <v>0.53120937337375629</v>
      </c>
      <c r="K53">
        <f>IF(I53*(500-100)+(1-I53)*500&gt;450,0,1)</f>
        <v>1</v>
      </c>
      <c r="L53">
        <f>M26</f>
        <v>1</v>
      </c>
      <c r="M53">
        <f>K53*J53*100</f>
        <v>53.120937337375629</v>
      </c>
      <c r="N53">
        <f>K53*0.5*100</f>
        <v>50</v>
      </c>
      <c r="Q53">
        <f>I53-0.5</f>
        <v>3.1240252447857664E-2</v>
      </c>
    </row>
    <row r="54" spans="1:17" x14ac:dyDescent="0.25">
      <c r="A54" t="s">
        <v>33</v>
      </c>
      <c r="C54">
        <f t="shared" si="19"/>
        <v>0.50374992968908194</v>
      </c>
      <c r="D54">
        <f t="shared" si="20"/>
        <v>0</v>
      </c>
      <c r="E54">
        <f t="shared" ref="E54:E56" si="21">D54*(C54-0.5)</f>
        <v>0</v>
      </c>
      <c r="H54">
        <v>2</v>
      </c>
      <c r="I54">
        <v>0.57819244650074098</v>
      </c>
      <c r="J54">
        <f t="shared" ref="J54:J62" si="22">G27</f>
        <v>0.55107126930734196</v>
      </c>
      <c r="K54">
        <f t="shared" ref="K54:K62" si="23">IF(I54*(500-100)+(1-I54)*500&gt;450,0,1)</f>
        <v>1</v>
      </c>
      <c r="L54">
        <f t="shared" ref="L54:L62" si="24">M27</f>
        <v>1</v>
      </c>
      <c r="M54">
        <f t="shared" ref="M54:M62" si="25">K54*J54*100</f>
        <v>55.107126930734196</v>
      </c>
      <c r="N54">
        <f t="shared" ref="N54:N62" si="26">K54*0.5*100</f>
        <v>50</v>
      </c>
      <c r="Q54">
        <f t="shared" ref="Q54:Q62" si="27">I54-0.5</f>
        <v>7.8192446500740975E-2</v>
      </c>
    </row>
    <row r="55" spans="1:17" x14ac:dyDescent="0.25">
      <c r="A55" t="s">
        <v>34</v>
      </c>
      <c r="C55">
        <f t="shared" si="19"/>
        <v>0.42555748318834102</v>
      </c>
      <c r="D55">
        <f t="shared" si="20"/>
        <v>1</v>
      </c>
      <c r="E55">
        <f t="shared" si="21"/>
        <v>-7.4442516811658976E-2</v>
      </c>
      <c r="H55">
        <v>3</v>
      </c>
      <c r="I55">
        <v>0.50977188056352374</v>
      </c>
      <c r="J55">
        <f t="shared" si="22"/>
        <v>0.41680393549629113</v>
      </c>
      <c r="K55">
        <f t="shared" si="23"/>
        <v>1</v>
      </c>
      <c r="L55">
        <f t="shared" si="24"/>
        <v>0</v>
      </c>
      <c r="M55">
        <f t="shared" si="25"/>
        <v>41.680393549629116</v>
      </c>
      <c r="N55">
        <f t="shared" si="26"/>
        <v>50</v>
      </c>
      <c r="Q55">
        <f t="shared" si="27"/>
        <v>9.7718805635237382E-3</v>
      </c>
    </row>
    <row r="56" spans="1:17" x14ac:dyDescent="0.25">
      <c r="A56" t="s">
        <v>35</v>
      </c>
      <c r="C56">
        <f t="shared" si="19"/>
        <v>0.5</v>
      </c>
      <c r="D56">
        <f t="shared" si="20"/>
        <v>1</v>
      </c>
      <c r="E56">
        <f t="shared" si="21"/>
        <v>0</v>
      </c>
      <c r="H56">
        <v>4</v>
      </c>
      <c r="I56">
        <v>0.60193283957043475</v>
      </c>
      <c r="J56">
        <f t="shared" si="22"/>
        <v>0.59748576582701607</v>
      </c>
      <c r="K56">
        <f t="shared" si="23"/>
        <v>1</v>
      </c>
      <c r="L56">
        <f t="shared" si="24"/>
        <v>1</v>
      </c>
      <c r="M56">
        <f t="shared" si="25"/>
        <v>59.74857658270161</v>
      </c>
      <c r="N56">
        <f t="shared" si="26"/>
        <v>50</v>
      </c>
      <c r="Q56">
        <f t="shared" si="27"/>
        <v>0.10193283957043475</v>
      </c>
    </row>
    <row r="57" spans="1:17" x14ac:dyDescent="0.25">
      <c r="E57">
        <f>SUM(E52:E56)</f>
        <v>-7.4442516811658976E-2</v>
      </c>
      <c r="H57">
        <v>5</v>
      </c>
      <c r="I57">
        <v>0.51852098744376418</v>
      </c>
      <c r="J57">
        <f t="shared" si="22"/>
        <v>0.44006272375734817</v>
      </c>
      <c r="K57">
        <f>IF(I57*(500-100)+(1-I57)*500&gt;450,0,1)</f>
        <v>1</v>
      </c>
      <c r="L57">
        <f t="shared" si="24"/>
        <v>0</v>
      </c>
      <c r="M57">
        <f t="shared" si="25"/>
        <v>44.006272375734817</v>
      </c>
      <c r="N57">
        <f t="shared" si="26"/>
        <v>50</v>
      </c>
      <c r="Q57">
        <f t="shared" si="27"/>
        <v>1.8520987443764181E-2</v>
      </c>
    </row>
    <row r="58" spans="1:17" x14ac:dyDescent="0.25">
      <c r="H58">
        <v>6</v>
      </c>
      <c r="I58">
        <v>0.52227091713284612</v>
      </c>
      <c r="J58">
        <f t="shared" si="22"/>
        <v>0.52225840398959422</v>
      </c>
      <c r="K58">
        <f t="shared" si="23"/>
        <v>1</v>
      </c>
      <c r="L58">
        <f t="shared" si="24"/>
        <v>1</v>
      </c>
      <c r="M58">
        <f t="shared" si="25"/>
        <v>52.22584039895942</v>
      </c>
      <c r="N58">
        <f t="shared" si="26"/>
        <v>50</v>
      </c>
      <c r="Q58">
        <f t="shared" si="27"/>
        <v>2.2270917132846124E-2</v>
      </c>
    </row>
    <row r="59" spans="1:17" x14ac:dyDescent="0.25">
      <c r="H59">
        <v>7</v>
      </c>
      <c r="I59">
        <v>0.5410121330113814</v>
      </c>
      <c r="J59">
        <f t="shared" si="22"/>
        <v>0.46607532705653676</v>
      </c>
      <c r="K59">
        <f t="shared" si="23"/>
        <v>1</v>
      </c>
      <c r="L59">
        <f t="shared" si="24"/>
        <v>0</v>
      </c>
      <c r="M59">
        <f t="shared" si="25"/>
        <v>46.607532705653675</v>
      </c>
      <c r="N59">
        <f t="shared" si="26"/>
        <v>50</v>
      </c>
      <c r="Q59">
        <f t="shared" si="27"/>
        <v>4.1012133011381402E-2</v>
      </c>
    </row>
    <row r="60" spans="1:17" x14ac:dyDescent="0.25">
      <c r="H60">
        <v>8</v>
      </c>
      <c r="I60">
        <v>0.57819244650074098</v>
      </c>
      <c r="J60">
        <f t="shared" si="22"/>
        <v>0.55107126930734196</v>
      </c>
      <c r="K60">
        <f t="shared" si="23"/>
        <v>1</v>
      </c>
      <c r="L60">
        <f t="shared" si="24"/>
        <v>1</v>
      </c>
      <c r="M60">
        <f t="shared" si="25"/>
        <v>55.107126930734196</v>
      </c>
      <c r="N60">
        <f t="shared" si="26"/>
        <v>50</v>
      </c>
      <c r="Q60">
        <f t="shared" si="27"/>
        <v>7.8192446500740975E-2</v>
      </c>
    </row>
    <row r="61" spans="1:17" x14ac:dyDescent="0.25">
      <c r="H61">
        <v>9</v>
      </c>
      <c r="I61">
        <v>0.50874910688024044</v>
      </c>
      <c r="J61">
        <f t="shared" si="22"/>
        <v>0.47649421461545194</v>
      </c>
      <c r="K61">
        <f t="shared" si="23"/>
        <v>1</v>
      </c>
      <c r="L61">
        <f t="shared" si="24"/>
        <v>0</v>
      </c>
      <c r="M61">
        <f t="shared" si="25"/>
        <v>47.649421461545195</v>
      </c>
      <c r="N61">
        <f t="shared" si="26"/>
        <v>50</v>
      </c>
      <c r="Q61">
        <f t="shared" si="27"/>
        <v>8.7491068802404426E-3</v>
      </c>
    </row>
    <row r="62" spans="1:17" x14ac:dyDescent="0.25">
      <c r="H62">
        <v>10</v>
      </c>
      <c r="I62">
        <v>0.52227091713284612</v>
      </c>
      <c r="J62">
        <f t="shared" si="22"/>
        <v>0.4474677091188704</v>
      </c>
      <c r="K62">
        <f t="shared" si="23"/>
        <v>1</v>
      </c>
      <c r="L62">
        <f t="shared" si="24"/>
        <v>0</v>
      </c>
      <c r="M62">
        <f t="shared" si="25"/>
        <v>44.74677091188704</v>
      </c>
      <c r="N62">
        <f t="shared" si="26"/>
        <v>50</v>
      </c>
      <c r="Q62">
        <f t="shared" si="27"/>
        <v>2.2270917132846124E-2</v>
      </c>
    </row>
    <row r="63" spans="1:17" x14ac:dyDescent="0.25">
      <c r="M63">
        <f>SUM(M53:M62)</f>
        <v>499.9999991849549</v>
      </c>
      <c r="N63">
        <f>SUM(N53:N62)</f>
        <v>500</v>
      </c>
    </row>
    <row r="64" spans="1:17" x14ac:dyDescent="0.25">
      <c r="H64" t="s">
        <v>49</v>
      </c>
    </row>
    <row r="65" spans="1:20" x14ac:dyDescent="0.25">
      <c r="H65" t="s">
        <v>30</v>
      </c>
      <c r="I65" t="s">
        <v>18</v>
      </c>
      <c r="J65" t="s">
        <v>43</v>
      </c>
      <c r="K65" t="s">
        <v>50</v>
      </c>
      <c r="L65" t="s">
        <v>45</v>
      </c>
      <c r="M65" t="s">
        <v>51</v>
      </c>
      <c r="N65" t="s">
        <v>52</v>
      </c>
      <c r="Q65" t="s">
        <v>48</v>
      </c>
      <c r="S65" t="s">
        <v>42</v>
      </c>
      <c r="T65" t="s">
        <v>49</v>
      </c>
    </row>
    <row r="66" spans="1:20" x14ac:dyDescent="0.25">
      <c r="H66">
        <v>1</v>
      </c>
      <c r="I66">
        <v>0.5</v>
      </c>
      <c r="J66">
        <f>G26</f>
        <v>0.53120937337375629</v>
      </c>
      <c r="K66">
        <f>IF(I66*(500-100)+(1-I66)*500&gt;450,0,1)</f>
        <v>1</v>
      </c>
      <c r="L66">
        <f>M26</f>
        <v>1</v>
      </c>
      <c r="M66">
        <f>K66*J66*100</f>
        <v>53.120937337375629</v>
      </c>
      <c r="N66">
        <f>K66*0.5*100</f>
        <v>50</v>
      </c>
      <c r="Q66">
        <f>I66-0.5</f>
        <v>0</v>
      </c>
      <c r="S66">
        <v>3</v>
      </c>
      <c r="T66">
        <v>0</v>
      </c>
    </row>
    <row r="67" spans="1:20" x14ac:dyDescent="0.25">
      <c r="H67">
        <v>2</v>
      </c>
      <c r="I67">
        <v>0.47250967724122439</v>
      </c>
      <c r="J67">
        <f t="shared" ref="J67:J75" si="28">G27</f>
        <v>0.55107126930734196</v>
      </c>
      <c r="K67">
        <f t="shared" ref="K67:K75" si="29">IF(I67*(500-100)+(1-I67)*500&gt;450,0,1)</f>
        <v>0</v>
      </c>
      <c r="L67">
        <f t="shared" ref="L67:L75" si="30">M27</f>
        <v>1</v>
      </c>
      <c r="M67">
        <f t="shared" ref="M67:M75" si="31">K67*J67*100</f>
        <v>0</v>
      </c>
      <c r="N67">
        <f t="shared" ref="N67:N75" si="32">K67*0.5*100</f>
        <v>0</v>
      </c>
      <c r="Q67">
        <f t="shared" ref="Q67:Q75" si="33">I67-0.5</f>
        <v>-2.7490322758775609E-2</v>
      </c>
      <c r="S67">
        <v>2</v>
      </c>
      <c r="T67">
        <v>2</v>
      </c>
    </row>
    <row r="68" spans="1:20" x14ac:dyDescent="0.25">
      <c r="H68">
        <v>3</v>
      </c>
      <c r="I68">
        <v>0.40681626730980575</v>
      </c>
      <c r="J68">
        <f t="shared" si="28"/>
        <v>0.41680393549629113</v>
      </c>
      <c r="K68">
        <f t="shared" si="29"/>
        <v>0</v>
      </c>
      <c r="L68">
        <f t="shared" si="30"/>
        <v>0</v>
      </c>
      <c r="M68">
        <f t="shared" si="31"/>
        <v>0</v>
      </c>
      <c r="N68">
        <f t="shared" si="32"/>
        <v>0</v>
      </c>
      <c r="Q68">
        <f t="shared" si="33"/>
        <v>-9.3183732690194254E-2</v>
      </c>
      <c r="S68">
        <v>1</v>
      </c>
      <c r="T68">
        <v>2</v>
      </c>
    </row>
    <row r="69" spans="1:20" x14ac:dyDescent="0.25">
      <c r="H69">
        <v>4</v>
      </c>
      <c r="I69">
        <v>0.496250070310918</v>
      </c>
      <c r="J69">
        <f t="shared" si="28"/>
        <v>0.59748576582701607</v>
      </c>
      <c r="K69">
        <f t="shared" si="29"/>
        <v>0</v>
      </c>
      <c r="L69">
        <f t="shared" si="30"/>
        <v>1</v>
      </c>
      <c r="M69">
        <f t="shared" si="31"/>
        <v>0</v>
      </c>
      <c r="N69">
        <f t="shared" si="32"/>
        <v>0</v>
      </c>
      <c r="Q69">
        <f t="shared" si="33"/>
        <v>-3.7499296890819989E-3</v>
      </c>
      <c r="S69">
        <v>3</v>
      </c>
      <c r="T69">
        <v>1</v>
      </c>
    </row>
    <row r="70" spans="1:20" x14ac:dyDescent="0.25">
      <c r="H70">
        <v>5</v>
      </c>
      <c r="I70">
        <v>0.42180755349925902</v>
      </c>
      <c r="J70">
        <f t="shared" si="28"/>
        <v>0.44006272375734817</v>
      </c>
      <c r="K70">
        <f t="shared" si="29"/>
        <v>0</v>
      </c>
      <c r="L70">
        <f t="shared" si="30"/>
        <v>0</v>
      </c>
      <c r="M70">
        <f t="shared" si="31"/>
        <v>0</v>
      </c>
      <c r="N70">
        <f t="shared" si="32"/>
        <v>0</v>
      </c>
      <c r="Q70">
        <f t="shared" si="33"/>
        <v>-7.8192446500740975E-2</v>
      </c>
      <c r="S70">
        <v>2</v>
      </c>
      <c r="T70">
        <v>2</v>
      </c>
    </row>
    <row r="71" spans="1:20" x14ac:dyDescent="0.25">
      <c r="H71">
        <v>6</v>
      </c>
      <c r="I71">
        <v>0.5</v>
      </c>
      <c r="J71">
        <f t="shared" si="28"/>
        <v>0.52225840398959422</v>
      </c>
      <c r="K71">
        <f t="shared" si="29"/>
        <v>1</v>
      </c>
      <c r="L71">
        <f t="shared" si="30"/>
        <v>1</v>
      </c>
      <c r="M71">
        <f t="shared" si="31"/>
        <v>52.22584039895942</v>
      </c>
      <c r="N71">
        <f t="shared" si="32"/>
        <v>50</v>
      </c>
      <c r="Q71">
        <f t="shared" si="33"/>
        <v>0</v>
      </c>
      <c r="S71">
        <v>3</v>
      </c>
      <c r="T71">
        <v>0</v>
      </c>
    </row>
    <row r="72" spans="1:20" x14ac:dyDescent="0.25">
      <c r="H72">
        <v>7</v>
      </c>
      <c r="I72">
        <v>0.42555748318834102</v>
      </c>
      <c r="J72">
        <f t="shared" si="28"/>
        <v>0.46607532705653676</v>
      </c>
      <c r="K72">
        <f t="shared" si="29"/>
        <v>0</v>
      </c>
      <c r="L72">
        <f t="shared" si="30"/>
        <v>0</v>
      </c>
      <c r="M72">
        <f t="shared" si="31"/>
        <v>0</v>
      </c>
      <c r="N72">
        <f t="shared" si="32"/>
        <v>0</v>
      </c>
      <c r="Q72">
        <f t="shared" si="33"/>
        <v>-7.4442516811658976E-2</v>
      </c>
      <c r="S72">
        <v>4</v>
      </c>
      <c r="T72">
        <v>1</v>
      </c>
    </row>
    <row r="73" spans="1:20" x14ac:dyDescent="0.25">
      <c r="H73">
        <v>8</v>
      </c>
      <c r="I73">
        <v>0.47250967724122439</v>
      </c>
      <c r="J73">
        <f t="shared" si="28"/>
        <v>0.55107126930734196</v>
      </c>
      <c r="K73">
        <f t="shared" si="29"/>
        <v>0</v>
      </c>
      <c r="L73">
        <f t="shared" si="30"/>
        <v>1</v>
      </c>
      <c r="M73">
        <f t="shared" si="31"/>
        <v>0</v>
      </c>
      <c r="N73">
        <f t="shared" si="32"/>
        <v>0</v>
      </c>
      <c r="Q73">
        <f t="shared" si="33"/>
        <v>-2.7490322758775609E-2</v>
      </c>
      <c r="S73">
        <v>2</v>
      </c>
      <c r="T73">
        <v>2</v>
      </c>
    </row>
    <row r="74" spans="1:20" x14ac:dyDescent="0.25">
      <c r="H74">
        <v>9</v>
      </c>
      <c r="I74">
        <v>0.46773697386885893</v>
      </c>
      <c r="J74">
        <f t="shared" si="28"/>
        <v>0.47649421461545194</v>
      </c>
      <c r="K74">
        <f t="shared" si="29"/>
        <v>0</v>
      </c>
      <c r="L74">
        <f t="shared" si="30"/>
        <v>0</v>
      </c>
      <c r="M74">
        <f t="shared" si="31"/>
        <v>0</v>
      </c>
      <c r="N74">
        <f t="shared" si="32"/>
        <v>0</v>
      </c>
      <c r="Q74">
        <f t="shared" si="33"/>
        <v>-3.226302613114107E-2</v>
      </c>
      <c r="S74">
        <v>1</v>
      </c>
      <c r="T74">
        <v>3</v>
      </c>
    </row>
    <row r="75" spans="1:20" x14ac:dyDescent="0.25">
      <c r="H75">
        <v>10</v>
      </c>
      <c r="I75">
        <v>0.42555748318834102</v>
      </c>
      <c r="J75">
        <f t="shared" si="28"/>
        <v>0.4474677091188704</v>
      </c>
      <c r="K75">
        <f t="shared" si="29"/>
        <v>0</v>
      </c>
      <c r="L75">
        <f t="shared" si="30"/>
        <v>0</v>
      </c>
      <c r="M75">
        <f t="shared" si="31"/>
        <v>0</v>
      </c>
      <c r="N75">
        <f t="shared" si="32"/>
        <v>0</v>
      </c>
      <c r="Q75">
        <f t="shared" si="33"/>
        <v>-7.4442516811658976E-2</v>
      </c>
      <c r="S75">
        <v>3</v>
      </c>
      <c r="T75">
        <v>1</v>
      </c>
    </row>
    <row r="76" spans="1:20" x14ac:dyDescent="0.25">
      <c r="M76">
        <f>SUM(M66:M75)</f>
        <v>105.34677773633504</v>
      </c>
      <c r="N76">
        <f>SUM(N66:N75)</f>
        <v>100</v>
      </c>
    </row>
    <row r="79" spans="1:20" x14ac:dyDescent="0.25">
      <c r="A79" t="s">
        <v>30</v>
      </c>
      <c r="B79" t="s">
        <v>53</v>
      </c>
      <c r="C79" t="s">
        <v>54</v>
      </c>
      <c r="D79" t="s">
        <v>55</v>
      </c>
      <c r="E79" t="s">
        <v>54</v>
      </c>
      <c r="F79" t="s">
        <v>54</v>
      </c>
      <c r="G79" t="s">
        <v>56</v>
      </c>
      <c r="H79" t="s">
        <v>44</v>
      </c>
      <c r="I79" t="s">
        <v>57</v>
      </c>
      <c r="J79" t="s">
        <v>50</v>
      </c>
      <c r="K79" t="s">
        <v>43</v>
      </c>
      <c r="L79" t="s">
        <v>45</v>
      </c>
      <c r="M79" t="s">
        <v>58</v>
      </c>
      <c r="P79" t="s">
        <v>59</v>
      </c>
    </row>
    <row r="80" spans="1:20" x14ac:dyDescent="0.25">
      <c r="A80">
        <v>1</v>
      </c>
      <c r="B80">
        <f>0.5+SUM(B26:F26)/10</f>
        <v>0.8</v>
      </c>
      <c r="C80" s="3">
        <f>IF(B80*400+(1-B80)*500&lt;450,1,0)</f>
        <v>1</v>
      </c>
      <c r="D80">
        <f>AVERAGE($G$26:$G$35)</f>
        <v>0.49999999918495491</v>
      </c>
      <c r="E80">
        <v>0</v>
      </c>
      <c r="F80">
        <v>1</v>
      </c>
      <c r="G80">
        <v>0.53124025244785766</v>
      </c>
      <c r="H80">
        <v>1</v>
      </c>
      <c r="I80">
        <v>0.5</v>
      </c>
      <c r="J80">
        <v>1</v>
      </c>
      <c r="K80">
        <v>0.53120937337375629</v>
      </c>
      <c r="L80">
        <v>1</v>
      </c>
      <c r="M80">
        <f>(0.5+S66/10-T66/10)-S66/10+Q53</f>
        <v>0.53124025244785766</v>
      </c>
      <c r="N80">
        <f>IF(M80*400+(1-M80)*500&gt;450,0,1)</f>
        <v>1</v>
      </c>
      <c r="P80">
        <f>(0.5+S66/10-T66/10)+T66/10+Q66</f>
        <v>0.8</v>
      </c>
      <c r="Q80">
        <f>IF(P80*400+(1-P80)*500&gt;450,0,1)</f>
        <v>1</v>
      </c>
    </row>
    <row r="81" spans="1:17" x14ac:dyDescent="0.25">
      <c r="A81">
        <v>2</v>
      </c>
      <c r="B81">
        <f t="shared" ref="B81:B89" si="34">0.5+SUM(B27:F27)/10</f>
        <v>0.5</v>
      </c>
      <c r="C81" s="3">
        <f t="shared" ref="C81:C89" si="35">IF(B81*400+(1-B81)*500&lt;450,1,0)</f>
        <v>0</v>
      </c>
      <c r="D81">
        <f t="shared" ref="D81:D89" si="36">AVERAGE($G$26:$G$35)</f>
        <v>0.49999999918495491</v>
      </c>
      <c r="E81">
        <v>0</v>
      </c>
      <c r="F81">
        <v>1</v>
      </c>
      <c r="G81">
        <v>0.57819244650074098</v>
      </c>
      <c r="H81">
        <v>1</v>
      </c>
      <c r="I81">
        <v>0.47250967724122439</v>
      </c>
      <c r="J81">
        <v>0</v>
      </c>
      <c r="K81">
        <v>0.55107126930734196</v>
      </c>
      <c r="L81">
        <v>1</v>
      </c>
      <c r="M81">
        <f t="shared" ref="M81:M89" si="37">(0.5+S67/10-T67/10)-S67/10+Q54</f>
        <v>0.37819244650074091</v>
      </c>
      <c r="N81">
        <f t="shared" ref="N81:N89" si="38">IF(M81*400+(1-M81)*500&gt;450,0,1)</f>
        <v>0</v>
      </c>
      <c r="P81">
        <f t="shared" ref="P81:P89" si="39">(0.5+S67/10-T67/10)+T67/10+Q67</f>
        <v>0.67250967724122435</v>
      </c>
      <c r="Q81">
        <f t="shared" ref="Q81:Q89" si="40">IF(P81*400+(1-P81)*500&gt;450,0,1)</f>
        <v>1</v>
      </c>
    </row>
    <row r="82" spans="1:17" x14ac:dyDescent="0.25">
      <c r="A82">
        <v>3</v>
      </c>
      <c r="B82">
        <f t="shared" si="34"/>
        <v>0.4</v>
      </c>
      <c r="C82" s="3">
        <f t="shared" si="35"/>
        <v>0</v>
      </c>
      <c r="D82">
        <f t="shared" si="36"/>
        <v>0.49999999918495491</v>
      </c>
      <c r="E82">
        <v>0</v>
      </c>
      <c r="F82">
        <v>1</v>
      </c>
      <c r="G82">
        <v>0.50977188056352374</v>
      </c>
      <c r="H82">
        <v>1</v>
      </c>
      <c r="I82">
        <v>0.40681626730980575</v>
      </c>
      <c r="J82">
        <v>0</v>
      </c>
      <c r="K82">
        <v>0.41680393549629113</v>
      </c>
      <c r="L82">
        <v>0</v>
      </c>
      <c r="M82">
        <f t="shared" si="37"/>
        <v>0.30977188056352367</v>
      </c>
      <c r="N82">
        <f t="shared" si="38"/>
        <v>0</v>
      </c>
      <c r="P82">
        <f t="shared" si="39"/>
        <v>0.50681626730980578</v>
      </c>
      <c r="Q82">
        <f t="shared" si="40"/>
        <v>1</v>
      </c>
    </row>
    <row r="83" spans="1:17" x14ac:dyDescent="0.25">
      <c r="A83">
        <v>4</v>
      </c>
      <c r="B83">
        <f t="shared" si="34"/>
        <v>0.7</v>
      </c>
      <c r="C83" s="3">
        <f t="shared" si="35"/>
        <v>1</v>
      </c>
      <c r="D83">
        <f t="shared" si="36"/>
        <v>0.49999999918495491</v>
      </c>
      <c r="E83">
        <v>0</v>
      </c>
      <c r="F83">
        <v>1</v>
      </c>
      <c r="G83">
        <v>0.60193283957043475</v>
      </c>
      <c r="H83">
        <v>1</v>
      </c>
      <c r="I83">
        <v>0.496250070310918</v>
      </c>
      <c r="J83">
        <v>0</v>
      </c>
      <c r="K83">
        <v>0.59748576582701607</v>
      </c>
      <c r="L83">
        <v>1</v>
      </c>
      <c r="M83">
        <f t="shared" si="37"/>
        <v>0.50193283957043477</v>
      </c>
      <c r="N83">
        <f t="shared" si="38"/>
        <v>1</v>
      </c>
      <c r="P83">
        <f t="shared" si="39"/>
        <v>0.7962500703109181</v>
      </c>
      <c r="Q83">
        <f t="shared" si="40"/>
        <v>1</v>
      </c>
    </row>
    <row r="84" spans="1:17" x14ac:dyDescent="0.25">
      <c r="A84">
        <v>5</v>
      </c>
      <c r="B84">
        <f t="shared" si="34"/>
        <v>0.5</v>
      </c>
      <c r="C84" s="3">
        <f t="shared" si="35"/>
        <v>0</v>
      </c>
      <c r="D84">
        <f t="shared" si="36"/>
        <v>0.49999999918495491</v>
      </c>
      <c r="E84">
        <v>0</v>
      </c>
      <c r="F84">
        <v>1</v>
      </c>
      <c r="G84">
        <v>0.51852098744376418</v>
      </c>
      <c r="H84">
        <v>1</v>
      </c>
      <c r="I84">
        <v>0.42180755349925902</v>
      </c>
      <c r="J84">
        <v>0</v>
      </c>
      <c r="K84">
        <v>0.44006272375734817</v>
      </c>
      <c r="L84">
        <v>0</v>
      </c>
      <c r="M84">
        <f t="shared" si="37"/>
        <v>0.31852098744376411</v>
      </c>
      <c r="N84">
        <f t="shared" si="38"/>
        <v>0</v>
      </c>
      <c r="P84">
        <f t="shared" si="39"/>
        <v>0.62180755349925898</v>
      </c>
      <c r="Q84">
        <f t="shared" si="40"/>
        <v>1</v>
      </c>
    </row>
    <row r="85" spans="1:17" x14ac:dyDescent="0.25">
      <c r="A85">
        <v>6</v>
      </c>
      <c r="B85">
        <f t="shared" si="34"/>
        <v>0.8</v>
      </c>
      <c r="C85" s="3">
        <f t="shared" si="35"/>
        <v>1</v>
      </c>
      <c r="D85">
        <f t="shared" si="36"/>
        <v>0.49999999918495491</v>
      </c>
      <c r="E85">
        <v>0</v>
      </c>
      <c r="F85">
        <v>1</v>
      </c>
      <c r="G85">
        <v>0.52227091713284612</v>
      </c>
      <c r="H85">
        <v>1</v>
      </c>
      <c r="I85">
        <v>0.5</v>
      </c>
      <c r="J85">
        <v>1</v>
      </c>
      <c r="K85">
        <v>0.52225840398959422</v>
      </c>
      <c r="L85">
        <v>1</v>
      </c>
      <c r="M85">
        <f t="shared" si="37"/>
        <v>0.52227091713284612</v>
      </c>
      <c r="N85">
        <f t="shared" si="38"/>
        <v>1</v>
      </c>
      <c r="P85">
        <f t="shared" si="39"/>
        <v>0.8</v>
      </c>
      <c r="Q85">
        <f t="shared" si="40"/>
        <v>1</v>
      </c>
    </row>
    <row r="86" spans="1:17" x14ac:dyDescent="0.25">
      <c r="A86">
        <v>7</v>
      </c>
      <c r="B86">
        <f t="shared" si="34"/>
        <v>0.8</v>
      </c>
      <c r="C86" s="3">
        <f t="shared" si="35"/>
        <v>1</v>
      </c>
      <c r="D86">
        <f t="shared" si="36"/>
        <v>0.49999999918495491</v>
      </c>
      <c r="E86">
        <v>0</v>
      </c>
      <c r="F86">
        <v>1</v>
      </c>
      <c r="G86">
        <v>0.5410121330113814</v>
      </c>
      <c r="H86">
        <v>1</v>
      </c>
      <c r="I86">
        <v>0.42555748318834102</v>
      </c>
      <c r="J86">
        <v>0</v>
      </c>
      <c r="K86">
        <v>0.46607532705653676</v>
      </c>
      <c r="L86">
        <v>0</v>
      </c>
      <c r="M86">
        <f t="shared" si="37"/>
        <v>0.44101213301138142</v>
      </c>
      <c r="N86">
        <f t="shared" si="38"/>
        <v>0</v>
      </c>
      <c r="P86">
        <f t="shared" si="39"/>
        <v>0.82555748318834099</v>
      </c>
      <c r="Q86">
        <f t="shared" si="40"/>
        <v>1</v>
      </c>
    </row>
    <row r="87" spans="1:17" x14ac:dyDescent="0.25">
      <c r="A87">
        <v>8</v>
      </c>
      <c r="B87">
        <f t="shared" si="34"/>
        <v>0.5</v>
      </c>
      <c r="C87" s="3">
        <f t="shared" si="35"/>
        <v>0</v>
      </c>
      <c r="D87">
        <f t="shared" si="36"/>
        <v>0.49999999918495491</v>
      </c>
      <c r="E87">
        <v>0</v>
      </c>
      <c r="F87">
        <v>1</v>
      </c>
      <c r="G87">
        <v>0.57819244650074098</v>
      </c>
      <c r="H87">
        <v>1</v>
      </c>
      <c r="I87">
        <v>0.47250967724122439</v>
      </c>
      <c r="J87">
        <v>0</v>
      </c>
      <c r="K87">
        <v>0.55107126930734196</v>
      </c>
      <c r="L87">
        <v>1</v>
      </c>
      <c r="M87">
        <f t="shared" si="37"/>
        <v>0.37819244650074091</v>
      </c>
      <c r="N87">
        <f t="shared" si="38"/>
        <v>0</v>
      </c>
      <c r="P87">
        <f t="shared" si="39"/>
        <v>0.67250967724122435</v>
      </c>
      <c r="Q87">
        <f t="shared" si="40"/>
        <v>1</v>
      </c>
    </row>
    <row r="88" spans="1:17" x14ac:dyDescent="0.25">
      <c r="A88">
        <v>9</v>
      </c>
      <c r="B88">
        <f t="shared" si="34"/>
        <v>0.3</v>
      </c>
      <c r="C88" s="3">
        <f t="shared" si="35"/>
        <v>0</v>
      </c>
      <c r="D88">
        <f t="shared" si="36"/>
        <v>0.49999999918495491</v>
      </c>
      <c r="E88">
        <v>0</v>
      </c>
      <c r="F88">
        <v>1</v>
      </c>
      <c r="G88">
        <v>0.50874910688024044</v>
      </c>
      <c r="H88">
        <v>1</v>
      </c>
      <c r="I88">
        <v>0.46773697386885893</v>
      </c>
      <c r="J88">
        <v>0</v>
      </c>
      <c r="K88">
        <v>0.47649421461545194</v>
      </c>
      <c r="L88">
        <v>0</v>
      </c>
      <c r="M88">
        <f t="shared" si="37"/>
        <v>0.20874910688024043</v>
      </c>
      <c r="N88">
        <f t="shared" si="38"/>
        <v>0</v>
      </c>
      <c r="P88">
        <f t="shared" si="39"/>
        <v>0.56773697386885891</v>
      </c>
      <c r="Q88">
        <f t="shared" si="40"/>
        <v>1</v>
      </c>
    </row>
    <row r="89" spans="1:17" x14ac:dyDescent="0.25">
      <c r="A89">
        <v>10</v>
      </c>
      <c r="B89">
        <f t="shared" si="34"/>
        <v>0.7</v>
      </c>
      <c r="C89" s="3">
        <f t="shared" si="35"/>
        <v>1</v>
      </c>
      <c r="D89">
        <f t="shared" si="36"/>
        <v>0.49999999918495491</v>
      </c>
      <c r="E89">
        <v>0</v>
      </c>
      <c r="F89">
        <v>1</v>
      </c>
      <c r="G89">
        <v>0.52227091713284612</v>
      </c>
      <c r="H89">
        <v>1</v>
      </c>
      <c r="I89">
        <v>0.42555748318834102</v>
      </c>
      <c r="J89">
        <v>0</v>
      </c>
      <c r="K89">
        <v>0.4474677091188704</v>
      </c>
      <c r="L89">
        <v>0</v>
      </c>
      <c r="M89">
        <f t="shared" si="37"/>
        <v>0.4222709171328462</v>
      </c>
      <c r="N89">
        <f t="shared" si="38"/>
        <v>0</v>
      </c>
      <c r="P89">
        <f t="shared" si="39"/>
        <v>0.72555748318834112</v>
      </c>
      <c r="Q89">
        <f t="shared" si="40"/>
        <v>1</v>
      </c>
    </row>
    <row r="91" spans="1:17" x14ac:dyDescent="0.25">
      <c r="A91" t="s">
        <v>60</v>
      </c>
      <c r="C91">
        <f>SUMPRODUCT(C80:C89,K80:K89)*100</f>
        <v>256.44965793657735</v>
      </c>
      <c r="F91">
        <f>SUMPRODUCT(F80:F89,K80:K89)*100</f>
        <v>499.9999991849549</v>
      </c>
      <c r="H91">
        <f>SUMPRODUCT(H80:H89,K80:K89)*100</f>
        <v>499.9999991849549</v>
      </c>
      <c r="J91">
        <f>SUMPRODUCT(J80:J89,K80:K89)*100</f>
        <v>105.34677773633506</v>
      </c>
      <c r="L91">
        <f>SUMPRODUCT(L80:L89,K80:K89)*100</f>
        <v>275.30960818050505</v>
      </c>
      <c r="N91">
        <f>SUMPRODUCT(K80:K89,N80:N89)*100</f>
        <v>165.09535431903663</v>
      </c>
      <c r="Q91">
        <f>SUMPRODUCT(K80:K89,Q80:Q89)*100</f>
        <v>499.9999991849549</v>
      </c>
    </row>
    <row r="92" spans="1:17" x14ac:dyDescent="0.25">
      <c r="A92" t="s">
        <v>61</v>
      </c>
      <c r="C92">
        <f>SUM(C80:C89)*0.5*100</f>
        <v>250</v>
      </c>
      <c r="F92">
        <f>SUM(F80:F89)*0.5*100</f>
        <v>500</v>
      </c>
      <c r="H92">
        <f>SUM(H80:H89)*0.5*100</f>
        <v>500</v>
      </c>
      <c r="J92">
        <f>SUM(J80:J89)*0.5*100</f>
        <v>100</v>
      </c>
      <c r="L92">
        <f>SUM(L80:L89)*0.5*100</f>
        <v>250</v>
      </c>
      <c r="N92">
        <f>SUM(N80:N89)*150</f>
        <v>450</v>
      </c>
      <c r="Q92">
        <f>SUM(Q80:Q89)*0.5*100</f>
        <v>500</v>
      </c>
    </row>
    <row r="93" spans="1:17" x14ac:dyDescent="0.25">
      <c r="A93" t="s">
        <v>62</v>
      </c>
      <c r="C93">
        <f>-0.5+C91/(SUM(C80:C89)*100)</f>
        <v>1.2899315873154737E-2</v>
      </c>
      <c r="F93">
        <v>0</v>
      </c>
      <c r="H93">
        <v>0</v>
      </c>
      <c r="J93">
        <f>-0.5+J91/(SUM(J80:J89)*100)</f>
        <v>2.6733888681675255E-2</v>
      </c>
      <c r="L93">
        <f>-0.5+L91/(SUM(L80:L89)*100)</f>
        <v>5.0619216361010078E-2</v>
      </c>
      <c r="N93">
        <f>-0.5+N91/(SUM(N80:N89)*100)</f>
        <v>5.0317847730122156E-2</v>
      </c>
      <c r="Q93">
        <f>-0.5+Q91/(SUM(Q80:Q89)*100)</f>
        <v>-8.1504508697705091E-10</v>
      </c>
    </row>
    <row r="94" spans="1:17" x14ac:dyDescent="0.25">
      <c r="A94">
        <v>1</v>
      </c>
      <c r="B94">
        <v>1</v>
      </c>
      <c r="C94">
        <f>IF(0.5+$C$93&gt;B80,0,1)</f>
        <v>1</v>
      </c>
      <c r="H94">
        <v>1</v>
      </c>
      <c r="I94" s="4">
        <v>1</v>
      </c>
      <c r="J94" s="4">
        <f>IF(0.5+$J$93&lt;I80,1,0)</f>
        <v>0</v>
      </c>
      <c r="K94" s="4">
        <v>1</v>
      </c>
      <c r="L94" s="4">
        <f>IF(0.5+$L$93&lt;K80,1,0)</f>
        <v>0</v>
      </c>
      <c r="M94" s="4">
        <v>1</v>
      </c>
      <c r="N94" s="4">
        <f>IF(0.5+$N$93&lt;M80,1,0)</f>
        <v>0</v>
      </c>
      <c r="P94">
        <v>1</v>
      </c>
      <c r="Q94">
        <f>IF(0.5+$Q$93&lt;P80,1,0)</f>
        <v>1</v>
      </c>
    </row>
    <row r="95" spans="1:17" x14ac:dyDescent="0.25">
      <c r="A95">
        <v>2</v>
      </c>
      <c r="B95">
        <v>0</v>
      </c>
      <c r="C95">
        <f t="shared" ref="C95:C103" si="41">IF(0.5+$C$93&gt;B81,0,1)</f>
        <v>0</v>
      </c>
      <c r="H95">
        <v>2</v>
      </c>
      <c r="I95">
        <v>0</v>
      </c>
      <c r="J95">
        <f t="shared" ref="J95:J103" si="42">IF(0.5+$J$93&lt;I81,1,0)</f>
        <v>0</v>
      </c>
      <c r="K95">
        <v>1</v>
      </c>
      <c r="L95">
        <f t="shared" ref="L95:L103" si="43">IF(0.5+$L$93&lt;K81,1,0)</f>
        <v>1</v>
      </c>
      <c r="M95">
        <v>0</v>
      </c>
      <c r="N95">
        <f t="shared" ref="N95:N103" si="44">IF(0.5+$N$93&lt;M81,1,0)</f>
        <v>0</v>
      </c>
      <c r="P95">
        <v>1</v>
      </c>
      <c r="Q95">
        <f t="shared" ref="Q95:Q103" si="45">IF(0.5+$Q$93&lt;P81,1,0)</f>
        <v>1</v>
      </c>
    </row>
    <row r="96" spans="1:17" x14ac:dyDescent="0.25">
      <c r="A96">
        <v>3</v>
      </c>
      <c r="B96">
        <v>0</v>
      </c>
      <c r="C96">
        <f t="shared" si="41"/>
        <v>0</v>
      </c>
      <c r="H96">
        <v>3</v>
      </c>
      <c r="I96">
        <v>0</v>
      </c>
      <c r="J96">
        <f t="shared" si="42"/>
        <v>0</v>
      </c>
      <c r="K96">
        <v>0</v>
      </c>
      <c r="L96">
        <f t="shared" si="43"/>
        <v>0</v>
      </c>
      <c r="M96">
        <v>0</v>
      </c>
      <c r="N96">
        <f t="shared" si="44"/>
        <v>0</v>
      </c>
      <c r="P96">
        <v>1</v>
      </c>
      <c r="Q96">
        <f t="shared" si="45"/>
        <v>1</v>
      </c>
    </row>
    <row r="97" spans="1:17" x14ac:dyDescent="0.25">
      <c r="A97">
        <v>4</v>
      </c>
      <c r="B97">
        <v>1</v>
      </c>
      <c r="C97">
        <f t="shared" si="41"/>
        <v>1</v>
      </c>
      <c r="H97">
        <v>4</v>
      </c>
      <c r="I97">
        <v>0</v>
      </c>
      <c r="J97">
        <f t="shared" si="42"/>
        <v>0</v>
      </c>
      <c r="K97">
        <v>1</v>
      </c>
      <c r="L97">
        <f t="shared" si="43"/>
        <v>1</v>
      </c>
      <c r="M97" s="4">
        <v>1</v>
      </c>
      <c r="N97" s="4">
        <f t="shared" si="44"/>
        <v>0</v>
      </c>
      <c r="P97">
        <v>1</v>
      </c>
      <c r="Q97">
        <f t="shared" si="45"/>
        <v>1</v>
      </c>
    </row>
    <row r="98" spans="1:17" x14ac:dyDescent="0.25">
      <c r="A98">
        <v>5</v>
      </c>
      <c r="B98">
        <v>0</v>
      </c>
      <c r="C98">
        <f t="shared" si="41"/>
        <v>0</v>
      </c>
      <c r="H98">
        <v>5</v>
      </c>
      <c r="I98">
        <v>0</v>
      </c>
      <c r="J98">
        <f t="shared" si="42"/>
        <v>0</v>
      </c>
      <c r="K98">
        <v>0</v>
      </c>
      <c r="L98">
        <f t="shared" si="43"/>
        <v>0</v>
      </c>
      <c r="M98">
        <v>0</v>
      </c>
      <c r="N98">
        <f t="shared" si="44"/>
        <v>0</v>
      </c>
      <c r="P98">
        <v>1</v>
      </c>
      <c r="Q98">
        <f t="shared" si="45"/>
        <v>1</v>
      </c>
    </row>
    <row r="99" spans="1:17" x14ac:dyDescent="0.25">
      <c r="A99">
        <v>6</v>
      </c>
      <c r="B99">
        <v>1</v>
      </c>
      <c r="C99">
        <f t="shared" si="41"/>
        <v>1</v>
      </c>
      <c r="H99">
        <v>6</v>
      </c>
      <c r="I99" s="4">
        <v>1</v>
      </c>
      <c r="J99" s="4">
        <f t="shared" si="42"/>
        <v>0</v>
      </c>
      <c r="K99" s="4">
        <v>1</v>
      </c>
      <c r="L99" s="4">
        <f t="shared" si="43"/>
        <v>0</v>
      </c>
      <c r="M99" s="4">
        <v>1</v>
      </c>
      <c r="N99" s="4">
        <f t="shared" si="44"/>
        <v>0</v>
      </c>
      <c r="P99">
        <v>1</v>
      </c>
      <c r="Q99">
        <f t="shared" si="45"/>
        <v>1</v>
      </c>
    </row>
    <row r="100" spans="1:17" x14ac:dyDescent="0.25">
      <c r="A100">
        <v>7</v>
      </c>
      <c r="B100">
        <v>1</v>
      </c>
      <c r="C100">
        <f t="shared" si="41"/>
        <v>1</v>
      </c>
      <c r="H100">
        <v>7</v>
      </c>
      <c r="I100">
        <v>0</v>
      </c>
      <c r="J100">
        <f t="shared" si="42"/>
        <v>0</v>
      </c>
      <c r="K100">
        <v>0</v>
      </c>
      <c r="L100">
        <f t="shared" si="43"/>
        <v>0</v>
      </c>
      <c r="M100">
        <v>0</v>
      </c>
      <c r="N100">
        <f t="shared" si="44"/>
        <v>0</v>
      </c>
      <c r="P100">
        <v>1</v>
      </c>
      <c r="Q100">
        <f t="shared" si="45"/>
        <v>1</v>
      </c>
    </row>
    <row r="101" spans="1:17" x14ac:dyDescent="0.25">
      <c r="A101">
        <v>8</v>
      </c>
      <c r="B101">
        <v>0</v>
      </c>
      <c r="C101">
        <f t="shared" si="41"/>
        <v>0</v>
      </c>
      <c r="H101">
        <v>8</v>
      </c>
      <c r="I101">
        <v>0</v>
      </c>
      <c r="J101">
        <f t="shared" si="42"/>
        <v>0</v>
      </c>
      <c r="K101">
        <v>1</v>
      </c>
      <c r="L101">
        <f t="shared" si="43"/>
        <v>1</v>
      </c>
      <c r="M101">
        <v>0</v>
      </c>
      <c r="N101">
        <f t="shared" si="44"/>
        <v>0</v>
      </c>
      <c r="P101">
        <v>1</v>
      </c>
      <c r="Q101">
        <f t="shared" si="45"/>
        <v>1</v>
      </c>
    </row>
    <row r="102" spans="1:17" x14ac:dyDescent="0.25">
      <c r="A102">
        <v>9</v>
      </c>
      <c r="B102">
        <v>0</v>
      </c>
      <c r="C102">
        <f t="shared" si="41"/>
        <v>0</v>
      </c>
      <c r="H102">
        <v>9</v>
      </c>
      <c r="I102">
        <v>0</v>
      </c>
      <c r="J102">
        <f t="shared" si="42"/>
        <v>0</v>
      </c>
      <c r="K102">
        <v>0</v>
      </c>
      <c r="L102">
        <f t="shared" si="43"/>
        <v>0</v>
      </c>
      <c r="M102">
        <v>0</v>
      </c>
      <c r="N102">
        <f t="shared" si="44"/>
        <v>0</v>
      </c>
      <c r="P102">
        <v>1</v>
      </c>
      <c r="Q102">
        <f t="shared" si="45"/>
        <v>1</v>
      </c>
    </row>
    <row r="103" spans="1:17" x14ac:dyDescent="0.25">
      <c r="A103">
        <v>10</v>
      </c>
      <c r="B103">
        <v>1</v>
      </c>
      <c r="C103">
        <f t="shared" si="41"/>
        <v>1</v>
      </c>
      <c r="H103">
        <v>10</v>
      </c>
      <c r="I103">
        <v>0</v>
      </c>
      <c r="J103">
        <f t="shared" si="42"/>
        <v>0</v>
      </c>
      <c r="K103">
        <v>0</v>
      </c>
      <c r="L103">
        <f t="shared" si="43"/>
        <v>0</v>
      </c>
      <c r="M103">
        <v>0</v>
      </c>
      <c r="N103">
        <f t="shared" si="44"/>
        <v>0</v>
      </c>
      <c r="P103">
        <v>1</v>
      </c>
      <c r="Q103">
        <f t="shared" si="45"/>
        <v>1</v>
      </c>
    </row>
  </sheetData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B7AD9E7-0F68-5A47-B0D6-1E55086B3551}">
          <xm:f>'Tabelle1 (2)'!1:1048576</xm:f>
        </x15:webExtension>
        <x15:webExtension appRef="{03EA3474-663A-5A45-A1B7-CF3958913FA5}">
          <xm:f>'Tabelle1 (2)'!XFD1048550:XFD1048575</xm:f>
        </x15:webExtension>
        <x15:webExtension appRef="{50A2409E-EFF0-D04B-B5BD-B49653A030C4}">
          <xm:f>'Tabelle1 (2)'!$H$55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9977-8113-4988-9A0F-336A12FB1F7D}">
  <dimension ref="A1:S185"/>
  <sheetViews>
    <sheetView topLeftCell="A121" zoomScale="125" workbookViewId="0">
      <selection activeCell="F148" sqref="A1:XFD1048576"/>
    </sheetView>
  </sheetViews>
  <sheetFormatPr defaultColWidth="11.42578125" defaultRowHeight="15" x14ac:dyDescent="0.25"/>
  <cols>
    <col min="1" max="6" width="6.85546875" customWidth="1"/>
    <col min="7" max="7" width="12.28515625" bestFit="1" customWidth="1"/>
  </cols>
  <sheetData>
    <row r="1" spans="1:14" s="5" customFormat="1" x14ac:dyDescent="0.25"/>
    <row r="3" spans="1:14" ht="15" customHeight="1" x14ac:dyDescent="0.25">
      <c r="A3" s="17" t="s">
        <v>63</v>
      </c>
      <c r="B3" s="17"/>
      <c r="C3" s="17"/>
      <c r="D3" s="17"/>
      <c r="E3" s="17"/>
      <c r="F3" s="17"/>
      <c r="G3" s="17"/>
      <c r="J3" s="17" t="s">
        <v>64</v>
      </c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J8" s="17"/>
      <c r="K8" s="17"/>
      <c r="L8" s="17"/>
      <c r="M8" s="17"/>
      <c r="N8" s="17"/>
    </row>
    <row r="9" spans="1:14" x14ac:dyDescent="0.25">
      <c r="A9" s="7"/>
      <c r="B9" s="7"/>
      <c r="C9" s="7"/>
      <c r="D9" s="7"/>
      <c r="E9" s="7"/>
      <c r="F9" s="7"/>
      <c r="G9" s="7"/>
      <c r="J9" s="17"/>
      <c r="K9" s="17"/>
      <c r="L9" s="17"/>
      <c r="M9" s="17"/>
      <c r="N9" s="17"/>
    </row>
    <row r="10" spans="1:14" x14ac:dyDescent="0.25">
      <c r="A10" s="5" t="s">
        <v>65</v>
      </c>
      <c r="B10" s="6">
        <v>0.15</v>
      </c>
      <c r="C10" s="6">
        <v>0.35</v>
      </c>
      <c r="D10" s="6">
        <v>0.25</v>
      </c>
      <c r="E10" s="6">
        <v>0.3</v>
      </c>
      <c r="F10" s="6">
        <v>0.75</v>
      </c>
      <c r="G10" s="7"/>
      <c r="J10" s="17"/>
      <c r="K10" s="17"/>
      <c r="L10" s="17"/>
      <c r="M10" s="17"/>
      <c r="N10" s="17"/>
    </row>
    <row r="11" spans="1:14" x14ac:dyDescent="0.25">
      <c r="A11" s="7"/>
      <c r="B11" s="7"/>
      <c r="C11" s="7"/>
      <c r="D11" s="7"/>
      <c r="E11" s="7"/>
      <c r="F11" s="7"/>
      <c r="G11" s="7"/>
    </row>
    <row r="12" spans="1:14" x14ac:dyDescent="0.25">
      <c r="A12" s="7"/>
      <c r="B12" s="7"/>
      <c r="C12" s="7"/>
      <c r="D12" s="7"/>
      <c r="E12" s="7"/>
      <c r="F12" s="7"/>
      <c r="G12" s="7"/>
      <c r="J12" t="s">
        <v>3</v>
      </c>
      <c r="K12" t="s">
        <v>4</v>
      </c>
      <c r="L12" t="s">
        <v>5</v>
      </c>
      <c r="M12" t="s">
        <v>6</v>
      </c>
      <c r="N12" t="s">
        <v>7</v>
      </c>
    </row>
    <row r="13" spans="1:14" x14ac:dyDescent="0.25">
      <c r="A13" s="7"/>
      <c r="B13" s="7"/>
      <c r="C13" s="7"/>
      <c r="D13" s="7"/>
      <c r="E13" s="7"/>
      <c r="F13" s="7"/>
      <c r="G13" s="7"/>
      <c r="J13">
        <f>EXP($B$10)/(1+EXP($B$10))-0.5</f>
        <v>3.742984534374949E-2</v>
      </c>
      <c r="K13">
        <f>EXP($C$10)/(1+EXP($C$10))-0.5</f>
        <v>8.6617578917330018E-2</v>
      </c>
      <c r="L13">
        <f>EXP($D$10)/(1+EXP($D$10))-0.5</f>
        <v>6.2176500885798069E-2</v>
      </c>
      <c r="M13">
        <f>EXP($E$10)/(1+EXP($E$10))-0.5</f>
        <v>7.4442516811659032E-2</v>
      </c>
      <c r="N13">
        <f>EXP($F$10)/(1+EXP($F$10))-0.5</f>
        <v>0.17917869917539297</v>
      </c>
    </row>
    <row r="14" spans="1:14" x14ac:dyDescent="0.25">
      <c r="A14" s="5" t="s">
        <v>65</v>
      </c>
      <c r="B14" s="6">
        <v>0.15</v>
      </c>
      <c r="C14" s="6">
        <v>0.35</v>
      </c>
      <c r="D14" s="6">
        <v>0.25</v>
      </c>
      <c r="E14" s="6">
        <v>0.3</v>
      </c>
      <c r="F14" s="6">
        <v>0.75</v>
      </c>
      <c r="G14" s="7"/>
    </row>
    <row r="16" spans="1:14" x14ac:dyDescent="0.25">
      <c r="A16" t="s">
        <v>66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67</v>
      </c>
      <c r="J16" t="s">
        <v>68</v>
      </c>
      <c r="K16" t="s">
        <v>69</v>
      </c>
      <c r="L16" t="s">
        <v>70</v>
      </c>
      <c r="M16" t="s">
        <v>71</v>
      </c>
    </row>
    <row r="17" spans="1:13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f t="shared" ref="G17:G26" si="0">EXP(SUMPRODUCT($B$10:$F$10,$B17:$F17))/(1+EXP(SUMPRODUCT($B$10:$F$10,$B17:$F17)))</f>
        <v>0.79412962819905264</v>
      </c>
      <c r="J17">
        <v>0.5</v>
      </c>
      <c r="K17">
        <f t="shared" ref="K17:K26" si="1">0.5+SUMPRODUCT($B17:$F17,$J$13:$N$13)</f>
        <v>0.82797277897852106</v>
      </c>
      <c r="L17">
        <f t="shared" ref="L17:L26" si="2">0.5+MAX(0,B17)*$J$13+MAX(0,C17)*$K$13+MAX(0,D17)*$L$13+MAX(0,E17)*$M$13+MAX(0,F17)*$N$13</f>
        <v>0.82797277897852106</v>
      </c>
      <c r="M17">
        <f t="shared" ref="M17:M26" si="3">0.5+MIN(0,B17)*$J$13+MIN(0,C17)*$K$13+MIN(0,D17)*$L$13+MIN(0,E17)*$M$13+MIN(0,F17)*$N$13</f>
        <v>0.5</v>
      </c>
    </row>
    <row r="18" spans="1:13" x14ac:dyDescent="0.25">
      <c r="A18">
        <v>2</v>
      </c>
      <c r="B18">
        <f>(-1)*B17</f>
        <v>0</v>
      </c>
      <c r="C18">
        <f t="shared" ref="C18:F18" si="4">(-1)*C17</f>
        <v>-1</v>
      </c>
      <c r="D18">
        <f t="shared" si="4"/>
        <v>-1</v>
      </c>
      <c r="E18">
        <f t="shared" si="4"/>
        <v>0</v>
      </c>
      <c r="F18">
        <f t="shared" si="4"/>
        <v>-1</v>
      </c>
      <c r="G18">
        <f t="shared" si="0"/>
        <v>0.20587037180094733</v>
      </c>
      <c r="J18">
        <v>0.5</v>
      </c>
      <c r="K18">
        <f t="shared" si="1"/>
        <v>0.17202722102147894</v>
      </c>
      <c r="L18">
        <f t="shared" si="2"/>
        <v>0.5</v>
      </c>
      <c r="M18">
        <f t="shared" si="3"/>
        <v>0.17202722102147894</v>
      </c>
    </row>
    <row r="19" spans="1:13" x14ac:dyDescent="0.25">
      <c r="A19">
        <v>3</v>
      </c>
      <c r="B19">
        <v>1</v>
      </c>
      <c r="C19">
        <v>0</v>
      </c>
      <c r="D19">
        <v>0</v>
      </c>
      <c r="E19">
        <v>-1</v>
      </c>
      <c r="F19">
        <v>-1</v>
      </c>
      <c r="G19">
        <f t="shared" si="0"/>
        <v>0.289050497374996</v>
      </c>
      <c r="J19">
        <v>0.5</v>
      </c>
      <c r="K19">
        <f t="shared" si="1"/>
        <v>0.28380862935669748</v>
      </c>
      <c r="L19">
        <f t="shared" si="2"/>
        <v>0.53742984534374949</v>
      </c>
      <c r="M19">
        <f t="shared" si="3"/>
        <v>0.24637878401294799</v>
      </c>
    </row>
    <row r="20" spans="1:13" x14ac:dyDescent="0.25">
      <c r="A20">
        <v>4</v>
      </c>
      <c r="B20">
        <f>(-1)*B19</f>
        <v>-1</v>
      </c>
      <c r="C20">
        <f t="shared" ref="C20" si="5">(-1)*C19</f>
        <v>0</v>
      </c>
      <c r="D20">
        <f t="shared" ref="D20" si="6">(-1)*D19</f>
        <v>0</v>
      </c>
      <c r="E20">
        <f t="shared" ref="E20" si="7">(-1)*E19</f>
        <v>1</v>
      </c>
      <c r="F20">
        <f t="shared" ref="F20" si="8">(-1)*F19</f>
        <v>1</v>
      </c>
      <c r="G20">
        <f t="shared" si="0"/>
        <v>0.710949502625004</v>
      </c>
      <c r="J20">
        <v>0.5</v>
      </c>
      <c r="K20">
        <f t="shared" si="1"/>
        <v>0.71619137064330252</v>
      </c>
      <c r="L20">
        <f t="shared" si="2"/>
        <v>0.75362121598705201</v>
      </c>
      <c r="M20">
        <f t="shared" si="3"/>
        <v>0.46257015465625051</v>
      </c>
    </row>
    <row r="21" spans="1:13" x14ac:dyDescent="0.25">
      <c r="A21">
        <v>5</v>
      </c>
      <c r="B21">
        <v>1</v>
      </c>
      <c r="C21">
        <v>1</v>
      </c>
      <c r="D21">
        <v>-1</v>
      </c>
      <c r="E21">
        <v>-1</v>
      </c>
      <c r="F21">
        <v>0</v>
      </c>
      <c r="G21">
        <f t="shared" si="0"/>
        <v>0.48750260351578967</v>
      </c>
      <c r="J21">
        <v>0.5</v>
      </c>
      <c r="K21">
        <f t="shared" si="1"/>
        <v>0.48742840656362241</v>
      </c>
      <c r="L21">
        <f t="shared" si="2"/>
        <v>0.62404742426107951</v>
      </c>
      <c r="M21">
        <f t="shared" si="3"/>
        <v>0.3633809823025429</v>
      </c>
    </row>
    <row r="22" spans="1:13" x14ac:dyDescent="0.25">
      <c r="A22">
        <v>6</v>
      </c>
      <c r="B22">
        <f>(-1)*B21</f>
        <v>-1</v>
      </c>
      <c r="C22">
        <f t="shared" ref="C22" si="9">(-1)*C21</f>
        <v>-1</v>
      </c>
      <c r="D22">
        <f t="shared" ref="D22" si="10">(-1)*D21</f>
        <v>1</v>
      </c>
      <c r="E22">
        <f t="shared" ref="E22" si="11">(-1)*E21</f>
        <v>1</v>
      </c>
      <c r="F22">
        <f t="shared" ref="F22" si="12">(-1)*F21</f>
        <v>0</v>
      </c>
      <c r="G22">
        <f t="shared" si="0"/>
        <v>0.51249739648421033</v>
      </c>
      <c r="J22">
        <v>0.5</v>
      </c>
      <c r="K22">
        <f t="shared" si="1"/>
        <v>0.51257159343637759</v>
      </c>
      <c r="L22">
        <f t="shared" si="2"/>
        <v>0.6366190176974571</v>
      </c>
      <c r="M22">
        <f t="shared" si="3"/>
        <v>0.37595257573892049</v>
      </c>
    </row>
    <row r="23" spans="1:13" x14ac:dyDescent="0.25">
      <c r="A23">
        <v>7</v>
      </c>
      <c r="B23">
        <v>1</v>
      </c>
      <c r="C23">
        <v>1</v>
      </c>
      <c r="D23">
        <v>1</v>
      </c>
      <c r="E23">
        <v>-1</v>
      </c>
      <c r="F23">
        <v>1</v>
      </c>
      <c r="G23">
        <f t="shared" si="0"/>
        <v>0.76852478349901765</v>
      </c>
      <c r="J23">
        <v>0.5</v>
      </c>
      <c r="K23">
        <f t="shared" si="1"/>
        <v>0.79096010751061152</v>
      </c>
      <c r="L23">
        <f t="shared" si="2"/>
        <v>0.86540262432227055</v>
      </c>
      <c r="M23">
        <f t="shared" si="3"/>
        <v>0.42555748318834097</v>
      </c>
    </row>
    <row r="24" spans="1:13" x14ac:dyDescent="0.25">
      <c r="A24">
        <v>8</v>
      </c>
      <c r="B24">
        <f>(-1)*B23</f>
        <v>-1</v>
      </c>
      <c r="C24">
        <f t="shared" ref="C24" si="13">(-1)*C23</f>
        <v>-1</v>
      </c>
      <c r="D24">
        <f t="shared" ref="D24" si="14">(-1)*D23</f>
        <v>-1</v>
      </c>
      <c r="E24">
        <f t="shared" ref="E24" si="15">(-1)*E23</f>
        <v>1</v>
      </c>
      <c r="F24">
        <f t="shared" ref="F24" si="16">(-1)*F23</f>
        <v>-1</v>
      </c>
      <c r="G24">
        <f t="shared" si="0"/>
        <v>0.23147521650098238</v>
      </c>
      <c r="J24">
        <v>0.5</v>
      </c>
      <c r="K24">
        <f t="shared" si="1"/>
        <v>0.20903989248938848</v>
      </c>
      <c r="L24">
        <f t="shared" si="2"/>
        <v>0.57444251681165903</v>
      </c>
      <c r="M24">
        <f t="shared" si="3"/>
        <v>0.13459737567772945</v>
      </c>
    </row>
    <row r="25" spans="1:13" x14ac:dyDescent="0.25">
      <c r="A25">
        <v>9</v>
      </c>
      <c r="B25">
        <v>-1</v>
      </c>
      <c r="C25">
        <v>1</v>
      </c>
      <c r="D25">
        <v>-1</v>
      </c>
      <c r="E25">
        <v>0</v>
      </c>
      <c r="F25">
        <v>-1</v>
      </c>
      <c r="G25">
        <f t="shared" si="0"/>
        <v>0.31002551887238755</v>
      </c>
      <c r="J25">
        <v>0.5</v>
      </c>
      <c r="K25">
        <f t="shared" si="1"/>
        <v>0.30783253351238948</v>
      </c>
      <c r="L25">
        <f t="shared" si="2"/>
        <v>0.58661757891733002</v>
      </c>
      <c r="M25">
        <f t="shared" si="3"/>
        <v>0.22121495459505947</v>
      </c>
    </row>
    <row r="26" spans="1:13" x14ac:dyDescent="0.25">
      <c r="A26">
        <v>10</v>
      </c>
      <c r="B26">
        <f>(-1)*B25</f>
        <v>1</v>
      </c>
      <c r="C26">
        <f t="shared" ref="C26" si="17">(-1)*C25</f>
        <v>-1</v>
      </c>
      <c r="D26">
        <f t="shared" ref="D26" si="18">(-1)*D25</f>
        <v>1</v>
      </c>
      <c r="E26">
        <f t="shared" ref="E26" si="19">(-1)*E25</f>
        <v>0</v>
      </c>
      <c r="F26">
        <f t="shared" ref="F26" si="20">(-1)*F25</f>
        <v>1</v>
      </c>
      <c r="G26">
        <f t="shared" si="0"/>
        <v>0.6899744811276125</v>
      </c>
      <c r="J26">
        <v>0.5</v>
      </c>
      <c r="K26">
        <f t="shared" si="1"/>
        <v>0.69216746648761052</v>
      </c>
      <c r="L26">
        <f t="shared" si="2"/>
        <v>0.77878504540494053</v>
      </c>
      <c r="M26">
        <f t="shared" si="3"/>
        <v>0.41338242108266998</v>
      </c>
    </row>
    <row r="27" spans="1:13" x14ac:dyDescent="0.25">
      <c r="A27" t="s">
        <v>72</v>
      </c>
      <c r="B27">
        <f>SUM(B17:B26)/10</f>
        <v>0</v>
      </c>
      <c r="C27">
        <f>SUM(C17:C26)/10</f>
        <v>0</v>
      </c>
      <c r="D27">
        <f t="shared" ref="D27:F27" si="21">SUM(D17:D26)/10</f>
        <v>0</v>
      </c>
      <c r="E27">
        <f t="shared" si="21"/>
        <v>0</v>
      </c>
      <c r="F27">
        <f t="shared" si="21"/>
        <v>0</v>
      </c>
      <c r="G27">
        <f>AVERAGE(G17:G26)</f>
        <v>0.5</v>
      </c>
    </row>
    <row r="29" spans="1:13" ht="15" customHeight="1" x14ac:dyDescent="0.25">
      <c r="A29" s="17" t="s">
        <v>73</v>
      </c>
      <c r="B29" s="17"/>
      <c r="C29" s="17"/>
      <c r="D29" s="17"/>
      <c r="E29" s="17"/>
      <c r="F29" s="17"/>
      <c r="G29" s="17"/>
      <c r="J29" t="s">
        <v>74</v>
      </c>
    </row>
    <row r="30" spans="1:13" x14ac:dyDescent="0.25">
      <c r="A30" s="17"/>
      <c r="B30" s="17"/>
      <c r="C30" s="17"/>
      <c r="D30" s="17"/>
      <c r="E30" s="17"/>
      <c r="F30" s="17"/>
      <c r="G30" s="17"/>
    </row>
    <row r="31" spans="1:13" x14ac:dyDescent="0.25">
      <c r="A31" s="17"/>
      <c r="B31" s="17"/>
      <c r="C31" s="17"/>
      <c r="D31" s="17"/>
      <c r="E31" s="17"/>
      <c r="F31" s="17"/>
      <c r="G31" s="17"/>
    </row>
    <row r="33" spans="1:18" x14ac:dyDescent="0.25">
      <c r="A33" t="s">
        <v>65</v>
      </c>
      <c r="B33">
        <v>0.15</v>
      </c>
      <c r="C33" s="6">
        <v>0.02</v>
      </c>
      <c r="D33" s="6">
        <v>-0.23</v>
      </c>
      <c r="E33" s="6">
        <v>0.3</v>
      </c>
      <c r="F33" s="6">
        <v>0.75</v>
      </c>
    </row>
    <row r="34" spans="1:18" x14ac:dyDescent="0.25">
      <c r="A34" t="s">
        <v>66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67</v>
      </c>
      <c r="H34" t="s">
        <v>75</v>
      </c>
      <c r="I34" t="s">
        <v>76</v>
      </c>
    </row>
    <row r="35" spans="1:18" x14ac:dyDescent="0.25">
      <c r="A35">
        <v>1</v>
      </c>
      <c r="B35">
        <v>0</v>
      </c>
      <c r="C35">
        <v>47</v>
      </c>
      <c r="D35">
        <v>1</v>
      </c>
      <c r="E35">
        <v>-1</v>
      </c>
      <c r="F35">
        <v>-1</v>
      </c>
      <c r="G35">
        <v>0.41580947706459265</v>
      </c>
      <c r="H35">
        <v>69</v>
      </c>
      <c r="I35">
        <f>H35-22</f>
        <v>47</v>
      </c>
    </row>
    <row r="36" spans="1:18" x14ac:dyDescent="0.25">
      <c r="A36">
        <v>2</v>
      </c>
      <c r="B36">
        <v>0</v>
      </c>
      <c r="C36">
        <v>0</v>
      </c>
      <c r="D36">
        <v>0</v>
      </c>
      <c r="E36">
        <v>1</v>
      </c>
      <c r="F36">
        <v>1</v>
      </c>
      <c r="G36">
        <v>0.740774899182154</v>
      </c>
      <c r="H36">
        <v>22</v>
      </c>
      <c r="I36">
        <f t="shared" ref="I36:I44" si="22">H36-22</f>
        <v>0</v>
      </c>
    </row>
    <row r="37" spans="1:18" x14ac:dyDescent="0.25">
      <c r="A37">
        <v>3</v>
      </c>
      <c r="B37">
        <v>1</v>
      </c>
      <c r="C37">
        <v>42</v>
      </c>
      <c r="D37">
        <v>1</v>
      </c>
      <c r="E37">
        <v>1</v>
      </c>
      <c r="F37">
        <v>0</v>
      </c>
      <c r="G37">
        <v>0.74269054530268575</v>
      </c>
      <c r="H37">
        <v>64</v>
      </c>
      <c r="I37">
        <f t="shared" si="22"/>
        <v>42</v>
      </c>
    </row>
    <row r="38" spans="1:18" x14ac:dyDescent="0.25">
      <c r="A38">
        <v>4</v>
      </c>
      <c r="B38">
        <v>1</v>
      </c>
      <c r="C38">
        <v>8</v>
      </c>
      <c r="D38">
        <v>1</v>
      </c>
      <c r="E38">
        <v>-1</v>
      </c>
      <c r="F38">
        <v>0</v>
      </c>
      <c r="G38">
        <v>0.44522076489278528</v>
      </c>
      <c r="H38">
        <v>30</v>
      </c>
      <c r="I38">
        <f t="shared" si="22"/>
        <v>8</v>
      </c>
    </row>
    <row r="39" spans="1:18" x14ac:dyDescent="0.25">
      <c r="A39">
        <v>5</v>
      </c>
      <c r="B39">
        <v>0</v>
      </c>
      <c r="C39">
        <v>33</v>
      </c>
      <c r="D39">
        <v>1</v>
      </c>
      <c r="E39">
        <v>0</v>
      </c>
      <c r="F39">
        <v>0</v>
      </c>
      <c r="G39">
        <v>0.6058736684317606</v>
      </c>
      <c r="H39">
        <v>55</v>
      </c>
      <c r="I39">
        <f t="shared" si="22"/>
        <v>33</v>
      </c>
    </row>
    <row r="40" spans="1:18" x14ac:dyDescent="0.25">
      <c r="A40">
        <v>6</v>
      </c>
      <c r="B40">
        <v>1</v>
      </c>
      <c r="C40">
        <v>26</v>
      </c>
      <c r="D40">
        <v>0</v>
      </c>
      <c r="E40">
        <v>0</v>
      </c>
      <c r="F40">
        <v>0</v>
      </c>
      <c r="G40">
        <v>0.66150315920295244</v>
      </c>
      <c r="H40">
        <v>48</v>
      </c>
      <c r="I40">
        <f t="shared" si="22"/>
        <v>26</v>
      </c>
    </row>
    <row r="41" spans="1:18" x14ac:dyDescent="0.25">
      <c r="A41">
        <v>7</v>
      </c>
      <c r="B41">
        <v>0</v>
      </c>
      <c r="C41">
        <v>56</v>
      </c>
      <c r="D41">
        <v>1</v>
      </c>
      <c r="E41">
        <v>-1</v>
      </c>
      <c r="F41">
        <v>1</v>
      </c>
      <c r="G41">
        <v>0.79248994144036444</v>
      </c>
      <c r="H41">
        <v>78</v>
      </c>
      <c r="I41">
        <f t="shared" si="22"/>
        <v>56</v>
      </c>
    </row>
    <row r="42" spans="1:18" x14ac:dyDescent="0.25">
      <c r="A42">
        <v>8</v>
      </c>
      <c r="B42">
        <v>0</v>
      </c>
      <c r="C42">
        <v>0</v>
      </c>
      <c r="D42">
        <v>0</v>
      </c>
      <c r="E42">
        <v>1</v>
      </c>
      <c r="F42">
        <v>-1</v>
      </c>
      <c r="G42">
        <v>0.38936076605077807</v>
      </c>
      <c r="H42">
        <v>22</v>
      </c>
      <c r="I42">
        <f t="shared" si="22"/>
        <v>0</v>
      </c>
    </row>
    <row r="43" spans="1:18" x14ac:dyDescent="0.25">
      <c r="A43">
        <v>9</v>
      </c>
      <c r="B43">
        <v>1</v>
      </c>
      <c r="C43">
        <v>24</v>
      </c>
      <c r="D43">
        <v>0</v>
      </c>
      <c r="E43">
        <v>0</v>
      </c>
      <c r="F43">
        <v>-1</v>
      </c>
      <c r="G43">
        <v>0.47003594823542821</v>
      </c>
      <c r="H43">
        <v>46</v>
      </c>
      <c r="I43">
        <f t="shared" si="22"/>
        <v>24</v>
      </c>
    </row>
    <row r="44" spans="1:18" x14ac:dyDescent="0.25">
      <c r="A44">
        <v>10</v>
      </c>
      <c r="B44">
        <v>1</v>
      </c>
      <c r="C44">
        <v>5</v>
      </c>
      <c r="D44">
        <v>1</v>
      </c>
      <c r="E44">
        <v>0</v>
      </c>
      <c r="F44">
        <v>1</v>
      </c>
      <c r="G44">
        <v>0.68352089373631564</v>
      </c>
      <c r="H44">
        <v>27</v>
      </c>
      <c r="I44">
        <f t="shared" si="22"/>
        <v>5</v>
      </c>
    </row>
    <row r="45" spans="1:18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0.5</v>
      </c>
    </row>
    <row r="47" spans="1:18" x14ac:dyDescent="0.25">
      <c r="A47" t="s">
        <v>65</v>
      </c>
      <c r="B47">
        <v>0.4</v>
      </c>
      <c r="C47" s="6">
        <v>0.03</v>
      </c>
      <c r="D47" s="6">
        <v>-0.2</v>
      </c>
      <c r="E47">
        <v>-0.1</v>
      </c>
      <c r="F47">
        <v>-0.2</v>
      </c>
    </row>
    <row r="48" spans="1:18" x14ac:dyDescent="0.25">
      <c r="A48" t="s">
        <v>66</v>
      </c>
      <c r="B48" t="s">
        <v>3</v>
      </c>
      <c r="C48" s="8" t="s">
        <v>4</v>
      </c>
      <c r="D48" t="s">
        <v>5</v>
      </c>
      <c r="E48" t="s">
        <v>6</v>
      </c>
      <c r="F48" t="s">
        <v>77</v>
      </c>
      <c r="G48" t="s">
        <v>67</v>
      </c>
      <c r="H48" t="s">
        <v>75</v>
      </c>
      <c r="I48" t="s">
        <v>76</v>
      </c>
      <c r="K48" t="s">
        <v>3</v>
      </c>
      <c r="L48" t="s">
        <v>4</v>
      </c>
      <c r="M48" t="s">
        <v>5</v>
      </c>
      <c r="N48" t="s">
        <v>6</v>
      </c>
      <c r="O48" t="s">
        <v>7</v>
      </c>
      <c r="P48" t="s">
        <v>69</v>
      </c>
      <c r="Q48" t="s">
        <v>78</v>
      </c>
      <c r="R48" t="s">
        <v>79</v>
      </c>
    </row>
    <row r="49" spans="1:18" x14ac:dyDescent="0.25">
      <c r="A49">
        <v>1</v>
      </c>
      <c r="B49">
        <v>0</v>
      </c>
      <c r="C49">
        <v>47</v>
      </c>
      <c r="D49">
        <v>1</v>
      </c>
      <c r="E49">
        <v>3.38533999999999</v>
      </c>
      <c r="F49">
        <f>D49*E49</f>
        <v>3.38533999999999</v>
      </c>
      <c r="G49">
        <f>EXP(SUMPRODUCT($B$47:$F$47,B49:F49))/(1+EXP(SUMPRODUCT($B$47:$F$47,B49:F49)))</f>
        <v>0.54844702589846983</v>
      </c>
      <c r="H49">
        <v>69</v>
      </c>
      <c r="I49">
        <f>H49-22</f>
        <v>47</v>
      </c>
      <c r="K49">
        <f>EXP(B$47*B49)/(1+EXP(B$47*B49))-0.5</f>
        <v>0</v>
      </c>
      <c r="L49">
        <f t="shared" ref="L49:O58" si="23">EXP(C$47*C49)/(1+EXP(C$47*C49))-0.5</f>
        <v>0.30376594363422083</v>
      </c>
      <c r="M49">
        <f t="shared" si="23"/>
        <v>-4.9833997312477896E-2</v>
      </c>
      <c r="N49">
        <f t="shared" si="23"/>
        <v>-8.3834370114360957E-2</v>
      </c>
      <c r="O49">
        <f t="shared" si="23"/>
        <v>-0.1630839915394971</v>
      </c>
      <c r="P49">
        <f>0.5+SUM(K49:O49)</f>
        <v>0.50701358466788493</v>
      </c>
      <c r="Q49">
        <f>0.5+SUMIF($K49:$O49,"&gt;0",$K49:$O49)</f>
        <v>0.80376594363422083</v>
      </c>
      <c r="R49">
        <f>0.5+SUMIF($K49:$O49,"&lt;0",$K49:$O49)</f>
        <v>0.20324764103366405</v>
      </c>
    </row>
    <row r="50" spans="1:18" x14ac:dyDescent="0.25">
      <c r="A50">
        <v>2</v>
      </c>
      <c r="B50">
        <v>0</v>
      </c>
      <c r="C50">
        <v>0</v>
      </c>
      <c r="D50">
        <v>0</v>
      </c>
      <c r="E50">
        <v>4.5</v>
      </c>
      <c r="F50">
        <f t="shared" ref="F50:F59" si="24">D50*E50</f>
        <v>0</v>
      </c>
      <c r="G50">
        <f t="shared" ref="G50:G59" si="25">EXP(SUMPRODUCT($B$47:$F$47,B50:F50))/(1+EXP(SUMPRODUCT($B$47:$F$47,B50:F50)))</f>
        <v>0.38936076605077807</v>
      </c>
      <c r="H50">
        <v>22</v>
      </c>
      <c r="I50">
        <f t="shared" ref="I50:I58" si="26">H50-22</f>
        <v>0</v>
      </c>
      <c r="K50">
        <f t="shared" ref="K50:K58" si="27">EXP(B$47*B50)/(1+EXP(B$47*B50))-0.5</f>
        <v>0</v>
      </c>
      <c r="L50">
        <f t="shared" si="23"/>
        <v>0</v>
      </c>
      <c r="M50">
        <f t="shared" si="23"/>
        <v>0</v>
      </c>
      <c r="N50">
        <f t="shared" si="23"/>
        <v>-0.11063923394922193</v>
      </c>
      <c r="O50">
        <f t="shared" si="23"/>
        <v>0</v>
      </c>
      <c r="P50">
        <f t="shared" ref="P50:P58" si="28">0.5+SUM(K50:O50)</f>
        <v>0.38936076605077807</v>
      </c>
      <c r="Q50">
        <f t="shared" ref="Q50:Q58" si="29">0.5+SUMIF($K50:$O50,"&gt;0",$K50:$O50)</f>
        <v>0.5</v>
      </c>
      <c r="R50">
        <f t="shared" ref="R50:R58" si="30">0.5+SUMIF($K50:$O50,"&lt;0",$K50:$O50)</f>
        <v>0.38936076605077807</v>
      </c>
    </row>
    <row r="51" spans="1:18" x14ac:dyDescent="0.25">
      <c r="A51">
        <v>3</v>
      </c>
      <c r="B51">
        <v>1</v>
      </c>
      <c r="C51">
        <v>42</v>
      </c>
      <c r="D51">
        <v>1</v>
      </c>
      <c r="E51">
        <v>4.7631372240949101</v>
      </c>
      <c r="F51">
        <f t="shared" si="24"/>
        <v>4.7631372240949101</v>
      </c>
      <c r="G51">
        <f t="shared" si="25"/>
        <v>0.50776408406690088</v>
      </c>
      <c r="H51">
        <v>64</v>
      </c>
      <c r="I51">
        <f t="shared" si="26"/>
        <v>42</v>
      </c>
      <c r="K51">
        <f t="shared" si="27"/>
        <v>9.8687660112452003E-2</v>
      </c>
      <c r="L51">
        <f t="shared" si="23"/>
        <v>0.27902610777981218</v>
      </c>
      <c r="M51">
        <f t="shared" si="23"/>
        <v>-4.9833997312477896E-2</v>
      </c>
      <c r="N51">
        <f t="shared" si="23"/>
        <v>-0.1168770369936824</v>
      </c>
      <c r="O51">
        <f t="shared" si="23"/>
        <v>-0.22164327129152683</v>
      </c>
      <c r="P51">
        <f t="shared" si="28"/>
        <v>0.48935946229457705</v>
      </c>
      <c r="Q51">
        <f t="shared" si="29"/>
        <v>0.87771376789226419</v>
      </c>
      <c r="R51">
        <f t="shared" si="30"/>
        <v>0.11164569440231287</v>
      </c>
    </row>
    <row r="52" spans="1:18" x14ac:dyDescent="0.25">
      <c r="A52">
        <v>4</v>
      </c>
      <c r="B52">
        <v>1</v>
      </c>
      <c r="C52">
        <v>8</v>
      </c>
      <c r="D52">
        <v>1</v>
      </c>
      <c r="E52">
        <v>0.8406585911526</v>
      </c>
      <c r="F52">
        <f t="shared" si="24"/>
        <v>0.8406585911526</v>
      </c>
      <c r="G52">
        <f t="shared" si="25"/>
        <v>0.54681309595965477</v>
      </c>
      <c r="H52">
        <v>30</v>
      </c>
      <c r="I52">
        <f t="shared" si="26"/>
        <v>8</v>
      </c>
      <c r="K52">
        <f t="shared" si="27"/>
        <v>9.8687660112452003E-2</v>
      </c>
      <c r="L52">
        <f t="shared" si="23"/>
        <v>5.9713649267192914E-2</v>
      </c>
      <c r="M52">
        <f t="shared" si="23"/>
        <v>-4.9833997312477896E-2</v>
      </c>
      <c r="N52">
        <f t="shared" si="23"/>
        <v>-2.1004096452875154E-2</v>
      </c>
      <c r="O52">
        <f t="shared" si="23"/>
        <v>-4.1934192128738057E-2</v>
      </c>
      <c r="P52">
        <f t="shared" si="28"/>
        <v>0.54562902348555387</v>
      </c>
      <c r="Q52">
        <f t="shared" si="29"/>
        <v>0.65840130937964492</v>
      </c>
      <c r="R52">
        <f t="shared" si="30"/>
        <v>0.38722771410590889</v>
      </c>
    </row>
    <row r="53" spans="1:18" x14ac:dyDescent="0.25">
      <c r="A53">
        <v>5</v>
      </c>
      <c r="B53">
        <v>0</v>
      </c>
      <c r="C53">
        <v>33</v>
      </c>
      <c r="D53">
        <v>1</v>
      </c>
      <c r="E53">
        <v>1</v>
      </c>
      <c r="F53">
        <f t="shared" si="24"/>
        <v>1</v>
      </c>
      <c r="G53">
        <f t="shared" si="25"/>
        <v>0.62010643234309015</v>
      </c>
      <c r="H53">
        <v>55</v>
      </c>
      <c r="I53">
        <f t="shared" si="26"/>
        <v>33</v>
      </c>
      <c r="K53">
        <f t="shared" si="27"/>
        <v>0</v>
      </c>
      <c r="L53">
        <f t="shared" si="23"/>
        <v>0.22908792234930653</v>
      </c>
      <c r="M53">
        <f t="shared" si="23"/>
        <v>-4.9833997312477896E-2</v>
      </c>
      <c r="N53">
        <f t="shared" si="23"/>
        <v>-2.4979187478940013E-2</v>
      </c>
      <c r="O53">
        <f t="shared" si="23"/>
        <v>-4.9833997312477896E-2</v>
      </c>
      <c r="P53">
        <f t="shared" si="28"/>
        <v>0.60444074024541072</v>
      </c>
      <c r="Q53">
        <f t="shared" si="29"/>
        <v>0.72908792234930653</v>
      </c>
      <c r="R53">
        <f t="shared" si="30"/>
        <v>0.3753528178961042</v>
      </c>
    </row>
    <row r="54" spans="1:18" x14ac:dyDescent="0.25">
      <c r="A54">
        <v>6</v>
      </c>
      <c r="B54">
        <v>1</v>
      </c>
      <c r="C54">
        <v>26</v>
      </c>
      <c r="D54">
        <v>0</v>
      </c>
      <c r="E54">
        <v>6.3637280000000001</v>
      </c>
      <c r="F54">
        <f t="shared" si="24"/>
        <v>0</v>
      </c>
      <c r="G54">
        <f t="shared" si="25"/>
        <v>0.63265579275015527</v>
      </c>
      <c r="H54">
        <v>48</v>
      </c>
      <c r="I54">
        <f t="shared" si="26"/>
        <v>26</v>
      </c>
      <c r="K54">
        <f t="shared" si="27"/>
        <v>9.8687660112452003E-2</v>
      </c>
      <c r="L54">
        <f t="shared" si="23"/>
        <v>0.18568011393825379</v>
      </c>
      <c r="M54">
        <f t="shared" si="23"/>
        <v>0</v>
      </c>
      <c r="N54">
        <f t="shared" si="23"/>
        <v>-0.15393306748496233</v>
      </c>
      <c r="O54">
        <f t="shared" si="23"/>
        <v>0</v>
      </c>
      <c r="P54">
        <f t="shared" si="28"/>
        <v>0.63043470656574341</v>
      </c>
      <c r="Q54">
        <f t="shared" si="29"/>
        <v>0.78436777405070579</v>
      </c>
      <c r="R54">
        <f t="shared" si="30"/>
        <v>0.34606693251503767</v>
      </c>
    </row>
    <row r="55" spans="1:18" x14ac:dyDescent="0.25">
      <c r="A55">
        <v>7</v>
      </c>
      <c r="B55">
        <v>1</v>
      </c>
      <c r="C55">
        <v>56</v>
      </c>
      <c r="D55">
        <v>1</v>
      </c>
      <c r="E55">
        <v>7.7523677471005197</v>
      </c>
      <c r="F55">
        <f t="shared" si="24"/>
        <v>7.7523677471005197</v>
      </c>
      <c r="G55">
        <f t="shared" si="25"/>
        <v>0.3903811576436696</v>
      </c>
      <c r="H55">
        <v>78</v>
      </c>
      <c r="I55">
        <f t="shared" si="26"/>
        <v>56</v>
      </c>
      <c r="K55">
        <f t="shared" si="27"/>
        <v>9.8687660112452003E-2</v>
      </c>
      <c r="L55">
        <f t="shared" si="23"/>
        <v>0.34290453111454722</v>
      </c>
      <c r="M55">
        <f t="shared" si="23"/>
        <v>-4.9833997312477896E-2</v>
      </c>
      <c r="N55">
        <f t="shared" si="23"/>
        <v>-0.1846526230253514</v>
      </c>
      <c r="O55">
        <f t="shared" si="23"/>
        <v>-0.32498211656078191</v>
      </c>
      <c r="P55">
        <f t="shared" si="28"/>
        <v>0.38212345432838801</v>
      </c>
      <c r="Q55">
        <f t="shared" si="29"/>
        <v>0.94159219122699922</v>
      </c>
      <c r="R55">
        <f t="shared" si="30"/>
        <v>-5.9468736898611207E-2</v>
      </c>
    </row>
    <row r="56" spans="1:18" x14ac:dyDescent="0.25">
      <c r="A56">
        <v>8</v>
      </c>
      <c r="B56">
        <v>0</v>
      </c>
      <c r="C56">
        <v>5</v>
      </c>
      <c r="D56">
        <v>0</v>
      </c>
      <c r="E56">
        <v>9.1921918999999992</v>
      </c>
      <c r="F56">
        <f t="shared" si="24"/>
        <v>0</v>
      </c>
      <c r="G56">
        <f t="shared" si="25"/>
        <v>0.31664803534467051</v>
      </c>
      <c r="H56">
        <v>22</v>
      </c>
      <c r="I56">
        <f t="shared" si="26"/>
        <v>0</v>
      </c>
      <c r="K56">
        <f t="shared" si="27"/>
        <v>0</v>
      </c>
      <c r="L56">
        <f t="shared" si="23"/>
        <v>3.742984534374949E-2</v>
      </c>
      <c r="M56">
        <f t="shared" si="23"/>
        <v>0</v>
      </c>
      <c r="N56">
        <f t="shared" si="23"/>
        <v>-0.21488298357190222</v>
      </c>
      <c r="O56">
        <f t="shared" si="23"/>
        <v>0</v>
      </c>
      <c r="P56">
        <f t="shared" si="28"/>
        <v>0.32254686177184727</v>
      </c>
      <c r="Q56">
        <f t="shared" si="29"/>
        <v>0.53742984534374949</v>
      </c>
      <c r="R56">
        <f t="shared" si="30"/>
        <v>0.28511701642809778</v>
      </c>
    </row>
    <row r="57" spans="1:18" x14ac:dyDescent="0.25">
      <c r="A57">
        <v>9</v>
      </c>
      <c r="B57">
        <v>0</v>
      </c>
      <c r="C57">
        <v>24</v>
      </c>
      <c r="D57">
        <v>0</v>
      </c>
      <c r="E57">
        <v>2</v>
      </c>
      <c r="F57">
        <f t="shared" si="24"/>
        <v>0</v>
      </c>
      <c r="G57">
        <f t="shared" si="25"/>
        <v>0.62714776631319558</v>
      </c>
      <c r="H57">
        <v>46</v>
      </c>
      <c r="I57">
        <f t="shared" si="26"/>
        <v>24</v>
      </c>
      <c r="K57">
        <f t="shared" si="27"/>
        <v>0</v>
      </c>
      <c r="L57">
        <f t="shared" si="23"/>
        <v>0.17260701706776038</v>
      </c>
      <c r="M57">
        <f t="shared" si="23"/>
        <v>0</v>
      </c>
      <c r="N57">
        <f t="shared" si="23"/>
        <v>-4.9833997312477896E-2</v>
      </c>
      <c r="O57">
        <f t="shared" si="23"/>
        <v>0</v>
      </c>
      <c r="P57">
        <f t="shared" si="28"/>
        <v>0.62277301975528254</v>
      </c>
      <c r="Q57">
        <f t="shared" si="29"/>
        <v>0.67260701706776038</v>
      </c>
      <c r="R57">
        <f t="shared" si="30"/>
        <v>0.4501660026875221</v>
      </c>
    </row>
    <row r="58" spans="1:18" x14ac:dyDescent="0.25">
      <c r="A58">
        <v>10</v>
      </c>
      <c r="B58">
        <v>1</v>
      </c>
      <c r="C58">
        <v>6</v>
      </c>
      <c r="D58">
        <v>0</v>
      </c>
      <c r="E58">
        <v>8.9999959999999994</v>
      </c>
      <c r="F58">
        <f t="shared" si="24"/>
        <v>0</v>
      </c>
      <c r="G58">
        <f t="shared" si="25"/>
        <v>0.42067584533431884</v>
      </c>
      <c r="H58">
        <v>27</v>
      </c>
      <c r="I58">
        <f t="shared" si="26"/>
        <v>5</v>
      </c>
      <c r="K58">
        <f t="shared" si="27"/>
        <v>9.8687660112452003E-2</v>
      </c>
      <c r="L58">
        <f t="shared" si="23"/>
        <v>4.4878892373580004E-2</v>
      </c>
      <c r="M58">
        <f t="shared" si="23"/>
        <v>0</v>
      </c>
      <c r="N58">
        <f t="shared" si="23"/>
        <v>-0.21094942042487408</v>
      </c>
      <c r="O58">
        <f t="shared" si="23"/>
        <v>0</v>
      </c>
      <c r="P58">
        <f t="shared" si="28"/>
        <v>0.43261713206115793</v>
      </c>
      <c r="Q58">
        <f t="shared" si="29"/>
        <v>0.64356655248603201</v>
      </c>
      <c r="R58">
        <f t="shared" si="30"/>
        <v>0.28905057957512592</v>
      </c>
    </row>
    <row r="59" spans="1:18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f t="shared" si="24"/>
        <v>0</v>
      </c>
      <c r="G59">
        <f t="shared" si="25"/>
        <v>0.5</v>
      </c>
    </row>
    <row r="60" spans="1:18" x14ac:dyDescent="0.25">
      <c r="G60">
        <f>AVERAGE(G49:G58)</f>
        <v>0.5000000001704904</v>
      </c>
    </row>
    <row r="62" spans="1:18" x14ac:dyDescent="0.25">
      <c r="A62" t="s">
        <v>65</v>
      </c>
      <c r="B62">
        <v>0.35</v>
      </c>
      <c r="C62">
        <v>0.06</v>
      </c>
      <c r="D62">
        <v>-0.4</v>
      </c>
      <c r="E62">
        <v>-0.2</v>
      </c>
      <c r="F62">
        <v>-0.3</v>
      </c>
    </row>
    <row r="63" spans="1:18" x14ac:dyDescent="0.25">
      <c r="A63" t="s">
        <v>66</v>
      </c>
      <c r="B63" t="s">
        <v>3</v>
      </c>
      <c r="C63" s="8" t="s">
        <v>4</v>
      </c>
      <c r="D63" t="s">
        <v>5</v>
      </c>
      <c r="E63" t="s">
        <v>6</v>
      </c>
      <c r="F63" t="s">
        <v>77</v>
      </c>
      <c r="G63" t="s">
        <v>67</v>
      </c>
      <c r="H63" t="s">
        <v>84</v>
      </c>
      <c r="K63" t="s">
        <v>3</v>
      </c>
      <c r="L63" t="s">
        <v>4</v>
      </c>
      <c r="M63" t="s">
        <v>5</v>
      </c>
      <c r="N63" t="s">
        <v>6</v>
      </c>
      <c r="O63" t="s">
        <v>7</v>
      </c>
      <c r="P63" t="s">
        <v>69</v>
      </c>
      <c r="Q63" t="s">
        <v>78</v>
      </c>
      <c r="R63" t="s">
        <v>79</v>
      </c>
    </row>
    <row r="64" spans="1:18" x14ac:dyDescent="0.25">
      <c r="A64">
        <v>1</v>
      </c>
      <c r="B64">
        <v>1</v>
      </c>
      <c r="C64">
        <v>44</v>
      </c>
      <c r="D64">
        <v>0</v>
      </c>
      <c r="E64">
        <v>4</v>
      </c>
      <c r="F64">
        <f>D64*E64</f>
        <v>0</v>
      </c>
      <c r="G64">
        <f>EXP(SUMPRODUCT($B$62:$F$62,B64:F64))/(1+EXP(SUMPRODUCT($B$62:$F$62,B64:F64)))</f>
        <v>0.89934790643589313</v>
      </c>
      <c r="H64">
        <f>C64+20</f>
        <v>64</v>
      </c>
      <c r="K64">
        <f>EXP(B$62*B64)/(1+EXP(B$62*B64))-0.5</f>
        <v>8.6617578917330018E-2</v>
      </c>
      <c r="L64">
        <f t="shared" ref="L64:O68" si="31">EXP(C$62*C64)/(1+EXP(C$62*C64))-0.5</f>
        <v>0.43339196442490935</v>
      </c>
      <c r="M64">
        <f t="shared" si="31"/>
        <v>0</v>
      </c>
      <c r="N64">
        <f t="shared" si="31"/>
        <v>-0.18997448112761245</v>
      </c>
      <c r="O64">
        <f t="shared" si="31"/>
        <v>0</v>
      </c>
      <c r="P64">
        <f>0.5+SUM(K64:O64)</f>
        <v>0.83003506221462686</v>
      </c>
      <c r="Q64">
        <f>0.5+SUMIF($K64:$O64,"&gt;0",$K64:$O64)</f>
        <v>1.0200095433422394</v>
      </c>
      <c r="R64">
        <f>0.5+SUMIF($K64:$O64,"&lt;0",$K64:$O64)</f>
        <v>0.31002551887238755</v>
      </c>
    </row>
    <row r="65" spans="1:18" x14ac:dyDescent="0.25">
      <c r="A65">
        <v>2</v>
      </c>
      <c r="B65">
        <v>1</v>
      </c>
      <c r="C65">
        <v>10</v>
      </c>
      <c r="D65">
        <v>0</v>
      </c>
      <c r="E65">
        <v>3</v>
      </c>
      <c r="F65">
        <f t="shared" ref="F65:F68" si="32">D65*E65</f>
        <v>0</v>
      </c>
      <c r="G65">
        <f t="shared" ref="G65:G68" si="33">EXP(SUMPRODUCT($B$62:$F$62,B65:F65))/(1+EXP(SUMPRODUCT($B$62:$F$62,B65:F65)))</f>
        <v>0.58661757891733002</v>
      </c>
      <c r="H65">
        <f t="shared" ref="H65:H68" si="34">C65+20</f>
        <v>30</v>
      </c>
      <c r="K65">
        <f t="shared" ref="K65:K68" si="35">EXP(B$62*B65)/(1+EXP(B$62*B65))-0.5</f>
        <v>8.6617578917330018E-2</v>
      </c>
      <c r="L65">
        <f t="shared" si="31"/>
        <v>0.1456563062257954</v>
      </c>
      <c r="M65">
        <f t="shared" si="31"/>
        <v>0</v>
      </c>
      <c r="N65">
        <f t="shared" si="31"/>
        <v>-0.14565630622579551</v>
      </c>
      <c r="O65">
        <f t="shared" si="31"/>
        <v>0</v>
      </c>
      <c r="P65">
        <f t="shared" ref="P65:P68" si="36">0.5+SUM(K65:O65)</f>
        <v>0.58661757891732991</v>
      </c>
      <c r="Q65">
        <f t="shared" ref="Q65:Q68" si="37">0.5+SUMIF($K65:$O65,"&gt;0",$K65:$O65)</f>
        <v>0.73227388514312541</v>
      </c>
      <c r="R65">
        <f t="shared" ref="R65:R68" si="38">0.5+SUMIF($K65:$O65,"&lt;0",$K65:$O65)</f>
        <v>0.35434369377420449</v>
      </c>
    </row>
    <row r="66" spans="1:18" x14ac:dyDescent="0.25">
      <c r="A66">
        <v>3</v>
      </c>
      <c r="B66">
        <v>0</v>
      </c>
      <c r="C66">
        <v>25</v>
      </c>
      <c r="D66">
        <v>1</v>
      </c>
      <c r="E66">
        <v>7</v>
      </c>
      <c r="F66">
        <f t="shared" si="32"/>
        <v>7</v>
      </c>
      <c r="G66">
        <f t="shared" si="33"/>
        <v>8.3172696493922338E-2</v>
      </c>
      <c r="H66">
        <f t="shared" si="34"/>
        <v>45</v>
      </c>
      <c r="K66">
        <f t="shared" si="35"/>
        <v>0</v>
      </c>
      <c r="L66">
        <f t="shared" si="31"/>
        <v>0.31757447619364365</v>
      </c>
      <c r="M66">
        <f t="shared" si="31"/>
        <v>-9.8687660112452003E-2</v>
      </c>
      <c r="N66">
        <f t="shared" si="31"/>
        <v>-0.3021838885585818</v>
      </c>
      <c r="O66">
        <f t="shared" si="31"/>
        <v>-0.39090317880438707</v>
      </c>
      <c r="P66">
        <f t="shared" si="36"/>
        <v>2.579974871822277E-2</v>
      </c>
      <c r="Q66">
        <f t="shared" si="37"/>
        <v>0.81757447619364365</v>
      </c>
      <c r="R66">
        <f t="shared" si="38"/>
        <v>-0.29177472747542088</v>
      </c>
    </row>
    <row r="67" spans="1:18" x14ac:dyDescent="0.25">
      <c r="A67">
        <v>4</v>
      </c>
      <c r="B67">
        <v>0</v>
      </c>
      <c r="C67">
        <v>30</v>
      </c>
      <c r="D67">
        <v>1</v>
      </c>
      <c r="E67">
        <v>7</v>
      </c>
      <c r="F67">
        <f t="shared" si="32"/>
        <v>7</v>
      </c>
      <c r="G67">
        <f t="shared" si="33"/>
        <v>0.10909682119561288</v>
      </c>
      <c r="H67">
        <f t="shared" si="34"/>
        <v>50</v>
      </c>
      <c r="K67">
        <f t="shared" si="35"/>
        <v>0</v>
      </c>
      <c r="L67">
        <f t="shared" si="31"/>
        <v>0.35814893509951218</v>
      </c>
      <c r="M67">
        <f t="shared" si="31"/>
        <v>-9.8687660112452003E-2</v>
      </c>
      <c r="N67">
        <f t="shared" si="31"/>
        <v>-0.3021838885585818</v>
      </c>
      <c r="O67">
        <f t="shared" si="31"/>
        <v>-0.39090317880438707</v>
      </c>
      <c r="P67">
        <f t="shared" si="36"/>
        <v>6.6374207624091297E-2</v>
      </c>
      <c r="Q67">
        <f t="shared" si="37"/>
        <v>0.85814893509951218</v>
      </c>
      <c r="R67">
        <f t="shared" si="38"/>
        <v>-0.29177472747542088</v>
      </c>
    </row>
    <row r="68" spans="1:18" x14ac:dyDescent="0.25">
      <c r="A68">
        <v>5</v>
      </c>
      <c r="B68">
        <v>0</v>
      </c>
      <c r="C68">
        <v>50</v>
      </c>
      <c r="D68">
        <v>0</v>
      </c>
      <c r="E68">
        <v>7.3582422999999997</v>
      </c>
      <c r="F68">
        <f t="shared" si="32"/>
        <v>0</v>
      </c>
      <c r="G68">
        <f t="shared" si="33"/>
        <v>0.82176499680353998</v>
      </c>
      <c r="H68">
        <f t="shared" si="34"/>
        <v>70</v>
      </c>
      <c r="K68">
        <f t="shared" si="35"/>
        <v>0</v>
      </c>
      <c r="L68">
        <f t="shared" si="31"/>
        <v>0.45257412682243325</v>
      </c>
      <c r="M68">
        <f t="shared" si="31"/>
        <v>0</v>
      </c>
      <c r="N68">
        <f t="shared" si="31"/>
        <v>-0.31330781453658518</v>
      </c>
      <c r="O68">
        <f t="shared" si="31"/>
        <v>0</v>
      </c>
      <c r="P68">
        <f t="shared" si="36"/>
        <v>0.63926631228584807</v>
      </c>
      <c r="Q68">
        <f t="shared" si="37"/>
        <v>0.95257412682243325</v>
      </c>
      <c r="R68">
        <f t="shared" si="38"/>
        <v>0.18669218546341482</v>
      </c>
    </row>
    <row r="69" spans="1:18" x14ac:dyDescent="0.25">
      <c r="A69" t="s">
        <v>72</v>
      </c>
      <c r="G69">
        <f>AVERAGE(G64:G68)</f>
        <v>0.4999999999692597</v>
      </c>
    </row>
    <row r="72" spans="1:18" x14ac:dyDescent="0.25">
      <c r="A72" t="s">
        <v>65</v>
      </c>
      <c r="B72">
        <v>0.4</v>
      </c>
      <c r="C72">
        <v>0.04</v>
      </c>
      <c r="D72">
        <v>-0.3</v>
      </c>
      <c r="E72">
        <v>-0.15</v>
      </c>
      <c r="F72">
        <v>-0.25</v>
      </c>
    </row>
    <row r="73" spans="1:18" x14ac:dyDescent="0.25">
      <c r="A73" t="s">
        <v>66</v>
      </c>
      <c r="B73" t="s">
        <v>3</v>
      </c>
      <c r="C73" s="8" t="s">
        <v>4</v>
      </c>
      <c r="D73" t="s">
        <v>5</v>
      </c>
      <c r="E73" t="s">
        <v>6</v>
      </c>
      <c r="F73" t="s">
        <v>77</v>
      </c>
      <c r="G73" t="s">
        <v>67</v>
      </c>
      <c r="H73" t="s">
        <v>84</v>
      </c>
      <c r="K73" t="s">
        <v>3</v>
      </c>
      <c r="L73" t="s">
        <v>4</v>
      </c>
      <c r="M73" t="s">
        <v>5</v>
      </c>
      <c r="N73" t="s">
        <v>6</v>
      </c>
      <c r="O73" t="s">
        <v>7</v>
      </c>
      <c r="P73" t="s">
        <v>69</v>
      </c>
      <c r="Q73" t="s">
        <v>78</v>
      </c>
      <c r="R73" t="s">
        <v>79</v>
      </c>
    </row>
    <row r="74" spans="1:18" x14ac:dyDescent="0.25">
      <c r="A74">
        <v>1</v>
      </c>
      <c r="B74">
        <v>0</v>
      </c>
      <c r="C74">
        <v>14</v>
      </c>
      <c r="D74">
        <v>0</v>
      </c>
      <c r="E74">
        <v>1</v>
      </c>
      <c r="F74">
        <v>0</v>
      </c>
      <c r="G74">
        <f>EXP(SUMPRODUCT($B$72:$F$72,B74:F74))/(1+EXP(SUMPRODUCT($B$72:$F$72,B74:F74)))</f>
        <v>0.60108787884836978</v>
      </c>
      <c r="H74">
        <f>C74+20</f>
        <v>34</v>
      </c>
      <c r="K74">
        <f>EXP(B$72*B74)/(1+EXP(B$72*B74))-0.5</f>
        <v>0</v>
      </c>
      <c r="L74">
        <f t="shared" ref="L74:O74" si="39">EXP(C$72*C74)/(1+EXP(C$72*C74))-0.5</f>
        <v>0.13645254028156639</v>
      </c>
      <c r="M74">
        <f t="shared" si="39"/>
        <v>0</v>
      </c>
      <c r="N74">
        <f t="shared" si="39"/>
        <v>-3.7429845343749546E-2</v>
      </c>
      <c r="O74">
        <f t="shared" si="39"/>
        <v>0</v>
      </c>
      <c r="P74">
        <f>0.5+SUM(K74:O74)</f>
        <v>0.59902269493781679</v>
      </c>
      <c r="Q74">
        <f>0.5+SUMIF($K74:$O74,"&gt;0",$K74:$O74)</f>
        <v>0.63645254028156639</v>
      </c>
      <c r="R74">
        <f>0.5+SUMIF($K74:$O74,"&lt;0",$K74:$O74)</f>
        <v>0.46257015465625045</v>
      </c>
    </row>
    <row r="75" spans="1:18" x14ac:dyDescent="0.25">
      <c r="A75">
        <v>2</v>
      </c>
      <c r="B75">
        <v>0</v>
      </c>
      <c r="C75">
        <v>48</v>
      </c>
      <c r="D75">
        <v>1</v>
      </c>
      <c r="E75">
        <v>2</v>
      </c>
      <c r="F75">
        <f t="shared" ref="F75:F78" si="40">D75*E75</f>
        <v>2</v>
      </c>
      <c r="G75">
        <f t="shared" ref="G75:G78" si="41">EXP(SUMPRODUCT($B$72:$F$72,B75:F75))/(1+EXP(SUMPRODUCT($B$72:$F$72,B75:F75)))</f>
        <v>0.69423634010803048</v>
      </c>
      <c r="H75">
        <f t="shared" ref="H75:H78" si="42">C75+20</f>
        <v>68</v>
      </c>
      <c r="K75">
        <f t="shared" ref="K75:K78" si="43">EXP(B$72*B75)/(1+EXP(B$72*B75))-0.5</f>
        <v>0</v>
      </c>
      <c r="L75">
        <f t="shared" ref="L75:L78" si="44">EXP(C$72*C75)/(1+EXP(C$72*C75))-0.5</f>
        <v>0.3721384336809187</v>
      </c>
      <c r="M75">
        <f t="shared" ref="M75:M77" si="45">EXP(D$72*D75)/(1+EXP(D$72*D75))-0.5</f>
        <v>-7.4442516811658976E-2</v>
      </c>
      <c r="N75">
        <f t="shared" ref="N75:N78" si="46">EXP(E$72*E75)/(1+EXP(E$72*E75))-0.5</f>
        <v>-7.4442516811658976E-2</v>
      </c>
      <c r="O75">
        <f t="shared" ref="O75:O78" si="47">EXP(F$72*F75)/(1+EXP(F$72*F75))-0.5</f>
        <v>-0.12245933120185454</v>
      </c>
      <c r="P75">
        <f t="shared" ref="P75:P78" si="48">0.5+SUM(K75:O75)</f>
        <v>0.60079406885574627</v>
      </c>
      <c r="Q75">
        <f t="shared" ref="Q75:Q78" si="49">0.5+SUMIF($K75:$O75,"&gt;0",$K75:$O75)</f>
        <v>0.8721384336809187</v>
      </c>
      <c r="R75">
        <f t="shared" ref="R75:R78" si="50">0.5+SUMIF($K75:$O75,"&lt;0",$K75:$O75)</f>
        <v>0.22865563517482751</v>
      </c>
    </row>
    <row r="76" spans="1:18" x14ac:dyDescent="0.25">
      <c r="A76">
        <v>3</v>
      </c>
      <c r="B76">
        <v>1</v>
      </c>
      <c r="C76">
        <v>0</v>
      </c>
      <c r="D76">
        <v>0</v>
      </c>
      <c r="E76">
        <v>3</v>
      </c>
      <c r="F76">
        <f t="shared" si="40"/>
        <v>0</v>
      </c>
      <c r="G76">
        <f t="shared" si="41"/>
        <v>0.48750260351578967</v>
      </c>
      <c r="H76">
        <f t="shared" si="42"/>
        <v>20</v>
      </c>
      <c r="K76">
        <f t="shared" si="43"/>
        <v>9.8687660112452003E-2</v>
      </c>
      <c r="L76">
        <f t="shared" si="44"/>
        <v>0</v>
      </c>
      <c r="M76">
        <f t="shared" si="45"/>
        <v>0</v>
      </c>
      <c r="N76">
        <f t="shared" si="46"/>
        <v>-0.11063923394922193</v>
      </c>
      <c r="O76">
        <f t="shared" si="47"/>
        <v>0</v>
      </c>
      <c r="P76">
        <f t="shared" si="48"/>
        <v>0.48804842616323008</v>
      </c>
      <c r="Q76">
        <f t="shared" si="49"/>
        <v>0.598687660112452</v>
      </c>
      <c r="R76">
        <f t="shared" si="50"/>
        <v>0.38936076605077807</v>
      </c>
    </row>
    <row r="77" spans="1:18" x14ac:dyDescent="0.25">
      <c r="A77">
        <v>4</v>
      </c>
      <c r="B77">
        <v>1</v>
      </c>
      <c r="C77">
        <v>5</v>
      </c>
      <c r="D77">
        <v>0</v>
      </c>
      <c r="E77">
        <v>8</v>
      </c>
      <c r="F77">
        <f t="shared" si="40"/>
        <v>0</v>
      </c>
      <c r="G77">
        <f t="shared" si="41"/>
        <v>0.35434369377420455</v>
      </c>
      <c r="H77">
        <f t="shared" si="42"/>
        <v>25</v>
      </c>
      <c r="K77">
        <f t="shared" si="43"/>
        <v>9.8687660112452003E-2</v>
      </c>
      <c r="L77">
        <f t="shared" si="44"/>
        <v>4.9833997312477951E-2</v>
      </c>
      <c r="M77">
        <f t="shared" si="45"/>
        <v>0</v>
      </c>
      <c r="N77">
        <f t="shared" si="46"/>
        <v>-0.26852478349901765</v>
      </c>
      <c r="O77">
        <f t="shared" si="47"/>
        <v>0</v>
      </c>
      <c r="P77">
        <f t="shared" si="48"/>
        <v>0.3799968739259123</v>
      </c>
      <c r="Q77">
        <f t="shared" si="49"/>
        <v>0.64852165742492995</v>
      </c>
      <c r="R77">
        <f t="shared" si="50"/>
        <v>0.23147521650098235</v>
      </c>
    </row>
    <row r="78" spans="1:18" x14ac:dyDescent="0.25">
      <c r="A78">
        <v>5</v>
      </c>
      <c r="B78">
        <v>0</v>
      </c>
      <c r="C78">
        <v>22</v>
      </c>
      <c r="D78">
        <v>1</v>
      </c>
      <c r="E78">
        <v>2.8577607999999999</v>
      </c>
      <c r="F78">
        <f t="shared" si="40"/>
        <v>2.8577607999999999</v>
      </c>
      <c r="G78">
        <f t="shared" si="41"/>
        <v>0.3628294846759314</v>
      </c>
      <c r="H78">
        <f t="shared" si="42"/>
        <v>42</v>
      </c>
      <c r="K78">
        <f t="shared" si="43"/>
        <v>0</v>
      </c>
      <c r="L78">
        <f t="shared" si="44"/>
        <v>0.20682222109356752</v>
      </c>
      <c r="M78">
        <f>EXP(D$72*D78)/(1+EXP(D$72*D78))-0.5</f>
        <v>-7.4442516811658976E-2</v>
      </c>
      <c r="N78">
        <f t="shared" si="46"/>
        <v>-0.10555462754688472</v>
      </c>
      <c r="O78">
        <f t="shared" si="47"/>
        <v>-0.17138153831616448</v>
      </c>
      <c r="P78">
        <f t="shared" si="48"/>
        <v>0.35544353841885934</v>
      </c>
      <c r="Q78">
        <f t="shared" si="49"/>
        <v>0.70682222109356752</v>
      </c>
      <c r="R78">
        <f t="shared" si="50"/>
        <v>0.14862131732529182</v>
      </c>
    </row>
    <row r="79" spans="1:18" x14ac:dyDescent="0.25">
      <c r="A79" t="s">
        <v>72</v>
      </c>
      <c r="G79">
        <f>AVERAGE(G74:G78)</f>
        <v>0.50000000018446511</v>
      </c>
    </row>
    <row r="81" spans="1:18" x14ac:dyDescent="0.25">
      <c r="B81">
        <v>0.2</v>
      </c>
      <c r="C81">
        <v>0.03</v>
      </c>
      <c r="D81">
        <v>-0.12</v>
      </c>
      <c r="E81">
        <v>-0.2</v>
      </c>
      <c r="F81">
        <v>-0.23</v>
      </c>
    </row>
    <row r="82" spans="1:18" x14ac:dyDescent="0.25">
      <c r="A82" t="s">
        <v>66</v>
      </c>
      <c r="B82" t="s">
        <v>3</v>
      </c>
      <c r="C82" s="8" t="s">
        <v>4</v>
      </c>
      <c r="D82" t="s">
        <v>5</v>
      </c>
      <c r="E82" t="s">
        <v>6</v>
      </c>
      <c r="F82" t="s">
        <v>77</v>
      </c>
      <c r="G82" t="s">
        <v>67</v>
      </c>
      <c r="H82" t="s">
        <v>84</v>
      </c>
      <c r="K82" t="s">
        <v>3</v>
      </c>
      <c r="L82" t="s">
        <v>4</v>
      </c>
      <c r="M82" t="s">
        <v>5</v>
      </c>
      <c r="N82" t="s">
        <v>6</v>
      </c>
      <c r="O82" t="s">
        <v>7</v>
      </c>
      <c r="P82" t="s">
        <v>69</v>
      </c>
      <c r="Q82" t="s">
        <v>78</v>
      </c>
      <c r="R82" t="s">
        <v>79</v>
      </c>
    </row>
    <row r="83" spans="1:18" x14ac:dyDescent="0.25">
      <c r="A83">
        <v>1</v>
      </c>
      <c r="B83">
        <v>0</v>
      </c>
      <c r="C83">
        <v>53</v>
      </c>
      <c r="D83">
        <v>0</v>
      </c>
      <c r="E83">
        <v>6</v>
      </c>
      <c r="F83">
        <v>0</v>
      </c>
      <c r="G83">
        <f>EXP(SUMPRODUCT($B$81:$F$81,B83:F83))/(1+EXP(SUMPRODUCT($B$81:$F$81,B83:F83)))</f>
        <v>0.59628269929678779</v>
      </c>
      <c r="H83">
        <f>C83+20</f>
        <v>73</v>
      </c>
      <c r="K83">
        <f>EXP(B$81*B83)/(1+EXP(B$81*B83))-0.5</f>
        <v>0</v>
      </c>
      <c r="L83">
        <f>EXP(C$81*C83)/(1+EXP(C$81*C83))-0.5</f>
        <v>0.33061610306598122</v>
      </c>
      <c r="M83">
        <f>EXP(D$81*D83)/(1+EXP(D$81*D83))-0.5</f>
        <v>0</v>
      </c>
      <c r="N83">
        <f>EXP(E$81*E83)/(1+EXP(E$81*E83))-0.5</f>
        <v>-0.26852478349901765</v>
      </c>
      <c r="O83">
        <f>EXP(F$81*F83)/(1+EXP(F$81*F83))-0.5</f>
        <v>0</v>
      </c>
      <c r="P83">
        <f>0.5+SUM(K83:O83)</f>
        <v>0.56209131956696357</v>
      </c>
      <c r="Q83">
        <f>0.5+SUMIF($K83:$O83,"&gt;0",$K83:$O83)</f>
        <v>0.83061610306598122</v>
      </c>
      <c r="R83">
        <f>0.5+SUMIF($K83:$O83,"&lt;0",$K83:$O83)</f>
        <v>0.23147521650098235</v>
      </c>
    </row>
    <row r="84" spans="1:18" x14ac:dyDescent="0.25">
      <c r="A84">
        <v>2</v>
      </c>
      <c r="B84">
        <v>0</v>
      </c>
      <c r="C84">
        <v>25</v>
      </c>
      <c r="D84">
        <v>0</v>
      </c>
      <c r="E84">
        <v>2</v>
      </c>
      <c r="F84">
        <f>D84*E84</f>
        <v>0</v>
      </c>
      <c r="G84">
        <f t="shared" ref="G84:G87" si="51">EXP(SUMPRODUCT($B$81:$F$81,B84:F84))/(1+EXP(SUMPRODUCT($B$81:$F$81,B84:F84)))</f>
        <v>0.58661757891733002</v>
      </c>
      <c r="H84">
        <f t="shared" ref="H84:H87" si="52">C84+20</f>
        <v>45</v>
      </c>
      <c r="K84">
        <f t="shared" ref="K84:K87" si="53">EXP(B$81*B84)/(1+EXP(B$81*B84))-0.5</f>
        <v>0</v>
      </c>
      <c r="L84">
        <f t="shared" ref="L84:L87" si="54">EXP(C$81*C84)/(1+EXP(C$81*C84))-0.5</f>
        <v>0.17917869917539297</v>
      </c>
      <c r="M84">
        <f t="shared" ref="M84:M87" si="55">EXP(D$81*D84)/(1+EXP(D$81*D84))-0.5</f>
        <v>0</v>
      </c>
      <c r="N84">
        <f t="shared" ref="N84:N87" si="56">EXP(E$81*E84)/(1+EXP(E$81*E84))-0.5</f>
        <v>-9.8687660112452003E-2</v>
      </c>
      <c r="O84">
        <f t="shared" ref="O84:O87" si="57">EXP(F$81*F84)/(1+EXP(F$81*F84))-0.5</f>
        <v>0</v>
      </c>
      <c r="P84">
        <f t="shared" ref="P84:P87" si="58">0.5+SUM(K84:O84)</f>
        <v>0.58049103906294097</v>
      </c>
      <c r="Q84">
        <f t="shared" ref="Q84:Q87" si="59">0.5+SUMIF($K84:$O84,"&gt;0",$K84:$O84)</f>
        <v>0.67917869917539297</v>
      </c>
      <c r="R84">
        <f t="shared" ref="R84:R87" si="60">0.5+SUMIF($K84:$O84,"&lt;0",$K84:$O84)</f>
        <v>0.401312339887548</v>
      </c>
    </row>
    <row r="85" spans="1:18" x14ac:dyDescent="0.25">
      <c r="A85">
        <v>3</v>
      </c>
      <c r="B85">
        <v>0</v>
      </c>
      <c r="C85">
        <v>19.649170999999999</v>
      </c>
      <c r="D85">
        <v>1</v>
      </c>
      <c r="E85">
        <v>2</v>
      </c>
      <c r="F85">
        <v>2</v>
      </c>
      <c r="G85">
        <f t="shared" si="51"/>
        <v>0.40359095532399014</v>
      </c>
      <c r="H85">
        <f t="shared" si="52"/>
        <v>39.649170999999996</v>
      </c>
      <c r="K85">
        <f t="shared" si="53"/>
        <v>0</v>
      </c>
      <c r="L85">
        <f t="shared" si="54"/>
        <v>0.14324470708405601</v>
      </c>
      <c r="M85">
        <f t="shared" si="55"/>
        <v>-2.9964051764571786E-2</v>
      </c>
      <c r="N85">
        <f t="shared" si="56"/>
        <v>-9.8687660112452003E-2</v>
      </c>
      <c r="O85">
        <f t="shared" si="57"/>
        <v>-0.11301417613933545</v>
      </c>
      <c r="P85">
        <f t="shared" si="58"/>
        <v>0.40157881906769677</v>
      </c>
      <c r="Q85">
        <f t="shared" si="59"/>
        <v>0.64324470708405601</v>
      </c>
      <c r="R85">
        <f t="shared" si="60"/>
        <v>0.25833411198364076</v>
      </c>
    </row>
    <row r="86" spans="1:18" x14ac:dyDescent="0.25">
      <c r="A86">
        <v>4</v>
      </c>
      <c r="B86">
        <v>1</v>
      </c>
      <c r="C86">
        <v>0</v>
      </c>
      <c r="D86">
        <v>0</v>
      </c>
      <c r="E86">
        <v>5</v>
      </c>
      <c r="F86">
        <v>0</v>
      </c>
      <c r="G86">
        <f t="shared" si="51"/>
        <v>0.31002551887238755</v>
      </c>
      <c r="H86">
        <f t="shared" si="52"/>
        <v>20</v>
      </c>
      <c r="K86">
        <f t="shared" si="53"/>
        <v>4.9833997312477951E-2</v>
      </c>
      <c r="L86">
        <f t="shared" si="54"/>
        <v>0</v>
      </c>
      <c r="M86">
        <f t="shared" si="55"/>
        <v>0</v>
      </c>
      <c r="N86">
        <f t="shared" si="56"/>
        <v>-0.2310585786300049</v>
      </c>
      <c r="O86">
        <f t="shared" si="57"/>
        <v>0</v>
      </c>
      <c r="P86">
        <f t="shared" si="58"/>
        <v>0.31877541868247306</v>
      </c>
      <c r="Q86">
        <f t="shared" si="59"/>
        <v>0.54983399731247795</v>
      </c>
      <c r="R86">
        <f t="shared" si="60"/>
        <v>0.2689414213699951</v>
      </c>
    </row>
    <row r="87" spans="1:18" x14ac:dyDescent="0.25">
      <c r="A87">
        <v>5</v>
      </c>
      <c r="B87">
        <v>1</v>
      </c>
      <c r="C87">
        <v>40</v>
      </c>
      <c r="D87">
        <v>1</v>
      </c>
      <c r="E87">
        <v>2</v>
      </c>
      <c r="F87">
        <v>2</v>
      </c>
      <c r="G87">
        <f t="shared" si="51"/>
        <v>0.60348324986472623</v>
      </c>
      <c r="H87">
        <f t="shared" si="52"/>
        <v>60</v>
      </c>
      <c r="K87">
        <f t="shared" si="53"/>
        <v>4.9833997312477951E-2</v>
      </c>
      <c r="L87">
        <f t="shared" si="54"/>
        <v>0.26852478349901765</v>
      </c>
      <c r="M87">
        <f t="shared" si="55"/>
        <v>-2.9964051764571786E-2</v>
      </c>
      <c r="N87">
        <f t="shared" si="56"/>
        <v>-9.8687660112452003E-2</v>
      </c>
      <c r="O87">
        <f t="shared" si="57"/>
        <v>-0.11301417613933545</v>
      </c>
      <c r="P87">
        <f t="shared" si="58"/>
        <v>0.57669289279513636</v>
      </c>
      <c r="Q87">
        <f t="shared" si="59"/>
        <v>0.8183587808114956</v>
      </c>
      <c r="R87">
        <f t="shared" si="60"/>
        <v>0.25833411198364076</v>
      </c>
    </row>
    <row r="88" spans="1:18" x14ac:dyDescent="0.25">
      <c r="A88" t="s">
        <v>72</v>
      </c>
      <c r="G88">
        <f>AVERAGE(G83:G87)</f>
        <v>0.50000000045504434</v>
      </c>
      <c r="I88" t="s">
        <v>85</v>
      </c>
      <c r="J88" s="9">
        <v>0</v>
      </c>
      <c r="K88" s="9">
        <v>7.4442516811659032E-2</v>
      </c>
      <c r="L88" s="9">
        <v>0.1456563062257954</v>
      </c>
      <c r="M88" s="9">
        <v>0.21094950262500389</v>
      </c>
      <c r="N88" s="9">
        <v>0.26852478349901765</v>
      </c>
      <c r="O88" s="9">
        <v>0.31757447619364365</v>
      </c>
      <c r="P88" s="9">
        <v>0.35814893509951218</v>
      </c>
    </row>
    <row r="89" spans="1:18" x14ac:dyDescent="0.25">
      <c r="I89" t="s">
        <v>86</v>
      </c>
      <c r="J89" s="9">
        <v>0</v>
      </c>
      <c r="K89" s="9">
        <v>-0.2310585786300049</v>
      </c>
      <c r="L89" s="9">
        <v>-0.38079707797788243</v>
      </c>
    </row>
    <row r="90" spans="1:18" x14ac:dyDescent="0.25">
      <c r="I90" t="s">
        <v>87</v>
      </c>
      <c r="J90" s="9">
        <v>0</v>
      </c>
      <c r="K90" s="9">
        <v>-0.2595109169491111</v>
      </c>
      <c r="L90" s="9">
        <v>-0.40887703898514388</v>
      </c>
    </row>
    <row r="91" spans="1:18" x14ac:dyDescent="0.25">
      <c r="B91">
        <v>0.3</v>
      </c>
      <c r="C91">
        <v>0.04</v>
      </c>
      <c r="D91">
        <v>-0.2</v>
      </c>
      <c r="E91">
        <v>-0.3</v>
      </c>
      <c r="F91">
        <v>-0.21160730799999999</v>
      </c>
    </row>
    <row r="92" spans="1:18" x14ac:dyDescent="0.25">
      <c r="A92" t="s">
        <v>66</v>
      </c>
      <c r="B92" t="s">
        <v>3</v>
      </c>
      <c r="C92" s="8" t="s">
        <v>4</v>
      </c>
      <c r="D92" t="s">
        <v>5</v>
      </c>
      <c r="E92" t="s">
        <v>6</v>
      </c>
      <c r="F92" t="s">
        <v>77</v>
      </c>
      <c r="G92" t="s">
        <v>67</v>
      </c>
      <c r="H92" t="s">
        <v>84</v>
      </c>
      <c r="K92" t="s">
        <v>3</v>
      </c>
      <c r="L92" t="s">
        <v>4</v>
      </c>
      <c r="M92" t="s">
        <v>5</v>
      </c>
      <c r="N92" t="s">
        <v>6</v>
      </c>
      <c r="O92" t="s">
        <v>7</v>
      </c>
      <c r="P92" t="s">
        <v>69</v>
      </c>
      <c r="Q92" t="s">
        <v>78</v>
      </c>
      <c r="R92" t="s">
        <v>79</v>
      </c>
    </row>
    <row r="93" spans="1:18" x14ac:dyDescent="0.25">
      <c r="A93">
        <v>1</v>
      </c>
      <c r="B93">
        <v>1</v>
      </c>
      <c r="C93">
        <v>46.964384000000003</v>
      </c>
      <c r="D93">
        <v>1</v>
      </c>
      <c r="E93">
        <v>6</v>
      </c>
      <c r="F93">
        <v>6</v>
      </c>
      <c r="G93">
        <f>EXP(SUMPRODUCT($B$91:$F$91,B93:F93))/(1+EXP(SUMPRODUCT($B$91:$F$91,B93:F93)))</f>
        <v>0.25141712853847531</v>
      </c>
      <c r="H93">
        <f>C93+20</f>
        <v>66.964383999999995</v>
      </c>
      <c r="K93">
        <f>EXP(B$91*B93)/(1+EXP(B$91*B93))-0.5</f>
        <v>7.4442516811659032E-2</v>
      </c>
      <c r="L93">
        <f>EXP(C$91*C93)/(1+EXP(C$91*C93))-0.5</f>
        <v>0.36744740365704487</v>
      </c>
      <c r="M93">
        <f>EXP(D$91*D93)/(1+EXP(D$91*D93))-0.5</f>
        <v>-4.9833997312477896E-2</v>
      </c>
      <c r="N93">
        <f>EXP(E$91*E93)/(1+EXP(E$91*E93))-0.5</f>
        <v>-0.35814893509951218</v>
      </c>
      <c r="O93">
        <f>EXP(F$91*F93)/(1+EXP(F$91*F93))-0.5</f>
        <v>-0.28068177446694176</v>
      </c>
      <c r="P93">
        <f>0.5+SUM(K93:O93)</f>
        <v>0.25322521358977207</v>
      </c>
      <c r="Q93">
        <f>0.5+SUMIF($K93:$O93,"&gt;0",$K93:$O93)</f>
        <v>0.9418899204687039</v>
      </c>
      <c r="R93">
        <f>0.5+SUMIF($K93:$O93,"&lt;0",$K93:$O93)</f>
        <v>-0.18866470687893178</v>
      </c>
    </row>
    <row r="94" spans="1:18" x14ac:dyDescent="0.25">
      <c r="A94">
        <v>2</v>
      </c>
      <c r="B94">
        <v>1</v>
      </c>
      <c r="C94">
        <v>32</v>
      </c>
      <c r="D94">
        <v>0</v>
      </c>
      <c r="E94">
        <v>0</v>
      </c>
      <c r="F94">
        <v>0</v>
      </c>
      <c r="G94">
        <f t="shared" ref="G94:G97" si="61">EXP(SUMPRODUCT($B$81:$F$81,B94:F94))/(1+EXP(SUMPRODUCT($B$81:$F$81,B94:F94)))</f>
        <v>0.76133271484291054</v>
      </c>
      <c r="H94">
        <f t="shared" ref="H94:H97" si="62">C94+20</f>
        <v>52</v>
      </c>
      <c r="K94">
        <f t="shared" ref="K94:K97" si="63">EXP(B$91*B94)/(1+EXP(B$91*B94))-0.5</f>
        <v>7.4442516811659032E-2</v>
      </c>
      <c r="L94">
        <f t="shared" ref="L94:L97" si="64">EXP(C$91*C94)/(1+EXP(C$91*C94))-0.5</f>
        <v>0.28244977642311253</v>
      </c>
      <c r="M94">
        <f t="shared" ref="M94:M97" si="65">EXP(D$91*D94)/(1+EXP(D$91*D94))-0.5</f>
        <v>0</v>
      </c>
      <c r="N94">
        <f t="shared" ref="N94:N97" si="66">EXP(E$91*E94)/(1+EXP(E$91*E94))-0.5</f>
        <v>0</v>
      </c>
      <c r="O94">
        <f t="shared" ref="O94:O97" si="67">EXP(F$91*F94)/(1+EXP(F$91*F94))-0.5</f>
        <v>0</v>
      </c>
      <c r="P94">
        <f t="shared" ref="P94:P97" si="68">0.5+SUM(K94:O94)</f>
        <v>0.85689229323477156</v>
      </c>
      <c r="Q94">
        <f t="shared" ref="Q94:Q97" si="69">0.5+SUMIF($K94:$O94,"&gt;0",$K94:$O94)</f>
        <v>0.85689229323477156</v>
      </c>
      <c r="R94">
        <f t="shared" ref="R94:R97" si="70">0.5+SUMIF($K94:$O94,"&lt;0",$K94:$O94)</f>
        <v>0.5</v>
      </c>
    </row>
    <row r="95" spans="1:18" x14ac:dyDescent="0.25">
      <c r="A95">
        <v>3</v>
      </c>
      <c r="B95">
        <v>1</v>
      </c>
      <c r="C95">
        <v>37</v>
      </c>
      <c r="D95">
        <v>0</v>
      </c>
      <c r="E95">
        <v>0</v>
      </c>
      <c r="F95">
        <v>0</v>
      </c>
      <c r="G95">
        <f t="shared" si="61"/>
        <v>0.78751315587746085</v>
      </c>
      <c r="H95">
        <f t="shared" si="62"/>
        <v>57</v>
      </c>
      <c r="K95">
        <f t="shared" si="63"/>
        <v>7.4442516811659032E-2</v>
      </c>
      <c r="L95">
        <f t="shared" si="64"/>
        <v>0.31457258070701777</v>
      </c>
      <c r="M95">
        <f t="shared" si="65"/>
        <v>0</v>
      </c>
      <c r="N95">
        <f t="shared" si="66"/>
        <v>0</v>
      </c>
      <c r="O95">
        <f t="shared" si="67"/>
        <v>0</v>
      </c>
      <c r="P95">
        <f t="shared" si="68"/>
        <v>0.8890150975186768</v>
      </c>
      <c r="Q95">
        <f t="shared" si="69"/>
        <v>0.8890150975186768</v>
      </c>
      <c r="R95">
        <f t="shared" si="70"/>
        <v>0.5</v>
      </c>
    </row>
    <row r="96" spans="1:18" x14ac:dyDescent="0.25">
      <c r="A96">
        <v>4</v>
      </c>
      <c r="B96">
        <v>1</v>
      </c>
      <c r="C96">
        <v>0</v>
      </c>
      <c r="D96">
        <v>1</v>
      </c>
      <c r="E96">
        <v>3</v>
      </c>
      <c r="F96">
        <v>3</v>
      </c>
      <c r="G96">
        <f t="shared" si="61"/>
        <v>0.22970105095339816</v>
      </c>
      <c r="H96">
        <f t="shared" si="62"/>
        <v>20</v>
      </c>
      <c r="K96">
        <f t="shared" si="63"/>
        <v>7.4442516811659032E-2</v>
      </c>
      <c r="L96">
        <f>EXP(C$91*C96)/(1+EXP(C$91*C96))-0.5</f>
        <v>0</v>
      </c>
      <c r="M96">
        <f t="shared" si="65"/>
        <v>-4.9833997312477896E-2</v>
      </c>
      <c r="N96">
        <f t="shared" si="66"/>
        <v>-0.21094950262500395</v>
      </c>
      <c r="O96">
        <f t="shared" si="67"/>
        <v>-0.15358201335831018</v>
      </c>
      <c r="P96">
        <f t="shared" si="68"/>
        <v>0.16007700351586701</v>
      </c>
      <c r="Q96">
        <f t="shared" si="69"/>
        <v>0.57444251681165903</v>
      </c>
      <c r="R96">
        <f t="shared" si="70"/>
        <v>8.5634486704207979E-2</v>
      </c>
    </row>
    <row r="97" spans="1:18" x14ac:dyDescent="0.25">
      <c r="A97">
        <v>5</v>
      </c>
      <c r="B97">
        <v>0</v>
      </c>
      <c r="C97">
        <v>56</v>
      </c>
      <c r="D97">
        <v>0</v>
      </c>
      <c r="E97">
        <v>9</v>
      </c>
      <c r="F97">
        <v>0</v>
      </c>
      <c r="G97">
        <f t="shared" si="61"/>
        <v>0.47003594823542816</v>
      </c>
      <c r="H97">
        <f t="shared" si="62"/>
        <v>76</v>
      </c>
      <c r="K97">
        <f t="shared" si="63"/>
        <v>0</v>
      </c>
      <c r="L97">
        <f t="shared" si="64"/>
        <v>0.4037844582893072</v>
      </c>
      <c r="M97">
        <f t="shared" si="65"/>
        <v>0</v>
      </c>
      <c r="N97">
        <f t="shared" si="66"/>
        <v>-0.4370266439430035</v>
      </c>
      <c r="O97">
        <f t="shared" si="67"/>
        <v>0</v>
      </c>
      <c r="P97">
        <f t="shared" si="68"/>
        <v>0.4667578143463037</v>
      </c>
      <c r="Q97">
        <f t="shared" si="69"/>
        <v>0.9037844582893072</v>
      </c>
      <c r="R97">
        <f t="shared" si="70"/>
        <v>6.2973356056996499E-2</v>
      </c>
    </row>
    <row r="98" spans="1:18" x14ac:dyDescent="0.25">
      <c r="A98" t="s">
        <v>72</v>
      </c>
      <c r="G98">
        <f>AVERAGE(G93:G97)</f>
        <v>0.49999999968953468</v>
      </c>
      <c r="I98" t="s">
        <v>85</v>
      </c>
      <c r="J98" s="9">
        <v>0</v>
      </c>
      <c r="K98" s="9">
        <v>9.8687660112452003E-2</v>
      </c>
      <c r="L98" s="9">
        <v>0.1899744811276125</v>
      </c>
      <c r="M98" s="9">
        <v>0.26852478349901765</v>
      </c>
      <c r="N98" s="9">
        <v>0.33201838513392445</v>
      </c>
      <c r="O98" s="9">
        <v>0.38079707797788243</v>
      </c>
      <c r="P98" s="9">
        <v>0.41682730350607766</v>
      </c>
    </row>
    <row r="99" spans="1:18" x14ac:dyDescent="0.25">
      <c r="I99" t="s">
        <v>86</v>
      </c>
      <c r="J99" s="9">
        <v>0</v>
      </c>
      <c r="K99" s="9">
        <v>-0.31757447619364365</v>
      </c>
      <c r="L99" s="9">
        <v>-0.4525741268224332</v>
      </c>
    </row>
    <row r="100" spans="1:18" x14ac:dyDescent="0.25">
      <c r="I100" t="s">
        <v>87</v>
      </c>
      <c r="J100" s="9">
        <v>0</v>
      </c>
      <c r="K100" s="9">
        <v>-0.24231514678397897</v>
      </c>
      <c r="L100" s="9">
        <v>-0.39245560969726856</v>
      </c>
    </row>
    <row r="101" spans="1:18" x14ac:dyDescent="0.25">
      <c r="B101">
        <v>0.4</v>
      </c>
      <c r="C101">
        <v>0.02</v>
      </c>
      <c r="D101">
        <v>-0.3</v>
      </c>
      <c r="E101">
        <v>-0.05</v>
      </c>
      <c r="F101">
        <v>-0.1</v>
      </c>
    </row>
    <row r="102" spans="1:18" x14ac:dyDescent="0.25">
      <c r="A102" t="s">
        <v>66</v>
      </c>
      <c r="B102" t="s">
        <v>3</v>
      </c>
      <c r="C102" s="8" t="s">
        <v>4</v>
      </c>
      <c r="D102" t="s">
        <v>5</v>
      </c>
      <c r="E102" t="s">
        <v>6</v>
      </c>
      <c r="F102" t="s">
        <v>77</v>
      </c>
      <c r="G102" t="s">
        <v>67</v>
      </c>
      <c r="H102" t="s">
        <v>84</v>
      </c>
      <c r="K102" t="s">
        <v>3</v>
      </c>
      <c r="L102" t="s">
        <v>4</v>
      </c>
      <c r="M102" t="s">
        <v>5</v>
      </c>
      <c r="N102" t="s">
        <v>6</v>
      </c>
      <c r="O102" t="s">
        <v>7</v>
      </c>
      <c r="P102" t="s">
        <v>69</v>
      </c>
      <c r="Q102" t="s">
        <v>78</v>
      </c>
      <c r="R102" t="s">
        <v>79</v>
      </c>
    </row>
    <row r="103" spans="1:18" x14ac:dyDescent="0.25">
      <c r="A103">
        <v>1</v>
      </c>
      <c r="B103">
        <v>0</v>
      </c>
      <c r="C103">
        <v>14</v>
      </c>
      <c r="D103">
        <v>0</v>
      </c>
      <c r="E103">
        <v>6</v>
      </c>
      <c r="F103">
        <f>D103*E103</f>
        <v>0</v>
      </c>
      <c r="G103">
        <f>EXP(SUMPRODUCT($B$101:$F$101,B103:F103))/(1+EXP(SUMPRODUCT($B$101:$F$101,B103:F103)))</f>
        <v>0.49500016666000024</v>
      </c>
      <c r="H103">
        <f>C103+20</f>
        <v>34</v>
      </c>
      <c r="K103">
        <f>EXP(B$101*B103)/(1+EXP(B$101*B103))-0.5</f>
        <v>0</v>
      </c>
      <c r="L103">
        <f>EXP(C$101*C103)/(1+EXP(C$101*C103))-0.5</f>
        <v>6.9546223939228935E-2</v>
      </c>
      <c r="M103">
        <f>EXP(D$101*D103)/(1+EXP(D$91*D103))-0.5</f>
        <v>0</v>
      </c>
      <c r="N103">
        <f>EXP(E$101*E103)/(1+EXP(E$101*E103))-0.5</f>
        <v>-7.4442516811658976E-2</v>
      </c>
      <c r="O103">
        <f>EXP(F$101*F103)/(1+EXP(F$101*F103))-0.5</f>
        <v>0</v>
      </c>
      <c r="P103">
        <f>0.5+SUM(K103:O103)</f>
        <v>0.49510370712756996</v>
      </c>
      <c r="Q103">
        <f>0.5+SUMIF($K103:$O103,"&gt;0",$K103:$O103)</f>
        <v>0.56954622393922893</v>
      </c>
      <c r="R103">
        <f>0.5+SUMIF($K103:$O103,"&lt;0",$K103:$O103)</f>
        <v>0.42555748318834102</v>
      </c>
    </row>
    <row r="104" spans="1:18" x14ac:dyDescent="0.25">
      <c r="A104">
        <v>2</v>
      </c>
      <c r="B104">
        <v>0</v>
      </c>
      <c r="C104">
        <v>30</v>
      </c>
      <c r="D104">
        <v>1</v>
      </c>
      <c r="E104">
        <v>2</v>
      </c>
      <c r="F104">
        <f t="shared" ref="F104:F107" si="71">D104*E104</f>
        <v>2</v>
      </c>
      <c r="G104">
        <f t="shared" ref="G104:G107" si="72">EXP(SUMPRODUCT($B$101:$F$101,B104:F104))/(1+EXP(SUMPRODUCT($B$101:$F$101,B104:F104)))</f>
        <v>0.5</v>
      </c>
      <c r="H104">
        <f t="shared" ref="H104:H107" si="73">C104+20</f>
        <v>50</v>
      </c>
      <c r="K104">
        <f t="shared" ref="K104:K107" si="74">EXP(B$101*B104)/(1+EXP(B$101*B104))-0.5</f>
        <v>0</v>
      </c>
      <c r="L104">
        <f t="shared" ref="L104:L107" si="75">EXP(C$101*C104)/(1+EXP(C$101*C104))-0.5</f>
        <v>0.1456563062257954</v>
      </c>
      <c r="M104">
        <f t="shared" ref="M104:M107" si="76">EXP(D$101*D104)/(1+EXP(D$91*D104))-0.5</f>
        <v>-9.2672956440653653E-2</v>
      </c>
      <c r="N104">
        <f t="shared" ref="N104:N107" si="77">EXP(E$101*E104)/(1+EXP(E$101*E104))-0.5</f>
        <v>-2.4979187478940013E-2</v>
      </c>
      <c r="O104">
        <f t="shared" ref="O104:O107" si="78">EXP(F$101*F104)/(1+EXP(F$101*F104))-0.5</f>
        <v>-4.9833997312477896E-2</v>
      </c>
      <c r="P104">
        <f t="shared" ref="P104:P107" si="79">0.5+SUM(K104:O104)</f>
        <v>0.47817016499372383</v>
      </c>
      <c r="Q104">
        <f t="shared" ref="Q104:Q107" si="80">0.5+SUMIF($K104:$O104,"&gt;0",$K104:$O104)</f>
        <v>0.6456563062257954</v>
      </c>
      <c r="R104">
        <f t="shared" ref="R104:R107" si="81">0.5+SUMIF($K104:$O104,"&lt;0",$K104:$O104)</f>
        <v>0.33251385876792844</v>
      </c>
    </row>
    <row r="105" spans="1:18" x14ac:dyDescent="0.25">
      <c r="A105">
        <v>3</v>
      </c>
      <c r="B105">
        <v>1</v>
      </c>
      <c r="C105">
        <v>0</v>
      </c>
      <c r="D105">
        <v>1</v>
      </c>
      <c r="E105">
        <v>0</v>
      </c>
      <c r="F105">
        <f>D105*E105</f>
        <v>0</v>
      </c>
      <c r="G105">
        <f t="shared" si="72"/>
        <v>0.52497918747894001</v>
      </c>
      <c r="H105">
        <f t="shared" si="73"/>
        <v>20</v>
      </c>
      <c r="K105">
        <f t="shared" si="74"/>
        <v>9.8687660112452003E-2</v>
      </c>
      <c r="L105">
        <f t="shared" si="75"/>
        <v>0</v>
      </c>
      <c r="M105">
        <f t="shared" si="76"/>
        <v>-9.2672956440653653E-2</v>
      </c>
      <c r="N105">
        <f t="shared" si="77"/>
        <v>0</v>
      </c>
      <c r="O105">
        <f t="shared" si="78"/>
        <v>0</v>
      </c>
      <c r="P105">
        <f t="shared" si="79"/>
        <v>0.50601470367179835</v>
      </c>
      <c r="Q105">
        <f t="shared" si="80"/>
        <v>0.598687660112452</v>
      </c>
      <c r="R105">
        <f t="shared" si="81"/>
        <v>0.40732704355934635</v>
      </c>
    </row>
    <row r="106" spans="1:18" x14ac:dyDescent="0.25">
      <c r="A106">
        <v>4</v>
      </c>
      <c r="B106">
        <v>1</v>
      </c>
      <c r="C106">
        <v>23.503496999999999</v>
      </c>
      <c r="D106">
        <v>1</v>
      </c>
      <c r="E106">
        <v>4</v>
      </c>
      <c r="F106">
        <f t="shared" si="71"/>
        <v>4</v>
      </c>
      <c r="G106">
        <f t="shared" si="72"/>
        <v>0.4925180435250065</v>
      </c>
      <c r="H106">
        <f t="shared" si="73"/>
        <v>43.503496999999996</v>
      </c>
      <c r="K106">
        <f t="shared" si="74"/>
        <v>9.8687660112452003E-2</v>
      </c>
      <c r="L106">
        <f t="shared" si="75"/>
        <v>0.11540031011760576</v>
      </c>
      <c r="M106">
        <f t="shared" si="76"/>
        <v>-9.2672956440653653E-2</v>
      </c>
      <c r="N106">
        <f t="shared" si="77"/>
        <v>-4.9833997312477896E-2</v>
      </c>
      <c r="O106">
        <f t="shared" si="78"/>
        <v>-9.8687660112452003E-2</v>
      </c>
      <c r="P106">
        <f t="shared" si="79"/>
        <v>0.47289335636447422</v>
      </c>
      <c r="Q106">
        <f t="shared" si="80"/>
        <v>0.71408797023005777</v>
      </c>
      <c r="R106">
        <f t="shared" si="81"/>
        <v>0.25880538613441645</v>
      </c>
    </row>
    <row r="107" spans="1:18" x14ac:dyDescent="0.25">
      <c r="A107">
        <v>5</v>
      </c>
      <c r="B107">
        <v>0</v>
      </c>
      <c r="C107">
        <v>15</v>
      </c>
      <c r="D107">
        <v>0</v>
      </c>
      <c r="E107">
        <v>7</v>
      </c>
      <c r="F107">
        <f t="shared" si="71"/>
        <v>0</v>
      </c>
      <c r="G107">
        <f t="shared" si="72"/>
        <v>0.48750260351578967</v>
      </c>
      <c r="H107">
        <f t="shared" si="73"/>
        <v>35</v>
      </c>
      <c r="K107">
        <f t="shared" si="74"/>
        <v>0</v>
      </c>
      <c r="L107">
        <f t="shared" si="75"/>
        <v>7.4442516811659032E-2</v>
      </c>
      <c r="M107">
        <f t="shared" si="76"/>
        <v>0</v>
      </c>
      <c r="N107">
        <f t="shared" si="77"/>
        <v>-8.6617578917330018E-2</v>
      </c>
      <c r="O107">
        <f t="shared" si="78"/>
        <v>0</v>
      </c>
      <c r="P107">
        <f t="shared" si="79"/>
        <v>0.48782493789432901</v>
      </c>
      <c r="Q107">
        <f t="shared" si="80"/>
        <v>0.57444251681165903</v>
      </c>
      <c r="R107">
        <f t="shared" si="81"/>
        <v>0.41338242108266998</v>
      </c>
    </row>
    <row r="108" spans="1:18" x14ac:dyDescent="0.25">
      <c r="A108" t="s">
        <v>72</v>
      </c>
      <c r="G108">
        <f>AVERAGE(G103:G107)</f>
        <v>0.50000000023594726</v>
      </c>
      <c r="I108" t="s">
        <v>85</v>
      </c>
      <c r="J108" s="9">
        <v>0</v>
      </c>
      <c r="K108" s="9">
        <v>4.9833997312477951E-2</v>
      </c>
      <c r="L108" s="9">
        <v>9.8687660112452003E-2</v>
      </c>
      <c r="M108" s="9">
        <v>0.1456563062257954</v>
      </c>
      <c r="N108" s="9">
        <v>0.1899744811276125</v>
      </c>
      <c r="O108" s="9">
        <v>0.2310585786300049</v>
      </c>
      <c r="P108" s="9">
        <v>0.26852478349901765</v>
      </c>
    </row>
    <row r="109" spans="1:18" x14ac:dyDescent="0.25">
      <c r="I109" t="s">
        <v>86</v>
      </c>
      <c r="J109" s="9">
        <v>0</v>
      </c>
      <c r="K109" s="9">
        <v>-6.2176500885798125E-2</v>
      </c>
      <c r="L109" s="9">
        <v>-0.12245933120185454</v>
      </c>
    </row>
    <row r="110" spans="1:18" x14ac:dyDescent="0.25">
      <c r="I110" t="s">
        <v>87</v>
      </c>
      <c r="J110" s="9">
        <v>0</v>
      </c>
      <c r="K110" s="9">
        <v>-0.12245933120185454</v>
      </c>
      <c r="L110" s="9">
        <v>-0.2310585786300049</v>
      </c>
    </row>
    <row r="112" spans="1:18" s="4" customFormat="1" x14ac:dyDescent="0.25"/>
    <row r="114" spans="1:19" x14ac:dyDescent="0.25">
      <c r="B114">
        <v>0.1</v>
      </c>
      <c r="C114">
        <v>0.01</v>
      </c>
      <c r="D114">
        <v>0.05</v>
      </c>
      <c r="E114">
        <v>-0.3</v>
      </c>
      <c r="F114">
        <v>-0.05</v>
      </c>
      <c r="G114">
        <v>-0.1</v>
      </c>
    </row>
    <row r="115" spans="1:19" x14ac:dyDescent="0.25">
      <c r="A115" t="s">
        <v>66</v>
      </c>
      <c r="B115" t="s">
        <v>3</v>
      </c>
      <c r="C115" s="8" t="s">
        <v>4</v>
      </c>
      <c r="D115" t="s">
        <v>89</v>
      </c>
      <c r="E115" t="s">
        <v>6</v>
      </c>
      <c r="F115" t="s">
        <v>7</v>
      </c>
      <c r="G115" t="s">
        <v>88</v>
      </c>
      <c r="H115" t="s">
        <v>67</v>
      </c>
      <c r="I115" t="s">
        <v>84</v>
      </c>
      <c r="K115" t="s">
        <v>3</v>
      </c>
      <c r="L115" t="s">
        <v>4</v>
      </c>
      <c r="M115" t="s">
        <v>5</v>
      </c>
      <c r="N115" t="s">
        <v>6</v>
      </c>
      <c r="O115" t="s">
        <v>7</v>
      </c>
      <c r="P115" t="s">
        <v>90</v>
      </c>
      <c r="Q115" t="s">
        <v>69</v>
      </c>
      <c r="R115" t="s">
        <v>95</v>
      </c>
      <c r="S115" t="s">
        <v>96</v>
      </c>
    </row>
    <row r="116" spans="1:19" x14ac:dyDescent="0.25">
      <c r="A116">
        <v>1</v>
      </c>
      <c r="B116">
        <v>0</v>
      </c>
      <c r="C116">
        <v>23</v>
      </c>
      <c r="D116">
        <f>B116*C116</f>
        <v>0</v>
      </c>
      <c r="E116">
        <v>1</v>
      </c>
      <c r="F116">
        <v>3</v>
      </c>
      <c r="G116">
        <f>E116*F116</f>
        <v>3</v>
      </c>
      <c r="H116">
        <f>EXP(SUMPRODUCT($B$114:$G$114,B116:G116))/(1+EXP(SUMPRODUCT($B$114:$G$114,B116:G116)))</f>
        <v>0.37285223368680448</v>
      </c>
      <c r="I116">
        <f>C116+20</f>
        <v>43</v>
      </c>
      <c r="K116">
        <f>EXP(B$114*B116)/(1+EXP(B$114*B116))-0.5</f>
        <v>0</v>
      </c>
      <c r="L116">
        <f>EXP(C$114*C117)/(1+EXP(C$114*C117))-0.5</f>
        <v>2.4979187478940013E-2</v>
      </c>
      <c r="M116">
        <f t="shared" ref="M116:P120" si="82">EXP(D$114*D116)/(1+EXP(D$114*D116))-0.5</f>
        <v>0</v>
      </c>
      <c r="N116">
        <f t="shared" si="82"/>
        <v>-7.4442516811658976E-2</v>
      </c>
      <c r="O116">
        <f t="shared" si="82"/>
        <v>-3.7429845343749546E-2</v>
      </c>
      <c r="P116">
        <f t="shared" si="82"/>
        <v>-7.4442516811658976E-2</v>
      </c>
      <c r="Q116">
        <f>0.5+SUM(K116:P116)</f>
        <v>0.33866430851187251</v>
      </c>
      <c r="R116">
        <f>0.5+SUMIF($K116:$P116,"&gt;0",$K116:$P116)</f>
        <v>0.52497918747894001</v>
      </c>
      <c r="S116">
        <f>0.5+SUMIF($K116:$P116,"&lt;0",$K116:$P116)</f>
        <v>0.3136851210329325</v>
      </c>
    </row>
    <row r="117" spans="1:19" x14ac:dyDescent="0.25">
      <c r="A117">
        <v>2</v>
      </c>
      <c r="B117">
        <v>1</v>
      </c>
      <c r="C117">
        <v>10</v>
      </c>
      <c r="D117">
        <f t="shared" ref="D117:D119" si="83">B117*C117</f>
        <v>10</v>
      </c>
      <c r="E117">
        <v>0</v>
      </c>
      <c r="F117">
        <v>4.0010599999999998</v>
      </c>
      <c r="G117">
        <f>E117*F117</f>
        <v>0</v>
      </c>
      <c r="H117">
        <f t="shared" ref="H117:H120" si="84">EXP(SUMPRODUCT($B$114:$G$114,B117:G117))/(1+EXP(SUMPRODUCT($B$114:$G$114,B117:G117)))</f>
        <v>0.62244687592427173</v>
      </c>
      <c r="I117">
        <f>C117+20</f>
        <v>30</v>
      </c>
      <c r="K117">
        <f t="shared" ref="K117:K120" si="85">EXP(B$114*B117)/(1+EXP(B$114*B117))-0.5</f>
        <v>2.4979187478940013E-2</v>
      </c>
      <c r="L117">
        <f t="shared" ref="L117:L120" si="86">EXP(C$114*C118)/(1+EXP(C$114*C118))-0.5</f>
        <v>9.8687660112452003E-2</v>
      </c>
      <c r="M117">
        <f t="shared" si="82"/>
        <v>0.12245933120185459</v>
      </c>
      <c r="N117">
        <f t="shared" si="82"/>
        <v>0</v>
      </c>
      <c r="O117">
        <f t="shared" si="82"/>
        <v>-4.9847115656180385E-2</v>
      </c>
      <c r="P117">
        <f t="shared" si="82"/>
        <v>0</v>
      </c>
      <c r="Q117">
        <f t="shared" ref="Q117:Q120" si="87">0.5+SUM(K117:P117)</f>
        <v>0.69627906313706622</v>
      </c>
      <c r="R117">
        <f t="shared" ref="R117:R120" si="88">0.5+SUMIF($K117:$P117,"&gt;0",$K117:$P117)</f>
        <v>0.74612617879324661</v>
      </c>
      <c r="S117">
        <f t="shared" ref="S117:S120" si="89">0.5+SUMIF($K117:$P117,"&lt;0",$K117:$P117)</f>
        <v>0.45015288434381961</v>
      </c>
    </row>
    <row r="118" spans="1:19" x14ac:dyDescent="0.25">
      <c r="A118">
        <v>3</v>
      </c>
      <c r="B118">
        <v>0</v>
      </c>
      <c r="C118">
        <v>40</v>
      </c>
      <c r="D118">
        <f t="shared" si="83"/>
        <v>0</v>
      </c>
      <c r="E118">
        <v>0</v>
      </c>
      <c r="F118">
        <v>3.9999999999</v>
      </c>
      <c r="G118">
        <f>E118*F118</f>
        <v>0</v>
      </c>
      <c r="H118">
        <f t="shared" si="84"/>
        <v>0.54983399731371552</v>
      </c>
      <c r="I118">
        <f>C118+20</f>
        <v>60</v>
      </c>
      <c r="K118">
        <f t="shared" si="85"/>
        <v>0</v>
      </c>
      <c r="L118">
        <f t="shared" si="86"/>
        <v>0</v>
      </c>
      <c r="M118">
        <f t="shared" si="82"/>
        <v>0</v>
      </c>
      <c r="N118">
        <f t="shared" si="82"/>
        <v>0</v>
      </c>
      <c r="O118">
        <f t="shared" si="82"/>
        <v>-4.983399731124033E-2</v>
      </c>
      <c r="P118">
        <f t="shared" si="82"/>
        <v>0</v>
      </c>
      <c r="Q118">
        <f t="shared" si="87"/>
        <v>0.45016600268875967</v>
      </c>
      <c r="R118">
        <f t="shared" si="88"/>
        <v>0.5</v>
      </c>
      <c r="S118">
        <f t="shared" si="89"/>
        <v>0.45016600268875967</v>
      </c>
    </row>
    <row r="119" spans="1:19" x14ac:dyDescent="0.25">
      <c r="A119">
        <v>4</v>
      </c>
      <c r="B119">
        <v>1</v>
      </c>
      <c r="C119">
        <v>0</v>
      </c>
      <c r="D119">
        <f t="shared" si="83"/>
        <v>0</v>
      </c>
      <c r="E119">
        <v>0</v>
      </c>
      <c r="F119">
        <v>7</v>
      </c>
      <c r="G119">
        <f>E119*F119</f>
        <v>0</v>
      </c>
      <c r="H119">
        <f t="shared" si="84"/>
        <v>0.43782349911420188</v>
      </c>
      <c r="I119">
        <f>C119+20</f>
        <v>20</v>
      </c>
      <c r="K119">
        <f t="shared" si="85"/>
        <v>2.4979187478940013E-2</v>
      </c>
      <c r="L119">
        <f t="shared" si="86"/>
        <v>5.4705134119391596E-2</v>
      </c>
      <c r="M119">
        <f t="shared" si="82"/>
        <v>0</v>
      </c>
      <c r="N119">
        <f t="shared" si="82"/>
        <v>0</v>
      </c>
      <c r="O119">
        <f t="shared" si="82"/>
        <v>-8.6617578917330018E-2</v>
      </c>
      <c r="P119">
        <f t="shared" si="82"/>
        <v>0</v>
      </c>
      <c r="Q119">
        <f t="shared" si="87"/>
        <v>0.49306674268100159</v>
      </c>
      <c r="R119">
        <f t="shared" si="88"/>
        <v>0.57968432159833161</v>
      </c>
      <c r="S119">
        <f t="shared" si="89"/>
        <v>0.41338242108266998</v>
      </c>
    </row>
    <row r="120" spans="1:19" x14ac:dyDescent="0.25">
      <c r="A120">
        <v>5</v>
      </c>
      <c r="B120">
        <v>1</v>
      </c>
      <c r="C120">
        <v>21.97</v>
      </c>
      <c r="D120">
        <f>B120*C120</f>
        <v>21.97</v>
      </c>
      <c r="E120">
        <v>1</v>
      </c>
      <c r="F120">
        <v>7</v>
      </c>
      <c r="G120">
        <f>E120*F120</f>
        <v>7</v>
      </c>
      <c r="H120">
        <f t="shared" si="84"/>
        <v>0.51704339443555625</v>
      </c>
      <c r="I120">
        <f>C120+20</f>
        <v>41.97</v>
      </c>
      <c r="K120">
        <f t="shared" si="85"/>
        <v>2.4979187478940013E-2</v>
      </c>
      <c r="L120">
        <f t="shared" si="86"/>
        <v>0</v>
      </c>
      <c r="M120">
        <f t="shared" si="82"/>
        <v>0.24997894528370002</v>
      </c>
      <c r="N120">
        <f t="shared" si="82"/>
        <v>-7.4442516811658976E-2</v>
      </c>
      <c r="O120">
        <f t="shared" si="82"/>
        <v>-8.6617578917330018E-2</v>
      </c>
      <c r="P120">
        <f t="shared" si="82"/>
        <v>-0.16818777216816611</v>
      </c>
      <c r="Q120">
        <f t="shared" si="87"/>
        <v>0.44571026486548493</v>
      </c>
      <c r="R120">
        <f t="shared" si="88"/>
        <v>0.77495813276264003</v>
      </c>
      <c r="S120">
        <f t="shared" si="89"/>
        <v>0.1707521321028449</v>
      </c>
    </row>
    <row r="121" spans="1:19" x14ac:dyDescent="0.25">
      <c r="A121" t="s">
        <v>72</v>
      </c>
      <c r="H121">
        <f>AVERAGE(H116:H120)</f>
        <v>0.50000000009490997</v>
      </c>
      <c r="J121" t="s">
        <v>91</v>
      </c>
      <c r="K121" s="9">
        <v>0</v>
      </c>
      <c r="L121" s="9">
        <f>EXP($C$114*10)/(1+EXP($C$114*10))-0.5</f>
        <v>2.4979187478940013E-2</v>
      </c>
      <c r="M121" s="9">
        <f>EXP($C$114*20)/(1+EXP($C$114*20))-0.5</f>
        <v>4.9833997312477951E-2</v>
      </c>
      <c r="N121" s="9">
        <f>EXP($C$114*30)/(1+EXP($C$114*30))-0.5</f>
        <v>7.4442516811659032E-2</v>
      </c>
      <c r="O121" s="9">
        <f>EXP($C$114*40)/(1+EXP($C$114*40))-0.5</f>
        <v>9.8687660112452003E-2</v>
      </c>
      <c r="P121" s="9">
        <f>EXP($C$114*50)/(1+EXP($C$114*50))-0.5</f>
        <v>0.12245933120185459</v>
      </c>
      <c r="Q121" s="9">
        <f>EXP($C$114*60)/(1+EXP($C$114*60))-0.5</f>
        <v>0.1456563062257954</v>
      </c>
    </row>
    <row r="122" spans="1:19" x14ac:dyDescent="0.25">
      <c r="J122" t="s">
        <v>92</v>
      </c>
      <c r="K122" s="9">
        <v>0</v>
      </c>
      <c r="L122" s="9">
        <f>EXP($D$114*10)/(1+EXP($D$114*10))-0.5</f>
        <v>0.12245933120185459</v>
      </c>
      <c r="M122" s="9">
        <f>EXP($D$114*20)/(1+EXP($D$114*20))-0.5</f>
        <v>0.2310585786300049</v>
      </c>
      <c r="N122" s="9">
        <f>EXP($D$114*30)/(1+EXP($D$114*30))-0.5</f>
        <v>0.31757447619364365</v>
      </c>
      <c r="O122" s="9">
        <f>EXP($D$114*40)/(1+EXP($D$114*40))-0.5</f>
        <v>0.38079707797788243</v>
      </c>
      <c r="P122" s="9">
        <f>EXP($D$114*50)/(1+EXP($D$114*50))-0.5</f>
        <v>0.42414181997875644</v>
      </c>
      <c r="Q122" s="9">
        <f>EXP($D$114*60)/(1+EXP($D$114*60))-0.5</f>
        <v>0.45257412682243325</v>
      </c>
    </row>
    <row r="123" spans="1:19" x14ac:dyDescent="0.25">
      <c r="J123" t="s">
        <v>93</v>
      </c>
      <c r="K123" s="9">
        <v>0</v>
      </c>
      <c r="L123" s="9">
        <f>EXP($F$114*5)/(1+EXP($F$114*5))-0.5</f>
        <v>-6.2176500885798125E-2</v>
      </c>
      <c r="M123" s="9">
        <f>EXP($E$114*10)/(1+EXP($E$114*10))-0.5</f>
        <v>-0.4525741268224332</v>
      </c>
      <c r="N123" s="9"/>
      <c r="O123" s="9"/>
      <c r="P123" s="9"/>
      <c r="Q123" s="9"/>
    </row>
    <row r="124" spans="1:19" x14ac:dyDescent="0.25">
      <c r="J124" t="s">
        <v>94</v>
      </c>
      <c r="K124" s="9">
        <v>0</v>
      </c>
      <c r="L124" s="9">
        <f>EXP($G$114*5)/(1+EXP($G$114*5))-0.5</f>
        <v>-0.12245933120185454</v>
      </c>
      <c r="M124" s="9">
        <f>EXP($G$114*10)/(1+EXP($G$114*10))-0.5</f>
        <v>-0.2310585786300049</v>
      </c>
      <c r="N124" s="9"/>
      <c r="O124" s="9"/>
      <c r="P124" s="9"/>
      <c r="Q124" s="9"/>
    </row>
    <row r="126" spans="1:19" x14ac:dyDescent="0.25">
      <c r="B126">
        <v>0.4</v>
      </c>
      <c r="C126">
        <v>0.02</v>
      </c>
      <c r="D126">
        <v>7.0000000000000007E-2</v>
      </c>
      <c r="E126">
        <v>-0.3</v>
      </c>
      <c r="F126">
        <v>-0.05</v>
      </c>
      <c r="G126">
        <v>-0.1</v>
      </c>
    </row>
    <row r="127" spans="1:19" x14ac:dyDescent="0.25">
      <c r="A127" t="s">
        <v>66</v>
      </c>
      <c r="B127" t="s">
        <v>3</v>
      </c>
      <c r="C127" t="s">
        <v>4</v>
      </c>
      <c r="D127" t="s">
        <v>89</v>
      </c>
      <c r="E127" t="s">
        <v>6</v>
      </c>
      <c r="F127" t="s">
        <v>7</v>
      </c>
      <c r="G127" t="s">
        <v>88</v>
      </c>
      <c r="H127" t="s">
        <v>67</v>
      </c>
      <c r="I127" t="s">
        <v>84</v>
      </c>
      <c r="K127" t="s">
        <v>3</v>
      </c>
      <c r="L127" t="s">
        <v>4</v>
      </c>
      <c r="M127" t="s">
        <v>5</v>
      </c>
      <c r="N127" t="s">
        <v>6</v>
      </c>
      <c r="O127" t="s">
        <v>7</v>
      </c>
      <c r="P127" t="s">
        <v>90</v>
      </c>
      <c r="Q127" t="s">
        <v>69</v>
      </c>
      <c r="R127" t="s">
        <v>95</v>
      </c>
      <c r="S127" t="s">
        <v>96</v>
      </c>
    </row>
    <row r="128" spans="1:19" x14ac:dyDescent="0.25">
      <c r="A128">
        <v>1</v>
      </c>
      <c r="B128">
        <v>0</v>
      </c>
      <c r="C128">
        <v>14</v>
      </c>
      <c r="D128">
        <v>0</v>
      </c>
      <c r="E128">
        <v>0</v>
      </c>
      <c r="F128">
        <v>6</v>
      </c>
      <c r="G128">
        <v>0</v>
      </c>
      <c r="H128">
        <v>0.49500016666000024</v>
      </c>
      <c r="I128">
        <v>34</v>
      </c>
      <c r="K128">
        <v>0</v>
      </c>
      <c r="L128">
        <v>6.9546223939228935E-2</v>
      </c>
      <c r="M128">
        <v>0</v>
      </c>
      <c r="N128">
        <v>0</v>
      </c>
      <c r="O128">
        <v>-7.4442516811658976E-2</v>
      </c>
      <c r="P128">
        <v>0</v>
      </c>
      <c r="Q128">
        <v>0.49510370712756996</v>
      </c>
      <c r="R128">
        <v>0.56954622393922893</v>
      </c>
      <c r="S128">
        <v>0.42555748318834102</v>
      </c>
    </row>
    <row r="129" spans="1:19" x14ac:dyDescent="0.25">
      <c r="A129">
        <v>2</v>
      </c>
      <c r="B129">
        <v>0</v>
      </c>
      <c r="C129">
        <v>30</v>
      </c>
      <c r="D129">
        <v>0</v>
      </c>
      <c r="E129">
        <v>1</v>
      </c>
      <c r="F129">
        <v>2</v>
      </c>
      <c r="G129">
        <v>2</v>
      </c>
      <c r="H129">
        <v>0.5</v>
      </c>
      <c r="I129">
        <v>50</v>
      </c>
      <c r="K129">
        <v>0</v>
      </c>
      <c r="L129">
        <v>0.1456563062257954</v>
      </c>
      <c r="M129">
        <v>0</v>
      </c>
      <c r="N129">
        <v>-7.4442516811658976E-2</v>
      </c>
      <c r="O129">
        <v>-2.4979187478940013E-2</v>
      </c>
      <c r="P129">
        <v>-4.9833997312477896E-2</v>
      </c>
      <c r="Q129">
        <v>0.49640060462271851</v>
      </c>
      <c r="R129">
        <v>0.6456563062257954</v>
      </c>
      <c r="S129">
        <v>0.35074429839692312</v>
      </c>
    </row>
    <row r="130" spans="1:19" x14ac:dyDescent="0.25">
      <c r="A130">
        <v>3</v>
      </c>
      <c r="B130">
        <v>1</v>
      </c>
      <c r="C130">
        <v>0</v>
      </c>
      <c r="D130">
        <v>0</v>
      </c>
      <c r="E130">
        <v>1</v>
      </c>
      <c r="F130">
        <v>4.9133991999999997</v>
      </c>
      <c r="G130">
        <v>4.9133991999999997</v>
      </c>
      <c r="H130">
        <v>0.34592277251594317</v>
      </c>
      <c r="I130">
        <v>20</v>
      </c>
      <c r="K130">
        <v>9.8687660112452003E-2</v>
      </c>
      <c r="L130">
        <v>0</v>
      </c>
      <c r="M130">
        <v>0</v>
      </c>
      <c r="N130">
        <v>-7.4442516811658976E-2</v>
      </c>
      <c r="O130">
        <v>-6.1110445117110834E-2</v>
      </c>
      <c r="P130">
        <v>-0.12042203241562516</v>
      </c>
      <c r="Q130">
        <v>0.34271266576805703</v>
      </c>
      <c r="R130">
        <v>0.598687660112452</v>
      </c>
      <c r="S130">
        <v>0.24402500565560503</v>
      </c>
    </row>
    <row r="131" spans="1:19" x14ac:dyDescent="0.25">
      <c r="A131">
        <v>4</v>
      </c>
      <c r="B131">
        <v>1</v>
      </c>
      <c r="C131">
        <v>23.503496999999999</v>
      </c>
      <c r="D131">
        <v>23.503496999999999</v>
      </c>
      <c r="E131">
        <v>1</v>
      </c>
      <c r="F131">
        <v>10</v>
      </c>
      <c r="G131">
        <v>10</v>
      </c>
      <c r="H131">
        <v>0.67157445551671857</v>
      </c>
      <c r="I131">
        <v>43.503496999999996</v>
      </c>
      <c r="K131">
        <v>9.8687660112452003E-2</v>
      </c>
      <c r="L131">
        <v>0.11540031011760576</v>
      </c>
      <c r="M131">
        <v>0.3382473340766059</v>
      </c>
      <c r="N131">
        <v>-7.4442516811658976E-2</v>
      </c>
      <c r="O131">
        <v>-0.12245933120185454</v>
      </c>
      <c r="P131">
        <v>-0.2310585786300049</v>
      </c>
      <c r="Q131">
        <v>0.62437487766314526</v>
      </c>
      <c r="R131">
        <v>1.0523353043066637</v>
      </c>
      <c r="S131">
        <v>7.203957335648159E-2</v>
      </c>
    </row>
    <row r="132" spans="1:19" x14ac:dyDescent="0.25">
      <c r="A132">
        <v>5</v>
      </c>
      <c r="B132">
        <v>0</v>
      </c>
      <c r="C132">
        <v>15</v>
      </c>
      <c r="D132">
        <v>0</v>
      </c>
      <c r="E132">
        <v>0</v>
      </c>
      <c r="F132">
        <v>7</v>
      </c>
      <c r="G132">
        <v>0</v>
      </c>
      <c r="H132">
        <v>0.48750260351578967</v>
      </c>
      <c r="I132">
        <v>35</v>
      </c>
      <c r="K132">
        <v>0</v>
      </c>
      <c r="L132">
        <v>7.4442516811659032E-2</v>
      </c>
      <c r="M132">
        <v>0</v>
      </c>
      <c r="N132">
        <v>0</v>
      </c>
      <c r="O132">
        <v>-8.6617578917330018E-2</v>
      </c>
      <c r="P132">
        <v>0</v>
      </c>
      <c r="Q132">
        <v>0.48782493789432901</v>
      </c>
      <c r="R132">
        <v>0.57444251681165903</v>
      </c>
      <c r="S132">
        <v>0.41338242108266998</v>
      </c>
    </row>
    <row r="133" spans="1:19" x14ac:dyDescent="0.25">
      <c r="A133" t="s">
        <v>72</v>
      </c>
      <c r="H133">
        <v>0.49999999964169034</v>
      </c>
      <c r="J133" t="s">
        <v>91</v>
      </c>
      <c r="K133">
        <v>0</v>
      </c>
      <c r="L133">
        <v>4.9833997312477951E-2</v>
      </c>
      <c r="M133">
        <v>9.8687660112452003E-2</v>
      </c>
      <c r="N133">
        <v>0.1456563062257954</v>
      </c>
      <c r="O133">
        <v>0.1899744811276125</v>
      </c>
      <c r="P133">
        <v>0.2310585786300049</v>
      </c>
      <c r="Q133">
        <v>0.26852478349901765</v>
      </c>
    </row>
    <row r="134" spans="1:19" x14ac:dyDescent="0.25">
      <c r="J134" t="s">
        <v>92</v>
      </c>
      <c r="K134">
        <v>0</v>
      </c>
      <c r="L134">
        <v>0.16818777216816616</v>
      </c>
      <c r="M134">
        <v>0.3021838885585818</v>
      </c>
      <c r="N134">
        <v>0.39090317880438707</v>
      </c>
      <c r="O134">
        <v>0.44267582410113127</v>
      </c>
      <c r="P134">
        <v>0.47068776924864364</v>
      </c>
      <c r="Q134">
        <v>0.48522596830672693</v>
      </c>
    </row>
    <row r="135" spans="1:19" x14ac:dyDescent="0.25">
      <c r="J135" t="s">
        <v>93</v>
      </c>
      <c r="K135">
        <v>0</v>
      </c>
      <c r="L135">
        <v>-6.2176500885798125E-2</v>
      </c>
      <c r="M135">
        <v>-0.4525741268224332</v>
      </c>
    </row>
    <row r="136" spans="1:19" x14ac:dyDescent="0.25">
      <c r="J136" t="s">
        <v>94</v>
      </c>
      <c r="K136">
        <v>0</v>
      </c>
      <c r="L136">
        <v>-0.12245933120185454</v>
      </c>
      <c r="M136">
        <v>-0.2310585786300049</v>
      </c>
    </row>
    <row r="138" spans="1:19" x14ac:dyDescent="0.25">
      <c r="B138">
        <v>0.3</v>
      </c>
      <c r="C138">
        <v>0.03</v>
      </c>
      <c r="D138">
        <v>0.05</v>
      </c>
      <c r="E138">
        <v>-0.4</v>
      </c>
      <c r="F138">
        <v>-7.0000000000000007E-2</v>
      </c>
      <c r="G138">
        <v>-0.2</v>
      </c>
    </row>
    <row r="139" spans="1:19" x14ac:dyDescent="0.25">
      <c r="A139" t="s">
        <v>66</v>
      </c>
      <c r="B139" t="s">
        <v>3</v>
      </c>
      <c r="C139" t="s">
        <v>4</v>
      </c>
      <c r="D139" t="s">
        <v>89</v>
      </c>
      <c r="E139" t="s">
        <v>6</v>
      </c>
      <c r="F139" t="s">
        <v>7</v>
      </c>
      <c r="G139" t="s">
        <v>88</v>
      </c>
      <c r="H139" t="s">
        <v>67</v>
      </c>
      <c r="I139" t="s">
        <v>84</v>
      </c>
      <c r="K139" t="s">
        <v>3</v>
      </c>
      <c r="L139" t="s">
        <v>4</v>
      </c>
      <c r="M139" t="s">
        <v>5</v>
      </c>
      <c r="N139" t="s">
        <v>6</v>
      </c>
      <c r="O139" t="s">
        <v>7</v>
      </c>
      <c r="P139" t="s">
        <v>90</v>
      </c>
      <c r="Q139" t="s">
        <v>69</v>
      </c>
      <c r="R139" t="s">
        <v>95</v>
      </c>
      <c r="S139" t="s">
        <v>96</v>
      </c>
    </row>
    <row r="140" spans="1:19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0.55724785459855553</v>
      </c>
      <c r="I140">
        <v>20</v>
      </c>
      <c r="K140">
        <v>7.4442516811659032E-2</v>
      </c>
      <c r="L140">
        <v>0</v>
      </c>
      <c r="M140">
        <v>0</v>
      </c>
      <c r="N140">
        <v>0</v>
      </c>
      <c r="O140">
        <v>-1.7492857666389694E-2</v>
      </c>
      <c r="P140">
        <v>0</v>
      </c>
      <c r="Q140">
        <v>0.55694965914526939</v>
      </c>
      <c r="R140">
        <v>0.57444251681165903</v>
      </c>
      <c r="S140">
        <v>0.48250714233361031</v>
      </c>
    </row>
    <row r="141" spans="1:19" x14ac:dyDescent="0.25">
      <c r="A141">
        <v>2</v>
      </c>
      <c r="B141">
        <v>0</v>
      </c>
      <c r="C141">
        <v>39</v>
      </c>
      <c r="D141">
        <v>0</v>
      </c>
      <c r="E141">
        <v>0</v>
      </c>
      <c r="F141">
        <v>10</v>
      </c>
      <c r="G141">
        <v>0</v>
      </c>
      <c r="H141">
        <v>0.61538375639118215</v>
      </c>
      <c r="I141">
        <v>59</v>
      </c>
      <c r="K141">
        <v>0</v>
      </c>
      <c r="L141">
        <v>0.26314501572685545</v>
      </c>
      <c r="M141">
        <v>0</v>
      </c>
      <c r="N141">
        <v>0</v>
      </c>
      <c r="O141">
        <v>-0.16818777216816611</v>
      </c>
      <c r="P141">
        <v>0</v>
      </c>
      <c r="Q141">
        <v>0.5949572435586894</v>
      </c>
      <c r="R141">
        <v>0.76314501572685545</v>
      </c>
      <c r="S141">
        <v>0.33181222783183389</v>
      </c>
    </row>
    <row r="142" spans="1:19" x14ac:dyDescent="0.25">
      <c r="A142">
        <v>3</v>
      </c>
      <c r="B142">
        <v>1</v>
      </c>
      <c r="C142">
        <v>8.0653798999999999</v>
      </c>
      <c r="D142">
        <v>8.0653798999999999</v>
      </c>
      <c r="E142">
        <v>1</v>
      </c>
      <c r="F142">
        <v>2</v>
      </c>
      <c r="G142">
        <v>2</v>
      </c>
      <c r="H142">
        <v>0.50130759501901156</v>
      </c>
      <c r="I142">
        <v>28.0653799</v>
      </c>
      <c r="K142">
        <v>7.4442516811659032E-2</v>
      </c>
      <c r="L142">
        <v>6.0196947964926917E-2</v>
      </c>
      <c r="M142">
        <v>9.9472817290634286E-2</v>
      </c>
      <c r="N142">
        <v>-9.8687660112452003E-2</v>
      </c>
      <c r="O142">
        <v>-3.49429451582145E-2</v>
      </c>
      <c r="P142">
        <v>-9.8687660112452003E-2</v>
      </c>
      <c r="Q142">
        <v>0.50179401668410173</v>
      </c>
      <c r="R142">
        <v>0.73411228206722023</v>
      </c>
      <c r="S142">
        <v>0.26768173461688149</v>
      </c>
    </row>
    <row r="143" spans="1:19" x14ac:dyDescent="0.25">
      <c r="A143">
        <v>4</v>
      </c>
      <c r="B143">
        <v>0</v>
      </c>
      <c r="C143">
        <v>31</v>
      </c>
      <c r="D143">
        <v>0</v>
      </c>
      <c r="E143">
        <v>0</v>
      </c>
      <c r="F143">
        <v>9</v>
      </c>
      <c r="G143">
        <v>0</v>
      </c>
      <c r="H143">
        <v>0.57444251681165903</v>
      </c>
      <c r="I143">
        <v>51</v>
      </c>
      <c r="K143">
        <v>0</v>
      </c>
      <c r="L143">
        <v>0.2170752854929725</v>
      </c>
      <c r="M143">
        <v>0</v>
      </c>
      <c r="N143">
        <v>0</v>
      </c>
      <c r="O143">
        <v>-0.15248946219274451</v>
      </c>
      <c r="P143">
        <v>0</v>
      </c>
      <c r="Q143">
        <v>0.564585823300228</v>
      </c>
      <c r="R143">
        <v>0.7170752854929725</v>
      </c>
      <c r="S143">
        <v>0.34751053780725549</v>
      </c>
    </row>
    <row r="144" spans="1:19" x14ac:dyDescent="0.25">
      <c r="A144">
        <v>5</v>
      </c>
      <c r="B144">
        <v>0</v>
      </c>
      <c r="C144">
        <v>58</v>
      </c>
      <c r="D144">
        <v>0</v>
      </c>
      <c r="E144">
        <v>1</v>
      </c>
      <c r="F144">
        <v>9</v>
      </c>
      <c r="G144">
        <v>9</v>
      </c>
      <c r="H144">
        <v>0.25161827839293571</v>
      </c>
      <c r="I144">
        <v>78</v>
      </c>
      <c r="K144">
        <v>0</v>
      </c>
      <c r="L144">
        <v>0.35068706546915629</v>
      </c>
      <c r="M144">
        <v>0</v>
      </c>
      <c r="N144">
        <v>-9.8687660112452003E-2</v>
      </c>
      <c r="O144">
        <v>-0.15248946219274451</v>
      </c>
      <c r="P144">
        <v>-0.35814893509951218</v>
      </c>
      <c r="Q144">
        <v>0.2413610080644476</v>
      </c>
      <c r="R144">
        <v>0.85068706546915629</v>
      </c>
      <c r="S144">
        <v>-0.10932605740470869</v>
      </c>
    </row>
    <row r="145" spans="1:19" x14ac:dyDescent="0.25">
      <c r="A145" t="s">
        <v>72</v>
      </c>
      <c r="H145">
        <v>0.50000000024266877</v>
      </c>
      <c r="J145" t="s">
        <v>91</v>
      </c>
      <c r="K145">
        <v>0</v>
      </c>
      <c r="L145">
        <v>7.4442516811659032E-2</v>
      </c>
      <c r="M145">
        <v>0.1456563062257954</v>
      </c>
      <c r="N145">
        <v>0.21094950262500389</v>
      </c>
      <c r="O145">
        <v>0.26852478349901765</v>
      </c>
      <c r="P145">
        <v>0.31757447619364365</v>
      </c>
      <c r="Q145">
        <v>0.35814893509951218</v>
      </c>
    </row>
    <row r="146" spans="1:19" x14ac:dyDescent="0.25">
      <c r="J146" t="s">
        <v>92</v>
      </c>
      <c r="K146">
        <v>0</v>
      </c>
      <c r="L146">
        <v>0.12245933120185459</v>
      </c>
      <c r="M146">
        <v>0.2310585786300049</v>
      </c>
      <c r="N146">
        <v>0.31757447619364365</v>
      </c>
      <c r="O146">
        <v>0.38079707797788243</v>
      </c>
      <c r="P146">
        <v>0.42414181997875644</v>
      </c>
      <c r="Q146">
        <v>0.45257412682243325</v>
      </c>
    </row>
    <row r="147" spans="1:19" x14ac:dyDescent="0.25">
      <c r="J147" t="s">
        <v>93</v>
      </c>
      <c r="K147">
        <v>0</v>
      </c>
      <c r="L147">
        <v>-8.6617578917330018E-2</v>
      </c>
      <c r="M147">
        <v>-0.48201379003790845</v>
      </c>
    </row>
    <row r="148" spans="1:19" x14ac:dyDescent="0.25">
      <c r="J148" t="s">
        <v>94</v>
      </c>
      <c r="K148">
        <v>0</v>
      </c>
      <c r="L148">
        <v>-0.2310585786300049</v>
      </c>
      <c r="M148">
        <v>-0.38079707797788243</v>
      </c>
    </row>
    <row r="151" spans="1:19" x14ac:dyDescent="0.25">
      <c r="B151">
        <v>0.2</v>
      </c>
      <c r="C151">
        <v>0.05</v>
      </c>
      <c r="D151">
        <v>7.0000000000000007E-2</v>
      </c>
      <c r="E151">
        <v>-0.2</v>
      </c>
      <c r="F151">
        <v>-0.03</v>
      </c>
      <c r="G151">
        <v>-0.08</v>
      </c>
    </row>
    <row r="152" spans="1:19" x14ac:dyDescent="0.25">
      <c r="A152" t="s">
        <v>66</v>
      </c>
      <c r="B152" t="s">
        <v>3</v>
      </c>
      <c r="C152" t="s">
        <v>4</v>
      </c>
      <c r="D152" t="s">
        <v>89</v>
      </c>
      <c r="E152" t="s">
        <v>6</v>
      </c>
      <c r="F152" t="s">
        <v>7</v>
      </c>
      <c r="G152" t="s">
        <v>88</v>
      </c>
      <c r="H152" t="s">
        <v>67</v>
      </c>
      <c r="I152" t="s">
        <v>84</v>
      </c>
      <c r="K152" t="s">
        <v>3</v>
      </c>
      <c r="L152" t="s">
        <v>4</v>
      </c>
      <c r="M152" t="s">
        <v>5</v>
      </c>
      <c r="N152" t="s">
        <v>6</v>
      </c>
      <c r="O152" t="s">
        <v>7</v>
      </c>
      <c r="P152" t="s">
        <v>90</v>
      </c>
      <c r="Q152" t="s">
        <v>69</v>
      </c>
      <c r="R152" t="s">
        <v>95</v>
      </c>
      <c r="S152" t="s">
        <v>96</v>
      </c>
    </row>
    <row r="153" spans="1:19" x14ac:dyDescent="0.25">
      <c r="A153">
        <v>1</v>
      </c>
      <c r="B153">
        <v>1</v>
      </c>
      <c r="C153">
        <v>0</v>
      </c>
      <c r="D153">
        <v>0</v>
      </c>
      <c r="E153">
        <v>1</v>
      </c>
      <c r="F153">
        <v>3</v>
      </c>
      <c r="G153">
        <v>3</v>
      </c>
      <c r="H153">
        <v>0.41824062315816379</v>
      </c>
      <c r="I153">
        <v>20</v>
      </c>
      <c r="K153">
        <v>4.9833997312477951E-2</v>
      </c>
      <c r="L153">
        <v>8.6617578917330129E-2</v>
      </c>
      <c r="M153">
        <v>0</v>
      </c>
      <c r="N153">
        <v>-4.9833997312477896E-2</v>
      </c>
      <c r="O153">
        <v>-2.248482479180014E-2</v>
      </c>
      <c r="P153">
        <v>-5.9713649267192914E-2</v>
      </c>
      <c r="Q153">
        <v>0.50441910485833708</v>
      </c>
      <c r="R153">
        <v>0.63645157622980808</v>
      </c>
      <c r="S153">
        <v>0.36796752862852905</v>
      </c>
    </row>
    <row r="154" spans="1:19" x14ac:dyDescent="0.25">
      <c r="A154">
        <v>2</v>
      </c>
      <c r="B154">
        <v>1</v>
      </c>
      <c r="C154">
        <v>7</v>
      </c>
      <c r="D154">
        <v>7</v>
      </c>
      <c r="E154">
        <v>1</v>
      </c>
      <c r="F154">
        <v>6</v>
      </c>
      <c r="G154">
        <v>6</v>
      </c>
      <c r="H154">
        <v>0.54487889237358011</v>
      </c>
      <c r="I154">
        <v>27</v>
      </c>
      <c r="K154">
        <v>4.9833997312477951E-2</v>
      </c>
      <c r="L154">
        <v>0</v>
      </c>
      <c r="M154">
        <v>0.12010643234309015</v>
      </c>
      <c r="N154">
        <v>-4.9833997312477896E-2</v>
      </c>
      <c r="O154">
        <v>-4.4878892373580059E-2</v>
      </c>
      <c r="P154">
        <v>-0.11774787476924903</v>
      </c>
      <c r="Q154">
        <v>0.45747966520026112</v>
      </c>
      <c r="R154">
        <v>0.6699404296555681</v>
      </c>
      <c r="S154">
        <v>0.28753923554469302</v>
      </c>
    </row>
    <row r="155" spans="1:19" x14ac:dyDescent="0.25">
      <c r="A155">
        <v>3</v>
      </c>
      <c r="B155">
        <v>1</v>
      </c>
      <c r="C155">
        <v>0</v>
      </c>
      <c r="D155">
        <v>0</v>
      </c>
      <c r="E155">
        <v>0</v>
      </c>
      <c r="F155">
        <v>10</v>
      </c>
      <c r="G155">
        <v>0</v>
      </c>
      <c r="H155">
        <v>0.47502081252105999</v>
      </c>
      <c r="I155">
        <v>20</v>
      </c>
      <c r="K155">
        <v>4.9833997312477951E-2</v>
      </c>
      <c r="L155">
        <v>3.742984534374949E-2</v>
      </c>
      <c r="M155">
        <v>0</v>
      </c>
      <c r="N155">
        <v>0</v>
      </c>
      <c r="O155">
        <v>-7.4442516811658976E-2</v>
      </c>
      <c r="P155">
        <v>0</v>
      </c>
      <c r="Q155">
        <v>0.51282132584456841</v>
      </c>
      <c r="R155">
        <v>0.58726384265622744</v>
      </c>
      <c r="S155">
        <v>0.42555748318834102</v>
      </c>
    </row>
    <row r="156" spans="1:19" x14ac:dyDescent="0.25">
      <c r="A156">
        <v>4</v>
      </c>
      <c r="B156">
        <v>1</v>
      </c>
      <c r="C156">
        <v>3</v>
      </c>
      <c r="D156">
        <v>3</v>
      </c>
      <c r="E156">
        <v>0</v>
      </c>
      <c r="F156">
        <v>9</v>
      </c>
      <c r="G156">
        <v>0</v>
      </c>
      <c r="H156">
        <v>0.57199613293151863</v>
      </c>
      <c r="I156">
        <v>23</v>
      </c>
      <c r="K156">
        <v>4.9833997312477951E-2</v>
      </c>
      <c r="L156">
        <v>0.11997652799432357</v>
      </c>
      <c r="M156">
        <v>5.2307909574325295E-2</v>
      </c>
      <c r="N156">
        <v>0</v>
      </c>
      <c r="O156">
        <v>-6.7092904965454392E-2</v>
      </c>
      <c r="P156">
        <v>0</v>
      </c>
      <c r="Q156">
        <v>0.65502552991567242</v>
      </c>
      <c r="R156">
        <v>0.72211843488112681</v>
      </c>
      <c r="S156">
        <v>0.43290709503454561</v>
      </c>
    </row>
    <row r="157" spans="1:19" x14ac:dyDescent="0.25">
      <c r="A157">
        <v>5</v>
      </c>
      <c r="B157">
        <v>0</v>
      </c>
      <c r="C157">
        <v>9.7889719999999993</v>
      </c>
      <c r="D157">
        <v>0</v>
      </c>
      <c r="E157">
        <v>1</v>
      </c>
      <c r="F157">
        <v>3</v>
      </c>
      <c r="G157">
        <v>3</v>
      </c>
      <c r="H157">
        <v>0.48986353900852053</v>
      </c>
      <c r="I157">
        <v>29.788972000000001</v>
      </c>
      <c r="K157">
        <v>0</v>
      </c>
      <c r="L157">
        <v>0</v>
      </c>
      <c r="M157">
        <v>0</v>
      </c>
      <c r="N157">
        <v>-4.9833997312477896E-2</v>
      </c>
      <c r="O157">
        <v>-2.248482479180014E-2</v>
      </c>
      <c r="P157">
        <v>-5.9713649267192914E-2</v>
      </c>
      <c r="Q157">
        <v>0.36796752862852905</v>
      </c>
      <c r="R157">
        <v>0.5</v>
      </c>
      <c r="S157">
        <v>0.36796752862852905</v>
      </c>
    </row>
    <row r="158" spans="1:19" x14ac:dyDescent="0.25">
      <c r="A158" t="s">
        <v>72</v>
      </c>
      <c r="H158">
        <v>0.49999999999856859</v>
      </c>
      <c r="J158" t="s">
        <v>91</v>
      </c>
      <c r="K158">
        <v>0</v>
      </c>
      <c r="L158">
        <v>0.12245933120185459</v>
      </c>
      <c r="M158">
        <v>0.2310585786300049</v>
      </c>
      <c r="N158">
        <v>0.31757447619364365</v>
      </c>
      <c r="O158">
        <v>0.38079707797788243</v>
      </c>
      <c r="P158">
        <v>0.42414181997875644</v>
      </c>
      <c r="Q158">
        <v>0.45257412682243325</v>
      </c>
    </row>
    <row r="159" spans="1:19" x14ac:dyDescent="0.25">
      <c r="J159" t="s">
        <v>92</v>
      </c>
      <c r="K159">
        <v>0</v>
      </c>
      <c r="L159">
        <v>0.16818777216816616</v>
      </c>
      <c r="M159">
        <v>0.3021838885585818</v>
      </c>
      <c r="N159">
        <v>0.39090317880438707</v>
      </c>
      <c r="O159">
        <v>0.44267582410113127</v>
      </c>
      <c r="P159">
        <v>0.47068776924864364</v>
      </c>
      <c r="Q159">
        <v>0.48522596830672693</v>
      </c>
    </row>
    <row r="160" spans="1:19" x14ac:dyDescent="0.25">
      <c r="J160" t="s">
        <v>93</v>
      </c>
      <c r="K160">
        <v>0</v>
      </c>
      <c r="L160">
        <v>-3.7429845343749546E-2</v>
      </c>
      <c r="M160">
        <v>-0.38079707797788243</v>
      </c>
    </row>
    <row r="161" spans="1:19" x14ac:dyDescent="0.25">
      <c r="J161" t="s">
        <v>94</v>
      </c>
      <c r="K161">
        <v>0</v>
      </c>
      <c r="L161">
        <v>-9.8687660112452003E-2</v>
      </c>
      <c r="M161">
        <v>-0.18997448112761245</v>
      </c>
    </row>
    <row r="163" spans="1:19" x14ac:dyDescent="0.25">
      <c r="B163">
        <v>0.5</v>
      </c>
      <c r="C163">
        <v>0.02</v>
      </c>
      <c r="D163">
        <v>0.1</v>
      </c>
      <c r="E163">
        <v>-0.2</v>
      </c>
      <c r="F163">
        <v>-0.1</v>
      </c>
      <c r="G163">
        <v>-0.2</v>
      </c>
    </row>
    <row r="164" spans="1:19" x14ac:dyDescent="0.25">
      <c r="A164" t="s">
        <v>66</v>
      </c>
      <c r="B164" t="s">
        <v>3</v>
      </c>
      <c r="C164" t="s">
        <v>4</v>
      </c>
      <c r="D164" t="s">
        <v>89</v>
      </c>
      <c r="E164" t="s">
        <v>6</v>
      </c>
      <c r="F164" t="s">
        <v>7</v>
      </c>
      <c r="G164" t="s">
        <v>88</v>
      </c>
      <c r="H164" t="s">
        <v>67</v>
      </c>
      <c r="I164" t="s">
        <v>84</v>
      </c>
      <c r="K164" t="s">
        <v>3</v>
      </c>
      <c r="L164" t="s">
        <v>4</v>
      </c>
      <c r="M164" t="s">
        <v>5</v>
      </c>
      <c r="N164" t="s">
        <v>6</v>
      </c>
      <c r="O164" t="s">
        <v>7</v>
      </c>
      <c r="P164" t="s">
        <v>90</v>
      </c>
      <c r="Q164" t="s">
        <v>69</v>
      </c>
      <c r="R164" t="s">
        <v>95</v>
      </c>
      <c r="S164" t="s">
        <v>96</v>
      </c>
    </row>
    <row r="165" spans="1:19" x14ac:dyDescent="0.25">
      <c r="A165">
        <v>1</v>
      </c>
      <c r="B165">
        <v>0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0.69846521600253875</v>
      </c>
      <c r="I165">
        <v>62</v>
      </c>
      <c r="K165">
        <v>0</v>
      </c>
      <c r="L165">
        <v>2.4979187478940013E-2</v>
      </c>
      <c r="M165">
        <v>0</v>
      </c>
      <c r="N165">
        <v>0</v>
      </c>
      <c r="O165">
        <v>0</v>
      </c>
      <c r="P165">
        <v>0</v>
      </c>
      <c r="Q165">
        <v>0.52497918747894001</v>
      </c>
      <c r="R165">
        <v>0.52497918747894001</v>
      </c>
      <c r="S165">
        <v>0.5</v>
      </c>
    </row>
    <row r="166" spans="1:19" x14ac:dyDescent="0.25">
      <c r="A166">
        <v>2</v>
      </c>
      <c r="B166">
        <v>0</v>
      </c>
      <c r="C166">
        <v>5</v>
      </c>
      <c r="D166">
        <v>0</v>
      </c>
      <c r="E166">
        <v>1</v>
      </c>
      <c r="F166">
        <v>5</v>
      </c>
      <c r="G166">
        <v>5</v>
      </c>
      <c r="H166">
        <v>0.16798161486607549</v>
      </c>
      <c r="I166">
        <v>25</v>
      </c>
      <c r="K166">
        <v>0</v>
      </c>
      <c r="L166">
        <v>3.9914834874204885E-2</v>
      </c>
      <c r="M166">
        <v>0</v>
      </c>
      <c r="N166">
        <v>-4.9833997312477896E-2</v>
      </c>
      <c r="O166">
        <v>-0.12245933120185454</v>
      </c>
      <c r="P166">
        <v>-0.2310585786300049</v>
      </c>
      <c r="Q166">
        <v>0.13656292772986756</v>
      </c>
      <c r="R166">
        <v>0.53991483487420489</v>
      </c>
      <c r="S166">
        <v>9.6648092855662671E-2</v>
      </c>
    </row>
    <row r="167" spans="1:19" x14ac:dyDescent="0.25">
      <c r="A167">
        <v>3</v>
      </c>
      <c r="B167">
        <v>0</v>
      </c>
      <c r="C167">
        <v>7.9999900000000004</v>
      </c>
      <c r="D167">
        <v>0</v>
      </c>
      <c r="E167">
        <v>1</v>
      </c>
      <c r="F167">
        <v>1.0129999999999999</v>
      </c>
      <c r="G167">
        <v>1.0129999999999999</v>
      </c>
      <c r="H167">
        <v>0.41486238404230691</v>
      </c>
      <c r="I167">
        <v>27.99999</v>
      </c>
      <c r="K167">
        <v>0</v>
      </c>
      <c r="L167">
        <v>0</v>
      </c>
      <c r="M167">
        <v>0</v>
      </c>
      <c r="N167">
        <v>-4.9833997312477896E-2</v>
      </c>
      <c r="O167">
        <v>-2.5303365758512608E-2</v>
      </c>
      <c r="P167">
        <v>-5.0477456667052167E-2</v>
      </c>
      <c r="Q167">
        <v>0.37438518026195733</v>
      </c>
      <c r="R167">
        <v>0.5</v>
      </c>
      <c r="S167">
        <v>0.37438518026195733</v>
      </c>
    </row>
    <row r="168" spans="1:19" x14ac:dyDescent="0.25">
      <c r="A168">
        <v>4</v>
      </c>
      <c r="B168">
        <v>1</v>
      </c>
      <c r="C168">
        <v>0</v>
      </c>
      <c r="D168">
        <v>0</v>
      </c>
      <c r="E168">
        <v>0</v>
      </c>
      <c r="F168">
        <v>7</v>
      </c>
      <c r="G168">
        <v>0</v>
      </c>
      <c r="H168">
        <v>0.4501660026875221</v>
      </c>
      <c r="I168">
        <v>20</v>
      </c>
      <c r="K168">
        <v>0.12245933120185459</v>
      </c>
      <c r="L168">
        <v>4.9833997312477951E-2</v>
      </c>
      <c r="M168">
        <v>0</v>
      </c>
      <c r="N168">
        <v>0</v>
      </c>
      <c r="O168">
        <v>-0.16818777216816611</v>
      </c>
      <c r="P168">
        <v>0</v>
      </c>
      <c r="Q168">
        <v>0.50410555634616649</v>
      </c>
      <c r="R168">
        <v>0.67229332851433254</v>
      </c>
      <c r="S168">
        <v>0.33181222783183389</v>
      </c>
    </row>
    <row r="169" spans="1:19" x14ac:dyDescent="0.25">
      <c r="A169">
        <v>5</v>
      </c>
      <c r="B169">
        <v>1</v>
      </c>
      <c r="C169">
        <v>10</v>
      </c>
      <c r="D169">
        <v>10</v>
      </c>
      <c r="E169">
        <v>1</v>
      </c>
      <c r="F169">
        <v>1</v>
      </c>
      <c r="G169">
        <v>1</v>
      </c>
      <c r="H169">
        <v>0.76852478349901765</v>
      </c>
      <c r="I169">
        <v>30</v>
      </c>
      <c r="K169">
        <v>0.12245933120185459</v>
      </c>
      <c r="L169">
        <v>0</v>
      </c>
      <c r="M169">
        <v>0.2310585786300049</v>
      </c>
      <c r="N169">
        <v>-4.9833997312477896E-2</v>
      </c>
      <c r="O169">
        <v>-2.4979187478940013E-2</v>
      </c>
      <c r="P169">
        <v>-4.9833997312477896E-2</v>
      </c>
      <c r="Q169">
        <v>0.72887072772796369</v>
      </c>
      <c r="R169">
        <v>0.85351790983185949</v>
      </c>
      <c r="S169">
        <v>0.3753528178961042</v>
      </c>
    </row>
    <row r="170" spans="1:19" x14ac:dyDescent="0.25">
      <c r="A170" t="s">
        <v>72</v>
      </c>
      <c r="H170">
        <v>0.5000000002194922</v>
      </c>
      <c r="J170" t="s">
        <v>91</v>
      </c>
      <c r="K170">
        <v>0</v>
      </c>
      <c r="L170">
        <v>4.9833997312477951E-2</v>
      </c>
      <c r="M170">
        <v>9.8687660112452003E-2</v>
      </c>
      <c r="N170">
        <v>0.1456563062257954</v>
      </c>
      <c r="O170">
        <v>0.1899744811276125</v>
      </c>
      <c r="P170">
        <v>0.2310585786300049</v>
      </c>
      <c r="Q170">
        <v>0.26852478349901765</v>
      </c>
    </row>
    <row r="171" spans="1:19" x14ac:dyDescent="0.25">
      <c r="J171" t="s">
        <v>92</v>
      </c>
      <c r="K171">
        <v>0</v>
      </c>
      <c r="L171">
        <v>0.2310585786300049</v>
      </c>
      <c r="M171">
        <v>0.38079707797788243</v>
      </c>
      <c r="N171">
        <v>0.45257412682243325</v>
      </c>
      <c r="O171">
        <v>0.48201379003790845</v>
      </c>
      <c r="P171">
        <v>0.49330714907571516</v>
      </c>
      <c r="Q171">
        <v>0.49752737684336523</v>
      </c>
    </row>
    <row r="172" spans="1:19" x14ac:dyDescent="0.25">
      <c r="J172" t="s">
        <v>93</v>
      </c>
      <c r="K172">
        <v>0</v>
      </c>
      <c r="L172">
        <v>-0.12245933120185454</v>
      </c>
      <c r="M172">
        <v>-0.38079707797788243</v>
      </c>
    </row>
    <row r="173" spans="1:19" x14ac:dyDescent="0.25">
      <c r="J173" t="s">
        <v>94</v>
      </c>
      <c r="K173">
        <v>0</v>
      </c>
      <c r="L173">
        <v>-0.2310585786300049</v>
      </c>
      <c r="M173">
        <v>-0.38079707797788243</v>
      </c>
    </row>
    <row r="175" spans="1:19" x14ac:dyDescent="0.25">
      <c r="B175">
        <v>0.1</v>
      </c>
      <c r="C175">
        <v>0.01</v>
      </c>
      <c r="D175">
        <v>0.05</v>
      </c>
      <c r="E175">
        <v>-0.3</v>
      </c>
      <c r="F175">
        <v>-0.05</v>
      </c>
      <c r="G175">
        <v>-0.1</v>
      </c>
    </row>
    <row r="176" spans="1:19" x14ac:dyDescent="0.25">
      <c r="A176" t="s">
        <v>66</v>
      </c>
      <c r="B176" t="s">
        <v>3</v>
      </c>
      <c r="C176" t="s">
        <v>4</v>
      </c>
      <c r="D176" t="s">
        <v>89</v>
      </c>
      <c r="E176" t="s">
        <v>6</v>
      </c>
      <c r="F176" t="s">
        <v>7</v>
      </c>
      <c r="G176" t="s">
        <v>88</v>
      </c>
      <c r="H176" t="s">
        <v>67</v>
      </c>
      <c r="I176" t="s">
        <v>84</v>
      </c>
      <c r="K176" t="s">
        <v>3</v>
      </c>
      <c r="L176" t="s">
        <v>4</v>
      </c>
      <c r="M176" t="s">
        <v>5</v>
      </c>
      <c r="N176" t="s">
        <v>6</v>
      </c>
      <c r="O176" t="s">
        <v>7</v>
      </c>
      <c r="P176" t="s">
        <v>90</v>
      </c>
      <c r="Q176" t="s">
        <v>69</v>
      </c>
      <c r="R176" t="s">
        <v>95</v>
      </c>
      <c r="S176" t="s">
        <v>96</v>
      </c>
    </row>
    <row r="177" spans="1:19" x14ac:dyDescent="0.25">
      <c r="A177">
        <v>1</v>
      </c>
      <c r="B177">
        <v>0</v>
      </c>
      <c r="C177">
        <v>23</v>
      </c>
      <c r="D177">
        <v>0</v>
      </c>
      <c r="E177">
        <v>1</v>
      </c>
      <c r="F177">
        <v>3</v>
      </c>
      <c r="G177">
        <v>3</v>
      </c>
      <c r="H177">
        <v>0.37285223368680448</v>
      </c>
      <c r="I177">
        <v>43</v>
      </c>
      <c r="K177">
        <v>0</v>
      </c>
      <c r="L177">
        <v>2.4979187478940013E-2</v>
      </c>
      <c r="M177">
        <v>0</v>
      </c>
      <c r="N177">
        <v>-7.4442516811658976E-2</v>
      </c>
      <c r="O177">
        <v>-3.7429845343749546E-2</v>
      </c>
      <c r="P177">
        <v>-7.4442516811658976E-2</v>
      </c>
      <c r="Q177">
        <v>0.33866430851187251</v>
      </c>
      <c r="R177">
        <v>0.52497918747894001</v>
      </c>
      <c r="S177">
        <v>0.3136851210329325</v>
      </c>
    </row>
    <row r="178" spans="1:19" x14ac:dyDescent="0.25">
      <c r="A178">
        <v>2</v>
      </c>
      <c r="B178">
        <v>1</v>
      </c>
      <c r="C178">
        <v>10</v>
      </c>
      <c r="D178">
        <v>10</v>
      </c>
      <c r="E178">
        <v>0</v>
      </c>
      <c r="F178">
        <v>4.0010599999999998</v>
      </c>
      <c r="G178">
        <v>0</v>
      </c>
      <c r="H178">
        <v>0.62244687592427173</v>
      </c>
      <c r="I178">
        <v>30</v>
      </c>
      <c r="K178">
        <v>2.4979187478940013E-2</v>
      </c>
      <c r="L178">
        <v>9.8687660112452003E-2</v>
      </c>
      <c r="M178">
        <v>0.12245933120185459</v>
      </c>
      <c r="N178">
        <v>0</v>
      </c>
      <c r="O178">
        <v>-4.9847115656180385E-2</v>
      </c>
      <c r="P178">
        <v>0</v>
      </c>
      <c r="Q178">
        <v>0.69627906313706622</v>
      </c>
      <c r="R178">
        <v>0.74612617879324661</v>
      </c>
      <c r="S178">
        <v>0.45015288434381961</v>
      </c>
    </row>
    <row r="179" spans="1:19" x14ac:dyDescent="0.25">
      <c r="A179">
        <v>3</v>
      </c>
      <c r="B179">
        <v>0</v>
      </c>
      <c r="C179">
        <v>40</v>
      </c>
      <c r="D179">
        <v>0</v>
      </c>
      <c r="E179">
        <v>0</v>
      </c>
      <c r="F179">
        <v>3.9999999999</v>
      </c>
      <c r="G179">
        <v>0</v>
      </c>
      <c r="H179">
        <v>0.54983399731371552</v>
      </c>
      <c r="I179">
        <v>60</v>
      </c>
      <c r="K179">
        <v>0</v>
      </c>
      <c r="L179">
        <v>0</v>
      </c>
      <c r="M179">
        <v>0</v>
      </c>
      <c r="N179">
        <v>0</v>
      </c>
      <c r="O179">
        <v>-4.983399731124033E-2</v>
      </c>
      <c r="P179">
        <v>0</v>
      </c>
      <c r="Q179">
        <v>0.45016600268875967</v>
      </c>
      <c r="R179">
        <v>0.5</v>
      </c>
      <c r="S179">
        <v>0.45016600268875967</v>
      </c>
    </row>
    <row r="180" spans="1:19" x14ac:dyDescent="0.25">
      <c r="A180">
        <v>4</v>
      </c>
      <c r="B180">
        <v>1</v>
      </c>
      <c r="C180">
        <v>0</v>
      </c>
      <c r="D180">
        <v>0</v>
      </c>
      <c r="E180">
        <v>0</v>
      </c>
      <c r="F180">
        <v>7</v>
      </c>
      <c r="G180">
        <v>0</v>
      </c>
      <c r="H180">
        <v>0.43782349911420188</v>
      </c>
      <c r="I180">
        <v>20</v>
      </c>
      <c r="K180">
        <v>2.4979187478940013E-2</v>
      </c>
      <c r="L180">
        <v>5.4705134119391596E-2</v>
      </c>
      <c r="M180">
        <v>0</v>
      </c>
      <c r="N180">
        <v>0</v>
      </c>
      <c r="O180">
        <v>-8.6617578917330018E-2</v>
      </c>
      <c r="P180">
        <v>0</v>
      </c>
      <c r="Q180">
        <v>0.49306674268100159</v>
      </c>
      <c r="R180">
        <v>0.57968432159833161</v>
      </c>
      <c r="S180">
        <v>0.41338242108266998</v>
      </c>
    </row>
    <row r="181" spans="1:19" x14ac:dyDescent="0.25">
      <c r="A181">
        <v>5</v>
      </c>
      <c r="B181">
        <v>1</v>
      </c>
      <c r="C181">
        <v>21.97</v>
      </c>
      <c r="D181">
        <v>21.97</v>
      </c>
      <c r="E181">
        <v>1</v>
      </c>
      <c r="F181">
        <v>7</v>
      </c>
      <c r="G181">
        <v>7</v>
      </c>
      <c r="H181">
        <v>0.51704339443555625</v>
      </c>
      <c r="I181">
        <v>41.97</v>
      </c>
      <c r="K181">
        <v>2.4979187478940013E-2</v>
      </c>
      <c r="L181">
        <v>0</v>
      </c>
      <c r="M181">
        <v>0.24997894528370002</v>
      </c>
      <c r="N181">
        <v>-7.4442516811658976E-2</v>
      </c>
      <c r="O181">
        <v>-8.6617578917330018E-2</v>
      </c>
      <c r="P181">
        <v>-0.16818777216816611</v>
      </c>
      <c r="Q181">
        <v>0.44571026486548493</v>
      </c>
      <c r="R181">
        <v>0.77495813276264003</v>
      </c>
      <c r="S181">
        <v>0.1707521321028449</v>
      </c>
    </row>
    <row r="182" spans="1:19" x14ac:dyDescent="0.25">
      <c r="A182" t="s">
        <v>72</v>
      </c>
      <c r="H182">
        <v>0.50000000009490997</v>
      </c>
      <c r="J182" t="s">
        <v>91</v>
      </c>
      <c r="K182">
        <v>0</v>
      </c>
      <c r="L182">
        <v>2.4979187478940013E-2</v>
      </c>
      <c r="M182">
        <v>4.9833997312477951E-2</v>
      </c>
      <c r="N182">
        <v>7.4442516811659032E-2</v>
      </c>
      <c r="O182">
        <v>9.8687660112452003E-2</v>
      </c>
      <c r="P182">
        <v>0.12245933120185459</v>
      </c>
      <c r="Q182">
        <v>0.1456563062257954</v>
      </c>
    </row>
    <row r="183" spans="1:19" x14ac:dyDescent="0.25">
      <c r="J183" t="s">
        <v>92</v>
      </c>
      <c r="K183">
        <v>0</v>
      </c>
      <c r="L183">
        <v>0.12245933120185459</v>
      </c>
      <c r="M183">
        <v>0.2310585786300049</v>
      </c>
      <c r="N183">
        <v>0.31757447619364365</v>
      </c>
      <c r="O183">
        <v>0.38079707797788243</v>
      </c>
      <c r="P183">
        <v>0.42414181997875644</v>
      </c>
      <c r="Q183">
        <v>0.45257412682243325</v>
      </c>
    </row>
    <row r="184" spans="1:19" x14ac:dyDescent="0.25">
      <c r="J184" t="s">
        <v>93</v>
      </c>
      <c r="K184">
        <v>0</v>
      </c>
      <c r="L184">
        <v>-6.2176500885798125E-2</v>
      </c>
      <c r="M184">
        <v>-0.4525741268224332</v>
      </c>
    </row>
    <row r="185" spans="1:19" x14ac:dyDescent="0.25">
      <c r="J185" t="s">
        <v>94</v>
      </c>
      <c r="K185">
        <v>0</v>
      </c>
      <c r="L185">
        <v>-0.12245933120185454</v>
      </c>
      <c r="M185">
        <v>-0.2310585786300049</v>
      </c>
    </row>
  </sheetData>
  <mergeCells count="3">
    <mergeCell ref="J3:N10"/>
    <mergeCell ref="A29:G31"/>
    <mergeCell ref="A3:G8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2FA8-4256-40F1-950D-B8474E3A293D}">
  <dimension ref="A2:K31"/>
  <sheetViews>
    <sheetView workbookViewId="0">
      <selection activeCell="D11" sqref="D11"/>
    </sheetView>
  </sheetViews>
  <sheetFormatPr defaultColWidth="11.42578125" defaultRowHeight="15" x14ac:dyDescent="0.25"/>
  <sheetData>
    <row r="2" spans="1:11" x14ac:dyDescent="0.25">
      <c r="A2" t="s">
        <v>2</v>
      </c>
      <c r="B2" t="s">
        <v>8</v>
      </c>
      <c r="C2" t="s">
        <v>80</v>
      </c>
      <c r="D2" t="s">
        <v>81</v>
      </c>
      <c r="E2" t="s">
        <v>9</v>
      </c>
      <c r="F2" t="s">
        <v>82</v>
      </c>
      <c r="G2" t="s">
        <v>83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>
        <v>1</v>
      </c>
      <c r="B3">
        <v>0.5</v>
      </c>
      <c r="C3">
        <v>0.5</v>
      </c>
      <c r="D3">
        <v>0.5</v>
      </c>
      <c r="E3">
        <v>15</v>
      </c>
      <c r="F3">
        <v>45</v>
      </c>
      <c r="G3">
        <v>95</v>
      </c>
      <c r="H3">
        <v>10</v>
      </c>
      <c r="I3">
        <f>$B$13*$C$13*$D$13*MIN(E3+F3+G3,H3)+$B$13*$C$13*(1-$D$13)*MIN(E3+F3,H3)+$B$13*(1-$C$13)*$D$13*MIN(E3+G3,H3)+(1-$B$13)*$C$13*$D$13*MIN(F3+G3,H3)+(1-$B$13)*(1-$C$13)*$D$13*MIN(G3,H3)+(1-$B$13)*$C$13*(1-$D$13)*MIN(F3,H3)+$B$13*(1-$C$13)*(1-$D$13)*MIN(E3,H3)</f>
        <v>3.2232781060922435</v>
      </c>
      <c r="K3">
        <f t="shared" ref="K3:K12" si="0">H3*$J$13</f>
        <v>3.2232781060922444</v>
      </c>
    </row>
    <row r="4" spans="1:11" x14ac:dyDescent="0.25">
      <c r="A4">
        <v>2</v>
      </c>
      <c r="B4">
        <v>2.7802346747634443E-2</v>
      </c>
      <c r="C4">
        <v>4.2658597777622403E-2</v>
      </c>
      <c r="D4">
        <v>5.037394517692406E-3</v>
      </c>
      <c r="E4">
        <v>15</v>
      </c>
      <c r="F4">
        <v>45</v>
      </c>
      <c r="G4">
        <v>95</v>
      </c>
      <c r="H4">
        <v>10</v>
      </c>
      <c r="I4">
        <f t="shared" ref="I4:I12" si="1">$B$13*$C$13*$D$13*MIN(E4+F4+G4,H4)+$B$13*$C$13*(1-$D$13)*MIN(E4+F4,H4)+$B$13*(1-$C$13)*$D$13*MIN(E4+G4,H4)+(1-$B$13)*$C$13*$D$13*MIN(F4+G4,H4)+(1-$B$13)*(1-$C$13)*$D$13*MIN(G4,H4)+(1-$B$13)*$C$13*(1-$D$13)*MIN(F4,H4)+$B$13*(1-$C$13)*(1-$D$13)*MIN(E4,H4)</f>
        <v>3.2232781060922435</v>
      </c>
      <c r="K4">
        <f t="shared" si="0"/>
        <v>3.2232781060922444</v>
      </c>
    </row>
    <row r="5" spans="1:11" x14ac:dyDescent="0.25">
      <c r="A5">
        <v>3</v>
      </c>
      <c r="B5">
        <v>0.26131211729143866</v>
      </c>
      <c r="C5">
        <v>0.13546954538340561</v>
      </c>
      <c r="D5">
        <v>0.29009998721497232</v>
      </c>
      <c r="E5">
        <v>15</v>
      </c>
      <c r="F5">
        <v>45</v>
      </c>
      <c r="G5">
        <v>95</v>
      </c>
      <c r="H5">
        <v>10</v>
      </c>
      <c r="I5">
        <f t="shared" si="1"/>
        <v>3.2232781060922435</v>
      </c>
      <c r="K5">
        <f t="shared" si="0"/>
        <v>3.2232781060922444</v>
      </c>
    </row>
    <row r="6" spans="1:11" x14ac:dyDescent="0.25">
      <c r="A6">
        <v>4</v>
      </c>
      <c r="B6">
        <v>0.27249131136898574</v>
      </c>
      <c r="C6">
        <v>5.9064134679306893E-2</v>
      </c>
      <c r="D6">
        <v>7.5572654855898813E-2</v>
      </c>
      <c r="E6">
        <v>15</v>
      </c>
      <c r="F6">
        <v>45</v>
      </c>
      <c r="G6">
        <v>95</v>
      </c>
      <c r="H6">
        <v>10</v>
      </c>
      <c r="I6">
        <f t="shared" si="1"/>
        <v>3.2232781060922435</v>
      </c>
      <c r="K6">
        <f t="shared" si="0"/>
        <v>3.2232781060922444</v>
      </c>
    </row>
    <row r="7" spans="1:11" x14ac:dyDescent="0.25">
      <c r="A7">
        <v>5</v>
      </c>
      <c r="B7">
        <v>7.3234088643675727E-2</v>
      </c>
      <c r="C7">
        <v>2.8254233729035926E-2</v>
      </c>
      <c r="D7">
        <v>0.189391628471312</v>
      </c>
      <c r="E7">
        <v>15</v>
      </c>
      <c r="F7">
        <v>45</v>
      </c>
      <c r="G7">
        <v>95</v>
      </c>
      <c r="H7">
        <v>10</v>
      </c>
      <c r="I7">
        <f t="shared" si="1"/>
        <v>3.2232781060922435</v>
      </c>
      <c r="K7">
        <f t="shared" si="0"/>
        <v>3.2232781060922444</v>
      </c>
    </row>
    <row r="8" spans="1:11" x14ac:dyDescent="0.25">
      <c r="A8">
        <v>6</v>
      </c>
      <c r="B8">
        <v>0.18022821773846504</v>
      </c>
      <c r="C8">
        <v>0.34854956562305006</v>
      </c>
      <c r="D8">
        <v>0.23356209116075893</v>
      </c>
      <c r="E8">
        <v>15</v>
      </c>
      <c r="F8">
        <v>45</v>
      </c>
      <c r="G8">
        <v>95</v>
      </c>
      <c r="H8">
        <v>10</v>
      </c>
      <c r="I8">
        <f t="shared" si="1"/>
        <v>3.2232781060922435</v>
      </c>
      <c r="K8">
        <f t="shared" si="0"/>
        <v>3.2232781060922444</v>
      </c>
    </row>
    <row r="9" spans="1:11" x14ac:dyDescent="0.25">
      <c r="A9">
        <v>7</v>
      </c>
      <c r="B9">
        <v>0.26928993619688385</v>
      </c>
      <c r="C9">
        <v>4.7075849325330724E-2</v>
      </c>
      <c r="D9">
        <v>0.23337893854328531</v>
      </c>
      <c r="E9">
        <v>15</v>
      </c>
      <c r="F9">
        <v>45</v>
      </c>
      <c r="G9">
        <v>95</v>
      </c>
      <c r="H9">
        <v>10</v>
      </c>
      <c r="I9">
        <f t="shared" si="1"/>
        <v>3.2232781060922435</v>
      </c>
      <c r="K9">
        <f t="shared" si="0"/>
        <v>3.2232781060922444</v>
      </c>
    </row>
    <row r="10" spans="1:11" x14ac:dyDescent="0.25">
      <c r="A10">
        <v>8</v>
      </c>
      <c r="B10">
        <v>4.8556298399188076E-2</v>
      </c>
      <c r="C10">
        <v>0.1604112728586688</v>
      </c>
      <c r="D10">
        <v>0.32833793744101331</v>
      </c>
      <c r="E10">
        <v>15</v>
      </c>
      <c r="F10">
        <v>45</v>
      </c>
      <c r="G10">
        <v>95</v>
      </c>
      <c r="H10">
        <v>10</v>
      </c>
      <c r="I10">
        <f t="shared" si="1"/>
        <v>3.2232781060922435</v>
      </c>
      <c r="K10">
        <f t="shared" si="0"/>
        <v>3.2232781060922444</v>
      </c>
    </row>
    <row r="11" spans="1:11" x14ac:dyDescent="0.25">
      <c r="A11">
        <v>9</v>
      </c>
      <c r="B11">
        <v>5.8942028156112027E-2</v>
      </c>
      <c r="C11">
        <v>0.1056166223761594</v>
      </c>
      <c r="D11">
        <v>3.1698078144030369E-2</v>
      </c>
      <c r="E11">
        <v>15</v>
      </c>
      <c r="F11">
        <v>45</v>
      </c>
      <c r="G11">
        <v>95</v>
      </c>
      <c r="H11">
        <v>10</v>
      </c>
      <c r="I11">
        <f t="shared" si="1"/>
        <v>3.2232781060922435</v>
      </c>
      <c r="K11">
        <f t="shared" si="0"/>
        <v>3.2232781060922444</v>
      </c>
    </row>
    <row r="12" spans="1:11" x14ac:dyDescent="0.25">
      <c r="A12">
        <v>10</v>
      </c>
      <c r="B12">
        <v>0.19209664617085101</v>
      </c>
      <c r="C12">
        <v>6.2041369264401902E-2</v>
      </c>
      <c r="D12">
        <v>0.26666981395147316</v>
      </c>
      <c r="E12">
        <v>15</v>
      </c>
      <c r="F12">
        <v>45</v>
      </c>
      <c r="G12">
        <v>95</v>
      </c>
      <c r="H12">
        <v>10</v>
      </c>
      <c r="I12">
        <f t="shared" si="1"/>
        <v>3.2232781060922435</v>
      </c>
      <c r="K12">
        <f t="shared" si="0"/>
        <v>3.2232781060922444</v>
      </c>
    </row>
    <row r="13" spans="1:11" x14ac:dyDescent="0.25">
      <c r="A13" t="s">
        <v>15</v>
      </c>
      <c r="B13">
        <f>GEOMEAN(B3:B12)</f>
        <v>0.13447793420431378</v>
      </c>
      <c r="C13">
        <f t="shared" ref="C13:D13" si="2">GEOMEAN(C3:C12)</f>
        <v>9.8173367366365685E-2</v>
      </c>
      <c r="D13">
        <f t="shared" si="2"/>
        <v>0.13180263741570822</v>
      </c>
      <c r="H13">
        <f>SUM(H3:H12)</f>
        <v>100</v>
      </c>
      <c r="I13">
        <f>SUM(I3:I12)</f>
        <v>32.232781060922441</v>
      </c>
      <c r="J13">
        <f>I13/H13</f>
        <v>0.32232781060922444</v>
      </c>
    </row>
    <row r="22" spans="1:3" x14ac:dyDescent="0.25">
      <c r="A22">
        <f ca="1">0.35*RAND()</f>
        <v>7.790965988440815E-2</v>
      </c>
      <c r="B22">
        <f t="shared" ref="B22:C22" ca="1" si="3">0.35*RAND()</f>
        <v>0.14486860435045373</v>
      </c>
      <c r="C22">
        <f t="shared" ca="1" si="3"/>
        <v>0.10331147105715531</v>
      </c>
    </row>
    <row r="23" spans="1:3" x14ac:dyDescent="0.25">
      <c r="A23">
        <f t="shared" ref="A23:C31" ca="1" si="4">0.35*RAND()</f>
        <v>3.10010912376717E-2</v>
      </c>
      <c r="B23">
        <f t="shared" ca="1" si="4"/>
        <v>0.21769097722263941</v>
      </c>
      <c r="C23">
        <f t="shared" ca="1" si="4"/>
        <v>0.24103634388037951</v>
      </c>
    </row>
    <row r="24" spans="1:3" x14ac:dyDescent="0.25">
      <c r="A24">
        <f t="shared" ca="1" si="4"/>
        <v>0.34159623504412423</v>
      </c>
      <c r="B24">
        <f t="shared" ca="1" si="4"/>
        <v>9.4747606663462103E-2</v>
      </c>
      <c r="C24">
        <f t="shared" ca="1" si="4"/>
        <v>0.23951168993105479</v>
      </c>
    </row>
    <row r="25" spans="1:3" x14ac:dyDescent="0.25">
      <c r="A25">
        <f t="shared" ca="1" si="4"/>
        <v>0.26650610323736679</v>
      </c>
      <c r="B25">
        <f t="shared" ca="1" si="4"/>
        <v>9.2832386320032115E-2</v>
      </c>
      <c r="C25">
        <f t="shared" ca="1" si="4"/>
        <v>3.1054385606259442E-2</v>
      </c>
    </row>
    <row r="26" spans="1:3" x14ac:dyDescent="0.25">
      <c r="A26">
        <f t="shared" ca="1" si="4"/>
        <v>0.24346060491120328</v>
      </c>
      <c r="B26">
        <f t="shared" ca="1" si="4"/>
        <v>6.9893065060111587E-2</v>
      </c>
      <c r="C26">
        <f t="shared" ca="1" si="4"/>
        <v>8.0799112584712174E-2</v>
      </c>
    </row>
    <row r="27" spans="1:3" x14ac:dyDescent="0.25">
      <c r="A27">
        <f t="shared" ca="1" si="4"/>
        <v>6.4920922954441712E-2</v>
      </c>
      <c r="B27">
        <f t="shared" ca="1" si="4"/>
        <v>0.24735653212938041</v>
      </c>
      <c r="C27">
        <f t="shared" ca="1" si="4"/>
        <v>1.3283429946647484E-2</v>
      </c>
    </row>
    <row r="28" spans="1:3" x14ac:dyDescent="0.25">
      <c r="A28">
        <f t="shared" ca="1" si="4"/>
        <v>4.4981149583375589E-2</v>
      </c>
      <c r="B28">
        <f t="shared" ca="1" si="4"/>
        <v>0.2982474028677834</v>
      </c>
      <c r="C28">
        <f t="shared" ca="1" si="4"/>
        <v>1.2503879312176551E-2</v>
      </c>
    </row>
    <row r="29" spans="1:3" x14ac:dyDescent="0.25">
      <c r="A29">
        <f t="shared" ca="1" si="4"/>
        <v>0.23550110530135046</v>
      </c>
      <c r="B29">
        <f t="shared" ca="1" si="4"/>
        <v>6.7621971473493456E-2</v>
      </c>
      <c r="C29">
        <f t="shared" ca="1" si="4"/>
        <v>9.9278959558360358E-2</v>
      </c>
    </row>
    <row r="30" spans="1:3" x14ac:dyDescent="0.25">
      <c r="A30">
        <f t="shared" ca="1" si="4"/>
        <v>0.33182453384532495</v>
      </c>
      <c r="B30">
        <f t="shared" ca="1" si="4"/>
        <v>0.17773480082390253</v>
      </c>
      <c r="C30">
        <f t="shared" ca="1" si="4"/>
        <v>0.25587823966801254</v>
      </c>
    </row>
    <row r="31" spans="1:3" x14ac:dyDescent="0.25">
      <c r="A31">
        <f t="shared" ca="1" si="4"/>
        <v>0.27419214907103712</v>
      </c>
      <c r="B31">
        <f t="shared" ca="1" si="4"/>
        <v>0.13082066419698116</v>
      </c>
      <c r="C31">
        <f t="shared" ca="1" si="4"/>
        <v>8.1843475078219569E-2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8827-BB68-3147-BD3B-ADA9DA5D2494}">
  <dimension ref="A1:S184"/>
  <sheetViews>
    <sheetView topLeftCell="A111" zoomScale="136" workbookViewId="0">
      <selection activeCell="L116" sqref="L116:L120"/>
    </sheetView>
  </sheetViews>
  <sheetFormatPr defaultColWidth="11.42578125" defaultRowHeight="15" x14ac:dyDescent="0.25"/>
  <cols>
    <col min="1" max="6" width="6.85546875" customWidth="1"/>
    <col min="7" max="7" width="12.28515625" bestFit="1" customWidth="1"/>
  </cols>
  <sheetData>
    <row r="1" spans="1:14" s="5" customFormat="1" x14ac:dyDescent="0.25"/>
    <row r="3" spans="1:14" ht="15" customHeight="1" x14ac:dyDescent="0.25">
      <c r="A3" s="17" t="s">
        <v>63</v>
      </c>
      <c r="B3" s="17"/>
      <c r="C3" s="17"/>
      <c r="D3" s="17"/>
      <c r="E3" s="17"/>
      <c r="F3" s="17"/>
      <c r="G3" s="17"/>
      <c r="J3" s="17" t="s">
        <v>64</v>
      </c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J8" s="17"/>
      <c r="K8" s="17"/>
      <c r="L8" s="17"/>
      <c r="M8" s="17"/>
      <c r="N8" s="17"/>
    </row>
    <row r="9" spans="1:14" x14ac:dyDescent="0.25">
      <c r="A9" s="7"/>
      <c r="B9" s="7"/>
      <c r="C9" s="7"/>
      <c r="D9" s="7"/>
      <c r="E9" s="7"/>
      <c r="F9" s="7"/>
      <c r="G9" s="7"/>
      <c r="J9" s="17"/>
      <c r="K9" s="17"/>
      <c r="L9" s="17"/>
      <c r="M9" s="17"/>
      <c r="N9" s="17"/>
    </row>
    <row r="10" spans="1:14" x14ac:dyDescent="0.25">
      <c r="A10" s="5" t="s">
        <v>65</v>
      </c>
      <c r="B10" s="6">
        <v>0.15</v>
      </c>
      <c r="C10" s="6">
        <v>0.35</v>
      </c>
      <c r="D10" s="6">
        <v>0.25</v>
      </c>
      <c r="E10" s="6">
        <v>0.3</v>
      </c>
      <c r="F10" s="6">
        <v>0.75</v>
      </c>
      <c r="G10" s="7"/>
      <c r="J10" s="17"/>
      <c r="K10" s="17"/>
      <c r="L10" s="17"/>
      <c r="M10" s="17"/>
      <c r="N10" s="17"/>
    </row>
    <row r="11" spans="1:14" x14ac:dyDescent="0.25">
      <c r="A11" s="7"/>
      <c r="B11" s="7"/>
      <c r="C11" s="7"/>
      <c r="D11" s="7"/>
      <c r="E11" s="7"/>
      <c r="F11" s="7"/>
      <c r="G11" s="7"/>
    </row>
    <row r="12" spans="1:14" x14ac:dyDescent="0.25">
      <c r="A12" s="7"/>
      <c r="B12" s="7"/>
      <c r="C12" s="7"/>
      <c r="D12" s="7"/>
      <c r="E12" s="7"/>
      <c r="F12" s="7"/>
      <c r="G12" s="7"/>
      <c r="J12" t="s">
        <v>3</v>
      </c>
      <c r="K12" t="s">
        <v>4</v>
      </c>
      <c r="L12" t="s">
        <v>5</v>
      </c>
      <c r="M12" t="s">
        <v>6</v>
      </c>
      <c r="N12" t="s">
        <v>7</v>
      </c>
    </row>
    <row r="13" spans="1:14" x14ac:dyDescent="0.25">
      <c r="A13" s="7"/>
      <c r="B13" s="7"/>
      <c r="C13" s="7"/>
      <c r="D13" s="7"/>
      <c r="E13" s="7"/>
      <c r="F13" s="7"/>
      <c r="G13" s="7"/>
      <c r="J13">
        <f>EXP($B$10)/(1+EXP($B$10))-0.5</f>
        <v>3.742984534374949E-2</v>
      </c>
      <c r="K13">
        <f>EXP($C$10)/(1+EXP($C$10))-0.5</f>
        <v>8.6617578917330018E-2</v>
      </c>
      <c r="L13">
        <f>EXP($D$10)/(1+EXP($D$10))-0.5</f>
        <v>6.2176500885798069E-2</v>
      </c>
      <c r="M13">
        <f>EXP($E$10)/(1+EXP($E$10))-0.5</f>
        <v>7.4442516811659032E-2</v>
      </c>
      <c r="N13">
        <f>EXP($F$10)/(1+EXP($F$10))-0.5</f>
        <v>0.17917869917539297</v>
      </c>
    </row>
    <row r="14" spans="1:14" x14ac:dyDescent="0.25">
      <c r="A14" s="5" t="s">
        <v>65</v>
      </c>
      <c r="B14" s="6">
        <v>0.15</v>
      </c>
      <c r="C14" s="6">
        <v>0.35</v>
      </c>
      <c r="D14" s="6">
        <v>0.25</v>
      </c>
      <c r="E14" s="6">
        <v>0.3</v>
      </c>
      <c r="F14" s="6">
        <v>0.75</v>
      </c>
      <c r="G14" s="7"/>
    </row>
    <row r="16" spans="1:14" x14ac:dyDescent="0.25">
      <c r="A16" t="s">
        <v>66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67</v>
      </c>
      <c r="J16" t="s">
        <v>68</v>
      </c>
      <c r="K16" t="s">
        <v>69</v>
      </c>
      <c r="L16" t="s">
        <v>70</v>
      </c>
      <c r="M16" t="s">
        <v>71</v>
      </c>
    </row>
    <row r="17" spans="1:13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f t="shared" ref="G17:G26" si="0">EXP(SUMPRODUCT($B$10:$F$10,$B17:$F17))/(1+EXP(SUMPRODUCT($B$10:$F$10,$B17:$F17)))</f>
        <v>0.79412962819905264</v>
      </c>
      <c r="J17">
        <v>0.5</v>
      </c>
      <c r="K17">
        <f t="shared" ref="K17:K26" si="1">0.5+SUMPRODUCT($B17:$F17,$J$13:$N$13)</f>
        <v>0.82797277897852106</v>
      </c>
      <c r="L17">
        <f t="shared" ref="L17:L26" si="2">0.5+MAX(0,B17)*$J$13+MAX(0,C17)*$K$13+MAX(0,D17)*$L$13+MAX(0,E17)*$M$13+MAX(0,F17)*$N$13</f>
        <v>0.82797277897852106</v>
      </c>
      <c r="M17">
        <f t="shared" ref="M17:M26" si="3">0.5+MIN(0,B17)*$J$13+MIN(0,C17)*$K$13+MIN(0,D17)*$L$13+MIN(0,E17)*$M$13+MIN(0,F17)*$N$13</f>
        <v>0.5</v>
      </c>
    </row>
    <row r="18" spans="1:13" x14ac:dyDescent="0.25">
      <c r="A18">
        <v>2</v>
      </c>
      <c r="B18">
        <f>(-1)*B17</f>
        <v>0</v>
      </c>
      <c r="C18">
        <f t="shared" ref="C18:F18" si="4">(-1)*C17</f>
        <v>-1</v>
      </c>
      <c r="D18">
        <f t="shared" si="4"/>
        <v>-1</v>
      </c>
      <c r="E18">
        <f t="shared" si="4"/>
        <v>0</v>
      </c>
      <c r="F18">
        <f t="shared" si="4"/>
        <v>-1</v>
      </c>
      <c r="G18">
        <f t="shared" si="0"/>
        <v>0.20587037180094733</v>
      </c>
      <c r="J18">
        <v>0.5</v>
      </c>
      <c r="K18">
        <f t="shared" si="1"/>
        <v>0.17202722102147894</v>
      </c>
      <c r="L18">
        <f t="shared" si="2"/>
        <v>0.5</v>
      </c>
      <c r="M18">
        <f t="shared" si="3"/>
        <v>0.17202722102147894</v>
      </c>
    </row>
    <row r="19" spans="1:13" x14ac:dyDescent="0.25">
      <c r="A19">
        <v>3</v>
      </c>
      <c r="B19">
        <v>1</v>
      </c>
      <c r="C19">
        <v>0</v>
      </c>
      <c r="D19">
        <v>0</v>
      </c>
      <c r="E19">
        <v>-1</v>
      </c>
      <c r="F19">
        <v>-1</v>
      </c>
      <c r="G19">
        <f t="shared" si="0"/>
        <v>0.289050497374996</v>
      </c>
      <c r="J19">
        <v>0.5</v>
      </c>
      <c r="K19">
        <f t="shared" si="1"/>
        <v>0.28380862935669748</v>
      </c>
      <c r="L19">
        <f t="shared" si="2"/>
        <v>0.53742984534374949</v>
      </c>
      <c r="M19">
        <f t="shared" si="3"/>
        <v>0.24637878401294799</v>
      </c>
    </row>
    <row r="20" spans="1:13" x14ac:dyDescent="0.25">
      <c r="A20">
        <v>4</v>
      </c>
      <c r="B20">
        <f>(-1)*B19</f>
        <v>-1</v>
      </c>
      <c r="C20">
        <f t="shared" ref="C20:F20" si="5">(-1)*C19</f>
        <v>0</v>
      </c>
      <c r="D20">
        <f t="shared" si="5"/>
        <v>0</v>
      </c>
      <c r="E20">
        <f t="shared" si="5"/>
        <v>1</v>
      </c>
      <c r="F20">
        <f t="shared" si="5"/>
        <v>1</v>
      </c>
      <c r="G20">
        <f t="shared" si="0"/>
        <v>0.710949502625004</v>
      </c>
      <c r="J20">
        <v>0.5</v>
      </c>
      <c r="K20">
        <f t="shared" si="1"/>
        <v>0.71619137064330252</v>
      </c>
      <c r="L20">
        <f t="shared" si="2"/>
        <v>0.75362121598705201</v>
      </c>
      <c r="M20">
        <f t="shared" si="3"/>
        <v>0.46257015465625051</v>
      </c>
    </row>
    <row r="21" spans="1:13" x14ac:dyDescent="0.25">
      <c r="A21">
        <v>5</v>
      </c>
      <c r="B21">
        <v>1</v>
      </c>
      <c r="C21">
        <v>1</v>
      </c>
      <c r="D21">
        <v>-1</v>
      </c>
      <c r="E21">
        <v>-1</v>
      </c>
      <c r="F21">
        <v>0</v>
      </c>
      <c r="G21">
        <f t="shared" si="0"/>
        <v>0.48750260351578967</v>
      </c>
      <c r="J21">
        <v>0.5</v>
      </c>
      <c r="K21">
        <f t="shared" si="1"/>
        <v>0.48742840656362241</v>
      </c>
      <c r="L21">
        <f t="shared" si="2"/>
        <v>0.62404742426107951</v>
      </c>
      <c r="M21">
        <f t="shared" si="3"/>
        <v>0.3633809823025429</v>
      </c>
    </row>
    <row r="22" spans="1:13" x14ac:dyDescent="0.25">
      <c r="A22">
        <v>6</v>
      </c>
      <c r="B22">
        <f>(-1)*B21</f>
        <v>-1</v>
      </c>
      <c r="C22">
        <f t="shared" ref="C22:F22" si="6">(-1)*C21</f>
        <v>-1</v>
      </c>
      <c r="D22">
        <f t="shared" si="6"/>
        <v>1</v>
      </c>
      <c r="E22">
        <f t="shared" si="6"/>
        <v>1</v>
      </c>
      <c r="F22">
        <f t="shared" si="6"/>
        <v>0</v>
      </c>
      <c r="G22">
        <f t="shared" si="0"/>
        <v>0.51249739648421033</v>
      </c>
      <c r="J22">
        <v>0.5</v>
      </c>
      <c r="K22">
        <f t="shared" si="1"/>
        <v>0.51257159343637759</v>
      </c>
      <c r="L22">
        <f t="shared" si="2"/>
        <v>0.6366190176974571</v>
      </c>
      <c r="M22">
        <f t="shared" si="3"/>
        <v>0.37595257573892049</v>
      </c>
    </row>
    <row r="23" spans="1:13" x14ac:dyDescent="0.25">
      <c r="A23">
        <v>7</v>
      </c>
      <c r="B23">
        <v>1</v>
      </c>
      <c r="C23">
        <v>1</v>
      </c>
      <c r="D23">
        <v>1</v>
      </c>
      <c r="E23">
        <v>-1</v>
      </c>
      <c r="F23">
        <v>1</v>
      </c>
      <c r="G23">
        <f t="shared" si="0"/>
        <v>0.76852478349901765</v>
      </c>
      <c r="J23">
        <v>0.5</v>
      </c>
      <c r="K23">
        <f t="shared" si="1"/>
        <v>0.79096010751061152</v>
      </c>
      <c r="L23">
        <f t="shared" si="2"/>
        <v>0.86540262432227055</v>
      </c>
      <c r="M23">
        <f t="shared" si="3"/>
        <v>0.42555748318834097</v>
      </c>
    </row>
    <row r="24" spans="1:13" x14ac:dyDescent="0.25">
      <c r="A24">
        <v>8</v>
      </c>
      <c r="B24">
        <f>(-1)*B23</f>
        <v>-1</v>
      </c>
      <c r="C24">
        <f t="shared" ref="C24:F24" si="7">(-1)*C23</f>
        <v>-1</v>
      </c>
      <c r="D24">
        <f t="shared" si="7"/>
        <v>-1</v>
      </c>
      <c r="E24">
        <f t="shared" si="7"/>
        <v>1</v>
      </c>
      <c r="F24">
        <f t="shared" si="7"/>
        <v>-1</v>
      </c>
      <c r="G24">
        <f t="shared" si="0"/>
        <v>0.23147521650098238</v>
      </c>
      <c r="J24">
        <v>0.5</v>
      </c>
      <c r="K24">
        <f t="shared" si="1"/>
        <v>0.20903989248938848</v>
      </c>
      <c r="L24">
        <f t="shared" si="2"/>
        <v>0.57444251681165903</v>
      </c>
      <c r="M24">
        <f t="shared" si="3"/>
        <v>0.13459737567772945</v>
      </c>
    </row>
    <row r="25" spans="1:13" x14ac:dyDescent="0.25">
      <c r="A25">
        <v>9</v>
      </c>
      <c r="B25">
        <v>-1</v>
      </c>
      <c r="C25">
        <v>1</v>
      </c>
      <c r="D25">
        <v>-1</v>
      </c>
      <c r="E25">
        <v>0</v>
      </c>
      <c r="F25">
        <v>-1</v>
      </c>
      <c r="G25">
        <f t="shared" si="0"/>
        <v>0.31002551887238755</v>
      </c>
      <c r="J25">
        <v>0.5</v>
      </c>
      <c r="K25">
        <f t="shared" si="1"/>
        <v>0.30783253351238948</v>
      </c>
      <c r="L25">
        <f t="shared" si="2"/>
        <v>0.58661757891733002</v>
      </c>
      <c r="M25">
        <f t="shared" si="3"/>
        <v>0.22121495459505947</v>
      </c>
    </row>
    <row r="26" spans="1:13" x14ac:dyDescent="0.25">
      <c r="A26">
        <v>10</v>
      </c>
      <c r="B26">
        <f>(-1)*B25</f>
        <v>1</v>
      </c>
      <c r="C26">
        <f t="shared" ref="C26:F26" si="8">(-1)*C25</f>
        <v>-1</v>
      </c>
      <c r="D26">
        <f t="shared" si="8"/>
        <v>1</v>
      </c>
      <c r="E26">
        <f t="shared" si="8"/>
        <v>0</v>
      </c>
      <c r="F26">
        <f t="shared" si="8"/>
        <v>1</v>
      </c>
      <c r="G26">
        <f t="shared" si="0"/>
        <v>0.6899744811276125</v>
      </c>
      <c r="J26">
        <v>0.5</v>
      </c>
      <c r="K26">
        <f t="shared" si="1"/>
        <v>0.69216746648761052</v>
      </c>
      <c r="L26">
        <f t="shared" si="2"/>
        <v>0.77878504540494053</v>
      </c>
      <c r="M26">
        <f t="shared" si="3"/>
        <v>0.41338242108266998</v>
      </c>
    </row>
    <row r="27" spans="1:13" x14ac:dyDescent="0.25">
      <c r="A27" t="s">
        <v>72</v>
      </c>
      <c r="B27">
        <f>SUM(B17:B26)/10</f>
        <v>0</v>
      </c>
      <c r="C27">
        <f>SUM(C17:C26)/10</f>
        <v>0</v>
      </c>
      <c r="D27">
        <f t="shared" ref="D27:F27" si="9">SUM(D17:D26)/10</f>
        <v>0</v>
      </c>
      <c r="E27">
        <f t="shared" si="9"/>
        <v>0</v>
      </c>
      <c r="F27">
        <f t="shared" si="9"/>
        <v>0</v>
      </c>
      <c r="G27">
        <f>AVERAGE(G17:G26)</f>
        <v>0.5</v>
      </c>
    </row>
    <row r="29" spans="1:13" ht="15" customHeight="1" x14ac:dyDescent="0.25">
      <c r="A29" s="17" t="s">
        <v>73</v>
      </c>
      <c r="B29" s="17"/>
      <c r="C29" s="17"/>
      <c r="D29" s="17"/>
      <c r="E29" s="17"/>
      <c r="F29" s="17"/>
      <c r="G29" s="17"/>
      <c r="J29" t="s">
        <v>74</v>
      </c>
    </row>
    <row r="30" spans="1:13" x14ac:dyDescent="0.25">
      <c r="A30" s="17"/>
      <c r="B30" s="17"/>
      <c r="C30" s="17"/>
      <c r="D30" s="17"/>
      <c r="E30" s="17"/>
      <c r="F30" s="17"/>
      <c r="G30" s="17"/>
    </row>
    <row r="31" spans="1:13" x14ac:dyDescent="0.25">
      <c r="A31" s="17"/>
      <c r="B31" s="17"/>
      <c r="C31" s="17"/>
      <c r="D31" s="17"/>
      <c r="E31" s="17"/>
      <c r="F31" s="17"/>
      <c r="G31" s="17"/>
    </row>
    <row r="33" spans="1:18" x14ac:dyDescent="0.25">
      <c r="A33" t="s">
        <v>65</v>
      </c>
      <c r="B33">
        <v>0.15</v>
      </c>
      <c r="C33" s="6">
        <v>0.02</v>
      </c>
      <c r="D33" s="6">
        <v>-0.23</v>
      </c>
      <c r="E33" s="6">
        <v>0.3</v>
      </c>
      <c r="F33" s="6">
        <v>0.75</v>
      </c>
    </row>
    <row r="34" spans="1:18" x14ac:dyDescent="0.25">
      <c r="A34" t="s">
        <v>66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67</v>
      </c>
      <c r="H34" t="s">
        <v>75</v>
      </c>
      <c r="I34" t="s">
        <v>76</v>
      </c>
    </row>
    <row r="35" spans="1:18" x14ac:dyDescent="0.25">
      <c r="A35">
        <v>1</v>
      </c>
      <c r="B35">
        <v>0</v>
      </c>
      <c r="C35">
        <v>47</v>
      </c>
      <c r="D35">
        <v>1</v>
      </c>
      <c r="E35">
        <v>-1</v>
      </c>
      <c r="F35">
        <v>-1</v>
      </c>
      <c r="G35">
        <v>0.41580947706459265</v>
      </c>
      <c r="H35">
        <v>69</v>
      </c>
      <c r="I35">
        <f>H35-22</f>
        <v>47</v>
      </c>
    </row>
    <row r="36" spans="1:18" x14ac:dyDescent="0.25">
      <c r="A36">
        <v>2</v>
      </c>
      <c r="B36">
        <v>0</v>
      </c>
      <c r="C36">
        <v>0</v>
      </c>
      <c r="D36">
        <v>0</v>
      </c>
      <c r="E36">
        <v>1</v>
      </c>
      <c r="F36">
        <v>1</v>
      </c>
      <c r="G36">
        <v>0.740774899182154</v>
      </c>
      <c r="H36">
        <v>22</v>
      </c>
      <c r="I36">
        <f t="shared" ref="I36:I44" si="10">H36-22</f>
        <v>0</v>
      </c>
    </row>
    <row r="37" spans="1:18" x14ac:dyDescent="0.25">
      <c r="A37">
        <v>3</v>
      </c>
      <c r="B37">
        <v>1</v>
      </c>
      <c r="C37">
        <v>42</v>
      </c>
      <c r="D37">
        <v>1</v>
      </c>
      <c r="E37">
        <v>1</v>
      </c>
      <c r="F37">
        <v>0</v>
      </c>
      <c r="G37">
        <v>0.74269054530268575</v>
      </c>
      <c r="H37">
        <v>64</v>
      </c>
      <c r="I37">
        <f t="shared" si="10"/>
        <v>42</v>
      </c>
    </row>
    <row r="38" spans="1:18" x14ac:dyDescent="0.25">
      <c r="A38">
        <v>4</v>
      </c>
      <c r="B38">
        <v>1</v>
      </c>
      <c r="C38">
        <v>8</v>
      </c>
      <c r="D38">
        <v>1</v>
      </c>
      <c r="E38">
        <v>-1</v>
      </c>
      <c r="F38">
        <v>0</v>
      </c>
      <c r="G38">
        <v>0.44522076489278528</v>
      </c>
      <c r="H38">
        <v>30</v>
      </c>
      <c r="I38">
        <f t="shared" si="10"/>
        <v>8</v>
      </c>
    </row>
    <row r="39" spans="1:18" x14ac:dyDescent="0.25">
      <c r="A39">
        <v>5</v>
      </c>
      <c r="B39">
        <v>0</v>
      </c>
      <c r="C39">
        <v>33</v>
      </c>
      <c r="D39">
        <v>1</v>
      </c>
      <c r="E39">
        <v>0</v>
      </c>
      <c r="F39">
        <v>0</v>
      </c>
      <c r="G39">
        <v>0.6058736684317606</v>
      </c>
      <c r="H39">
        <v>55</v>
      </c>
      <c r="I39">
        <f t="shared" si="10"/>
        <v>33</v>
      </c>
    </row>
    <row r="40" spans="1:18" x14ac:dyDescent="0.25">
      <c r="A40">
        <v>6</v>
      </c>
      <c r="B40">
        <v>1</v>
      </c>
      <c r="C40">
        <v>26</v>
      </c>
      <c r="D40">
        <v>0</v>
      </c>
      <c r="E40">
        <v>0</v>
      </c>
      <c r="F40">
        <v>0</v>
      </c>
      <c r="G40">
        <v>0.66150315920295244</v>
      </c>
      <c r="H40">
        <v>48</v>
      </c>
      <c r="I40">
        <f t="shared" si="10"/>
        <v>26</v>
      </c>
    </row>
    <row r="41" spans="1:18" x14ac:dyDescent="0.25">
      <c r="A41">
        <v>7</v>
      </c>
      <c r="B41">
        <v>0</v>
      </c>
      <c r="C41">
        <v>56</v>
      </c>
      <c r="D41">
        <v>1</v>
      </c>
      <c r="E41">
        <v>-1</v>
      </c>
      <c r="F41">
        <v>1</v>
      </c>
      <c r="G41">
        <v>0.79248994144036444</v>
      </c>
      <c r="H41">
        <v>78</v>
      </c>
      <c r="I41">
        <f t="shared" si="10"/>
        <v>56</v>
      </c>
    </row>
    <row r="42" spans="1:18" x14ac:dyDescent="0.25">
      <c r="A42">
        <v>8</v>
      </c>
      <c r="B42">
        <v>0</v>
      </c>
      <c r="C42">
        <v>0</v>
      </c>
      <c r="D42">
        <v>0</v>
      </c>
      <c r="E42">
        <v>1</v>
      </c>
      <c r="F42">
        <v>-1</v>
      </c>
      <c r="G42">
        <v>0.38936076605077807</v>
      </c>
      <c r="H42">
        <v>22</v>
      </c>
      <c r="I42">
        <f t="shared" si="10"/>
        <v>0</v>
      </c>
    </row>
    <row r="43" spans="1:18" x14ac:dyDescent="0.25">
      <c r="A43">
        <v>9</v>
      </c>
      <c r="B43">
        <v>1</v>
      </c>
      <c r="C43">
        <v>24</v>
      </c>
      <c r="D43">
        <v>0</v>
      </c>
      <c r="E43">
        <v>0</v>
      </c>
      <c r="F43">
        <v>-1</v>
      </c>
      <c r="G43">
        <v>0.47003594823542821</v>
      </c>
      <c r="H43">
        <v>46</v>
      </c>
      <c r="I43">
        <f t="shared" si="10"/>
        <v>24</v>
      </c>
    </row>
    <row r="44" spans="1:18" x14ac:dyDescent="0.25">
      <c r="A44">
        <v>10</v>
      </c>
      <c r="B44">
        <v>1</v>
      </c>
      <c r="C44">
        <v>5</v>
      </c>
      <c r="D44">
        <v>1</v>
      </c>
      <c r="E44">
        <v>0</v>
      </c>
      <c r="F44">
        <v>1</v>
      </c>
      <c r="G44">
        <v>0.68352089373631564</v>
      </c>
      <c r="H44">
        <v>27</v>
      </c>
      <c r="I44">
        <f t="shared" si="10"/>
        <v>5</v>
      </c>
    </row>
    <row r="45" spans="1:18" x14ac:dyDescent="0.25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0.5</v>
      </c>
    </row>
    <row r="47" spans="1:18" x14ac:dyDescent="0.25">
      <c r="A47" t="s">
        <v>65</v>
      </c>
      <c r="B47">
        <v>0.4</v>
      </c>
      <c r="C47" s="6">
        <v>0.03</v>
      </c>
      <c r="D47" s="6">
        <v>-0.2</v>
      </c>
      <c r="E47">
        <v>-0.1</v>
      </c>
      <c r="F47">
        <v>-0.2</v>
      </c>
    </row>
    <row r="48" spans="1:18" x14ac:dyDescent="0.25">
      <c r="A48" t="s">
        <v>66</v>
      </c>
      <c r="B48" t="s">
        <v>3</v>
      </c>
      <c r="C48" s="8" t="s">
        <v>4</v>
      </c>
      <c r="D48" t="s">
        <v>5</v>
      </c>
      <c r="E48" t="s">
        <v>6</v>
      </c>
      <c r="F48" t="s">
        <v>77</v>
      </c>
      <c r="G48" t="s">
        <v>67</v>
      </c>
      <c r="H48" t="s">
        <v>75</v>
      </c>
      <c r="I48" t="s">
        <v>76</v>
      </c>
      <c r="K48" t="s">
        <v>3</v>
      </c>
      <c r="L48" t="s">
        <v>4</v>
      </c>
      <c r="M48" t="s">
        <v>5</v>
      </c>
      <c r="N48" t="s">
        <v>6</v>
      </c>
      <c r="O48" t="s">
        <v>7</v>
      </c>
      <c r="P48" t="s">
        <v>69</v>
      </c>
      <c r="Q48" t="s">
        <v>78</v>
      </c>
      <c r="R48" t="s">
        <v>79</v>
      </c>
    </row>
    <row r="49" spans="1:18" x14ac:dyDescent="0.25">
      <c r="A49">
        <v>1</v>
      </c>
      <c r="B49">
        <v>0</v>
      </c>
      <c r="C49">
        <v>47</v>
      </c>
      <c r="D49">
        <v>1</v>
      </c>
      <c r="E49">
        <v>3.38533999999999</v>
      </c>
      <c r="F49">
        <f>D49*E49</f>
        <v>3.38533999999999</v>
      </c>
      <c r="G49">
        <f>EXP(SUMPRODUCT($B$47:$F$47,B49:F49))/(1+EXP(SUMPRODUCT($B$47:$F$47,B49:F49)))</f>
        <v>0.54844702589846983</v>
      </c>
      <c r="H49">
        <v>69</v>
      </c>
      <c r="I49">
        <f>H49-22</f>
        <v>47</v>
      </c>
      <c r="K49">
        <f>EXP(B$47*B49)/(1+EXP(B$47*B49))-0.5</f>
        <v>0</v>
      </c>
      <c r="L49">
        <f t="shared" ref="L49:O58" si="11">EXP(C$47*C49)/(1+EXP(C$47*C49))-0.5</f>
        <v>0.30376594363422083</v>
      </c>
      <c r="M49">
        <f t="shared" si="11"/>
        <v>-4.9833997312477896E-2</v>
      </c>
      <c r="N49">
        <f t="shared" si="11"/>
        <v>-8.3834370114360957E-2</v>
      </c>
      <c r="O49">
        <f t="shared" si="11"/>
        <v>-0.1630839915394971</v>
      </c>
      <c r="P49">
        <f>0.5+SUM(K49:O49)</f>
        <v>0.50701358466788493</v>
      </c>
      <c r="Q49">
        <f>0.5+SUMIF($K49:$O49,"&gt;0",$K49:$O49)</f>
        <v>0.80376594363422083</v>
      </c>
      <c r="R49">
        <f>0.5+SUMIF($K49:$O49,"&lt;0",$K49:$O49)</f>
        <v>0.20324764103366405</v>
      </c>
    </row>
    <row r="50" spans="1:18" x14ac:dyDescent="0.25">
      <c r="A50">
        <v>2</v>
      </c>
      <c r="B50">
        <v>0</v>
      </c>
      <c r="C50">
        <v>0</v>
      </c>
      <c r="D50">
        <v>0</v>
      </c>
      <c r="E50">
        <v>4.5</v>
      </c>
      <c r="F50">
        <f t="shared" ref="F50:F59" si="12">D50*E50</f>
        <v>0</v>
      </c>
      <c r="G50">
        <f t="shared" ref="G50:G59" si="13">EXP(SUMPRODUCT($B$47:$F$47,B50:F50))/(1+EXP(SUMPRODUCT($B$47:$F$47,B50:F50)))</f>
        <v>0.38936076605077807</v>
      </c>
      <c r="H50">
        <v>22</v>
      </c>
      <c r="I50">
        <f t="shared" ref="I50:I58" si="14">H50-22</f>
        <v>0</v>
      </c>
      <c r="K50">
        <f t="shared" ref="K50:K58" si="15">EXP(B$47*B50)/(1+EXP(B$47*B50))-0.5</f>
        <v>0</v>
      </c>
      <c r="L50">
        <f t="shared" si="11"/>
        <v>0</v>
      </c>
      <c r="M50">
        <f t="shared" si="11"/>
        <v>0</v>
      </c>
      <c r="N50">
        <f t="shared" si="11"/>
        <v>-0.11063923394922193</v>
      </c>
      <c r="O50">
        <f t="shared" si="11"/>
        <v>0</v>
      </c>
      <c r="P50">
        <f t="shared" ref="P50:P58" si="16">0.5+SUM(K50:O50)</f>
        <v>0.38936076605077807</v>
      </c>
      <c r="Q50">
        <f t="shared" ref="Q50:Q58" si="17">0.5+SUMIF($K50:$O50,"&gt;0",$K50:$O50)</f>
        <v>0.5</v>
      </c>
      <c r="R50">
        <f t="shared" ref="R50:R58" si="18">0.5+SUMIF($K50:$O50,"&lt;0",$K50:$O50)</f>
        <v>0.38936076605077807</v>
      </c>
    </row>
    <row r="51" spans="1:18" x14ac:dyDescent="0.25">
      <c r="A51">
        <v>3</v>
      </c>
      <c r="B51">
        <v>1</v>
      </c>
      <c r="C51">
        <v>42</v>
      </c>
      <c r="D51">
        <v>1</v>
      </c>
      <c r="E51">
        <v>4.7631372240949101</v>
      </c>
      <c r="F51">
        <f t="shared" si="12"/>
        <v>4.7631372240949101</v>
      </c>
      <c r="G51">
        <f t="shared" si="13"/>
        <v>0.50776408406690088</v>
      </c>
      <c r="H51">
        <v>64</v>
      </c>
      <c r="I51">
        <f t="shared" si="14"/>
        <v>42</v>
      </c>
      <c r="K51">
        <f t="shared" si="15"/>
        <v>9.8687660112452003E-2</v>
      </c>
      <c r="L51">
        <f t="shared" si="11"/>
        <v>0.27902610777981218</v>
      </c>
      <c r="M51">
        <f t="shared" si="11"/>
        <v>-4.9833997312477896E-2</v>
      </c>
      <c r="N51">
        <f t="shared" si="11"/>
        <v>-0.1168770369936824</v>
      </c>
      <c r="O51">
        <f t="shared" si="11"/>
        <v>-0.22164327129152683</v>
      </c>
      <c r="P51">
        <f t="shared" si="16"/>
        <v>0.48935946229457705</v>
      </c>
      <c r="Q51">
        <f t="shared" si="17"/>
        <v>0.87771376789226419</v>
      </c>
      <c r="R51">
        <f t="shared" si="18"/>
        <v>0.11164569440231287</v>
      </c>
    </row>
    <row r="52" spans="1:18" x14ac:dyDescent="0.25">
      <c r="A52">
        <v>4</v>
      </c>
      <c r="B52">
        <v>1</v>
      </c>
      <c r="C52">
        <v>8</v>
      </c>
      <c r="D52">
        <v>1</v>
      </c>
      <c r="E52">
        <v>0.8406585911526</v>
      </c>
      <c r="F52">
        <f t="shared" si="12"/>
        <v>0.8406585911526</v>
      </c>
      <c r="G52">
        <f t="shared" si="13"/>
        <v>0.54681309595965477</v>
      </c>
      <c r="H52">
        <v>30</v>
      </c>
      <c r="I52">
        <f t="shared" si="14"/>
        <v>8</v>
      </c>
      <c r="K52">
        <f t="shared" si="15"/>
        <v>9.8687660112452003E-2</v>
      </c>
      <c r="L52">
        <f t="shared" si="11"/>
        <v>5.9713649267192914E-2</v>
      </c>
      <c r="M52">
        <f t="shared" si="11"/>
        <v>-4.9833997312477896E-2</v>
      </c>
      <c r="N52">
        <f t="shared" si="11"/>
        <v>-2.1004096452875154E-2</v>
      </c>
      <c r="O52">
        <f t="shared" si="11"/>
        <v>-4.1934192128738057E-2</v>
      </c>
      <c r="P52">
        <f t="shared" si="16"/>
        <v>0.54562902348555387</v>
      </c>
      <c r="Q52">
        <f t="shared" si="17"/>
        <v>0.65840130937964492</v>
      </c>
      <c r="R52">
        <f t="shared" si="18"/>
        <v>0.38722771410590889</v>
      </c>
    </row>
    <row r="53" spans="1:18" x14ac:dyDescent="0.25">
      <c r="A53">
        <v>5</v>
      </c>
      <c r="B53">
        <v>0</v>
      </c>
      <c r="C53">
        <v>33</v>
      </c>
      <c r="D53">
        <v>1</v>
      </c>
      <c r="E53">
        <v>1</v>
      </c>
      <c r="F53">
        <f t="shared" si="12"/>
        <v>1</v>
      </c>
      <c r="G53">
        <f t="shared" si="13"/>
        <v>0.62010643234309015</v>
      </c>
      <c r="H53">
        <v>55</v>
      </c>
      <c r="I53">
        <f t="shared" si="14"/>
        <v>33</v>
      </c>
      <c r="K53">
        <f t="shared" si="15"/>
        <v>0</v>
      </c>
      <c r="L53">
        <f t="shared" si="11"/>
        <v>0.22908792234930653</v>
      </c>
      <c r="M53">
        <f t="shared" si="11"/>
        <v>-4.9833997312477896E-2</v>
      </c>
      <c r="N53">
        <f t="shared" si="11"/>
        <v>-2.4979187478940013E-2</v>
      </c>
      <c r="O53">
        <f t="shared" si="11"/>
        <v>-4.9833997312477896E-2</v>
      </c>
      <c r="P53">
        <f t="shared" si="16"/>
        <v>0.60444074024541072</v>
      </c>
      <c r="Q53">
        <f t="shared" si="17"/>
        <v>0.72908792234930653</v>
      </c>
      <c r="R53">
        <f t="shared" si="18"/>
        <v>0.3753528178961042</v>
      </c>
    </row>
    <row r="54" spans="1:18" x14ac:dyDescent="0.25">
      <c r="A54">
        <v>6</v>
      </c>
      <c r="B54">
        <v>1</v>
      </c>
      <c r="C54">
        <v>26</v>
      </c>
      <c r="D54">
        <v>0</v>
      </c>
      <c r="E54">
        <v>6.3637280000000001</v>
      </c>
      <c r="F54">
        <f t="shared" si="12"/>
        <v>0</v>
      </c>
      <c r="G54">
        <f t="shared" si="13"/>
        <v>0.63265579275015527</v>
      </c>
      <c r="H54">
        <v>48</v>
      </c>
      <c r="I54">
        <f t="shared" si="14"/>
        <v>26</v>
      </c>
      <c r="K54">
        <f t="shared" si="15"/>
        <v>9.8687660112452003E-2</v>
      </c>
      <c r="L54">
        <f t="shared" si="11"/>
        <v>0.18568011393825379</v>
      </c>
      <c r="M54">
        <f t="shared" si="11"/>
        <v>0</v>
      </c>
      <c r="N54">
        <f t="shared" si="11"/>
        <v>-0.15393306748496233</v>
      </c>
      <c r="O54">
        <f t="shared" si="11"/>
        <v>0</v>
      </c>
      <c r="P54">
        <f t="shared" si="16"/>
        <v>0.63043470656574341</v>
      </c>
      <c r="Q54">
        <f t="shared" si="17"/>
        <v>0.78436777405070579</v>
      </c>
      <c r="R54">
        <f t="shared" si="18"/>
        <v>0.34606693251503767</v>
      </c>
    </row>
    <row r="55" spans="1:18" x14ac:dyDescent="0.25">
      <c r="A55">
        <v>7</v>
      </c>
      <c r="B55">
        <v>1</v>
      </c>
      <c r="C55">
        <v>56</v>
      </c>
      <c r="D55">
        <v>1</v>
      </c>
      <c r="E55">
        <v>7.7523677471005197</v>
      </c>
      <c r="F55">
        <f t="shared" si="12"/>
        <v>7.7523677471005197</v>
      </c>
      <c r="G55">
        <f t="shared" si="13"/>
        <v>0.3903811576436696</v>
      </c>
      <c r="H55">
        <v>78</v>
      </c>
      <c r="I55">
        <f t="shared" si="14"/>
        <v>56</v>
      </c>
      <c r="K55">
        <f t="shared" si="15"/>
        <v>9.8687660112452003E-2</v>
      </c>
      <c r="L55">
        <f t="shared" si="11"/>
        <v>0.34290453111454722</v>
      </c>
      <c r="M55">
        <f t="shared" si="11"/>
        <v>-4.9833997312477896E-2</v>
      </c>
      <c r="N55">
        <f t="shared" si="11"/>
        <v>-0.1846526230253514</v>
      </c>
      <c r="O55">
        <f t="shared" si="11"/>
        <v>-0.32498211656078191</v>
      </c>
      <c r="P55">
        <f t="shared" si="16"/>
        <v>0.38212345432838801</v>
      </c>
      <c r="Q55">
        <f t="shared" si="17"/>
        <v>0.94159219122699922</v>
      </c>
      <c r="R55">
        <f t="shared" si="18"/>
        <v>-5.9468736898611207E-2</v>
      </c>
    </row>
    <row r="56" spans="1:18" x14ac:dyDescent="0.25">
      <c r="A56">
        <v>8</v>
      </c>
      <c r="B56">
        <v>0</v>
      </c>
      <c r="C56">
        <v>5</v>
      </c>
      <c r="D56">
        <v>0</v>
      </c>
      <c r="E56">
        <v>9.1921918999999992</v>
      </c>
      <c r="F56">
        <f t="shared" si="12"/>
        <v>0</v>
      </c>
      <c r="G56">
        <f t="shared" si="13"/>
        <v>0.31664803534467051</v>
      </c>
      <c r="H56">
        <v>22</v>
      </c>
      <c r="I56">
        <f t="shared" si="14"/>
        <v>0</v>
      </c>
      <c r="K56">
        <f t="shared" si="15"/>
        <v>0</v>
      </c>
      <c r="L56">
        <f t="shared" si="11"/>
        <v>3.742984534374949E-2</v>
      </c>
      <c r="M56">
        <f t="shared" si="11"/>
        <v>0</v>
      </c>
      <c r="N56">
        <f t="shared" si="11"/>
        <v>-0.21488298357190222</v>
      </c>
      <c r="O56">
        <f t="shared" si="11"/>
        <v>0</v>
      </c>
      <c r="P56">
        <f t="shared" si="16"/>
        <v>0.32254686177184727</v>
      </c>
      <c r="Q56">
        <f t="shared" si="17"/>
        <v>0.53742984534374949</v>
      </c>
      <c r="R56">
        <f t="shared" si="18"/>
        <v>0.28511701642809778</v>
      </c>
    </row>
    <row r="57" spans="1:18" x14ac:dyDescent="0.25">
      <c r="A57">
        <v>9</v>
      </c>
      <c r="B57">
        <v>0</v>
      </c>
      <c r="C57">
        <v>24</v>
      </c>
      <c r="D57">
        <v>0</v>
      </c>
      <c r="E57">
        <v>2</v>
      </c>
      <c r="F57">
        <f t="shared" si="12"/>
        <v>0</v>
      </c>
      <c r="G57">
        <f t="shared" si="13"/>
        <v>0.62714776631319558</v>
      </c>
      <c r="H57">
        <v>46</v>
      </c>
      <c r="I57">
        <f t="shared" si="14"/>
        <v>24</v>
      </c>
      <c r="K57">
        <f t="shared" si="15"/>
        <v>0</v>
      </c>
      <c r="L57">
        <f t="shared" si="11"/>
        <v>0.17260701706776038</v>
      </c>
      <c r="M57">
        <f t="shared" si="11"/>
        <v>0</v>
      </c>
      <c r="N57">
        <f t="shared" si="11"/>
        <v>-4.9833997312477896E-2</v>
      </c>
      <c r="O57">
        <f t="shared" si="11"/>
        <v>0</v>
      </c>
      <c r="P57">
        <f t="shared" si="16"/>
        <v>0.62277301975528254</v>
      </c>
      <c r="Q57">
        <f t="shared" si="17"/>
        <v>0.67260701706776038</v>
      </c>
      <c r="R57">
        <f t="shared" si="18"/>
        <v>0.4501660026875221</v>
      </c>
    </row>
    <row r="58" spans="1:18" x14ac:dyDescent="0.25">
      <c r="A58">
        <v>10</v>
      </c>
      <c r="B58">
        <v>1</v>
      </c>
      <c r="C58">
        <v>6</v>
      </c>
      <c r="D58">
        <v>0</v>
      </c>
      <c r="E58">
        <v>8.9999959999999994</v>
      </c>
      <c r="F58">
        <f t="shared" si="12"/>
        <v>0</v>
      </c>
      <c r="G58">
        <f t="shared" si="13"/>
        <v>0.42067584533431884</v>
      </c>
      <c r="H58">
        <v>27</v>
      </c>
      <c r="I58">
        <f t="shared" si="14"/>
        <v>5</v>
      </c>
      <c r="K58">
        <f t="shared" si="15"/>
        <v>9.8687660112452003E-2</v>
      </c>
      <c r="L58">
        <f t="shared" si="11"/>
        <v>4.4878892373580004E-2</v>
      </c>
      <c r="M58">
        <f t="shared" si="11"/>
        <v>0</v>
      </c>
      <c r="N58">
        <f t="shared" si="11"/>
        <v>-0.21094942042487408</v>
      </c>
      <c r="O58">
        <f t="shared" si="11"/>
        <v>0</v>
      </c>
      <c r="P58">
        <f t="shared" si="16"/>
        <v>0.43261713206115793</v>
      </c>
      <c r="Q58">
        <f t="shared" si="17"/>
        <v>0.64356655248603201</v>
      </c>
      <c r="R58">
        <f t="shared" si="18"/>
        <v>0.28905057957512592</v>
      </c>
    </row>
    <row r="59" spans="1:18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f t="shared" si="12"/>
        <v>0</v>
      </c>
      <c r="G59">
        <f t="shared" si="13"/>
        <v>0.5</v>
      </c>
    </row>
    <row r="60" spans="1:18" x14ac:dyDescent="0.25">
      <c r="G60">
        <f>AVERAGE(G49:G58)</f>
        <v>0.5000000001704904</v>
      </c>
    </row>
    <row r="62" spans="1:18" x14ac:dyDescent="0.25">
      <c r="A62" t="s">
        <v>65</v>
      </c>
      <c r="B62">
        <v>0.35</v>
      </c>
      <c r="C62">
        <v>0.06</v>
      </c>
      <c r="D62">
        <v>-0.4</v>
      </c>
      <c r="E62">
        <v>-0.2</v>
      </c>
      <c r="F62">
        <v>-0.3</v>
      </c>
    </row>
    <row r="63" spans="1:18" x14ac:dyDescent="0.25">
      <c r="A63" t="s">
        <v>66</v>
      </c>
      <c r="B63" t="s">
        <v>3</v>
      </c>
      <c r="C63" s="8" t="s">
        <v>4</v>
      </c>
      <c r="D63" t="s">
        <v>5</v>
      </c>
      <c r="E63" t="s">
        <v>6</v>
      </c>
      <c r="F63" t="s">
        <v>77</v>
      </c>
      <c r="G63" t="s">
        <v>67</v>
      </c>
      <c r="H63" t="s">
        <v>84</v>
      </c>
      <c r="K63" t="s">
        <v>3</v>
      </c>
      <c r="L63" t="s">
        <v>4</v>
      </c>
      <c r="M63" t="s">
        <v>5</v>
      </c>
      <c r="N63" t="s">
        <v>6</v>
      </c>
      <c r="O63" t="s">
        <v>7</v>
      </c>
      <c r="P63" t="s">
        <v>69</v>
      </c>
      <c r="Q63" t="s">
        <v>78</v>
      </c>
      <c r="R63" t="s">
        <v>79</v>
      </c>
    </row>
    <row r="64" spans="1:18" x14ac:dyDescent="0.25">
      <c r="A64">
        <v>1</v>
      </c>
      <c r="B64">
        <v>1</v>
      </c>
      <c r="C64">
        <v>44</v>
      </c>
      <c r="D64">
        <v>0</v>
      </c>
      <c r="E64">
        <v>4</v>
      </c>
      <c r="F64">
        <f>D64*E64</f>
        <v>0</v>
      </c>
      <c r="G64">
        <f>EXP(SUMPRODUCT($B$62:$F$62,B64:F64))/(1+EXP(SUMPRODUCT($B$62:$F$62,B64:F64)))</f>
        <v>0.89934790643589313</v>
      </c>
      <c r="H64">
        <f>C64+20</f>
        <v>64</v>
      </c>
      <c r="K64">
        <f>EXP(B$62*B64)/(1+EXP(B$62*B64))-0.5</f>
        <v>8.6617578917330018E-2</v>
      </c>
      <c r="L64">
        <f t="shared" ref="L64:O68" si="19">EXP(C$62*C64)/(1+EXP(C$62*C64))-0.5</f>
        <v>0.43339196442490935</v>
      </c>
      <c r="M64">
        <f t="shared" si="19"/>
        <v>0</v>
      </c>
      <c r="N64">
        <f t="shared" si="19"/>
        <v>-0.18997448112761245</v>
      </c>
      <c r="O64">
        <f t="shared" si="19"/>
        <v>0</v>
      </c>
      <c r="P64">
        <f>0.5+SUM(K64:O64)</f>
        <v>0.83003506221462686</v>
      </c>
      <c r="Q64">
        <f>0.5+SUMIF($K64:$O64,"&gt;0",$K64:$O64)</f>
        <v>1.0200095433422394</v>
      </c>
      <c r="R64">
        <f>0.5+SUMIF($K64:$O64,"&lt;0",$K64:$O64)</f>
        <v>0.31002551887238755</v>
      </c>
    </row>
    <row r="65" spans="1:18" x14ac:dyDescent="0.25">
      <c r="A65">
        <v>2</v>
      </c>
      <c r="B65">
        <v>1</v>
      </c>
      <c r="C65">
        <v>10</v>
      </c>
      <c r="D65">
        <v>0</v>
      </c>
      <c r="E65">
        <v>3</v>
      </c>
      <c r="F65">
        <f t="shared" ref="F65:F68" si="20">D65*E65</f>
        <v>0</v>
      </c>
      <c r="G65">
        <f t="shared" ref="G65:G68" si="21">EXP(SUMPRODUCT($B$62:$F$62,B65:F65))/(1+EXP(SUMPRODUCT($B$62:$F$62,B65:F65)))</f>
        <v>0.58661757891733002</v>
      </c>
      <c r="H65">
        <f t="shared" ref="H65:H68" si="22">C65+20</f>
        <v>30</v>
      </c>
      <c r="K65">
        <f t="shared" ref="K65:K68" si="23">EXP(B$62*B65)/(1+EXP(B$62*B65))-0.5</f>
        <v>8.6617578917330018E-2</v>
      </c>
      <c r="L65">
        <f t="shared" si="19"/>
        <v>0.1456563062257954</v>
      </c>
      <c r="M65">
        <f t="shared" si="19"/>
        <v>0</v>
      </c>
      <c r="N65">
        <f t="shared" si="19"/>
        <v>-0.14565630622579551</v>
      </c>
      <c r="O65">
        <f t="shared" si="19"/>
        <v>0</v>
      </c>
      <c r="P65">
        <f t="shared" ref="P65:P68" si="24">0.5+SUM(K65:O65)</f>
        <v>0.58661757891732991</v>
      </c>
      <c r="Q65">
        <f t="shared" ref="Q65:Q68" si="25">0.5+SUMIF($K65:$O65,"&gt;0",$K65:$O65)</f>
        <v>0.73227388514312541</v>
      </c>
      <c r="R65">
        <f t="shared" ref="R65:R68" si="26">0.5+SUMIF($K65:$O65,"&lt;0",$K65:$O65)</f>
        <v>0.35434369377420449</v>
      </c>
    </row>
    <row r="66" spans="1:18" x14ac:dyDescent="0.25">
      <c r="A66">
        <v>3</v>
      </c>
      <c r="B66">
        <v>0</v>
      </c>
      <c r="C66">
        <v>25</v>
      </c>
      <c r="D66">
        <v>1</v>
      </c>
      <c r="E66">
        <v>7</v>
      </c>
      <c r="F66">
        <f t="shared" si="20"/>
        <v>7</v>
      </c>
      <c r="G66">
        <f t="shared" si="21"/>
        <v>8.3172696493922338E-2</v>
      </c>
      <c r="H66">
        <f t="shared" si="22"/>
        <v>45</v>
      </c>
      <c r="K66">
        <f t="shared" si="23"/>
        <v>0</v>
      </c>
      <c r="L66">
        <f t="shared" si="19"/>
        <v>0.31757447619364365</v>
      </c>
      <c r="M66">
        <f t="shared" si="19"/>
        <v>-9.8687660112452003E-2</v>
      </c>
      <c r="N66">
        <f t="shared" si="19"/>
        <v>-0.3021838885585818</v>
      </c>
      <c r="O66">
        <f t="shared" si="19"/>
        <v>-0.39090317880438707</v>
      </c>
      <c r="P66">
        <f t="shared" si="24"/>
        <v>2.579974871822277E-2</v>
      </c>
      <c r="Q66">
        <f t="shared" si="25"/>
        <v>0.81757447619364365</v>
      </c>
      <c r="R66">
        <f t="shared" si="26"/>
        <v>-0.29177472747542088</v>
      </c>
    </row>
    <row r="67" spans="1:18" x14ac:dyDescent="0.25">
      <c r="A67">
        <v>4</v>
      </c>
      <c r="B67">
        <v>0</v>
      </c>
      <c r="C67">
        <v>30</v>
      </c>
      <c r="D67">
        <v>1</v>
      </c>
      <c r="E67">
        <v>7</v>
      </c>
      <c r="F67">
        <f t="shared" si="20"/>
        <v>7</v>
      </c>
      <c r="G67">
        <f t="shared" si="21"/>
        <v>0.10909682119561288</v>
      </c>
      <c r="H67">
        <f t="shared" si="22"/>
        <v>50</v>
      </c>
      <c r="K67">
        <f t="shared" si="23"/>
        <v>0</v>
      </c>
      <c r="L67">
        <f t="shared" si="19"/>
        <v>0.35814893509951218</v>
      </c>
      <c r="M67">
        <f t="shared" si="19"/>
        <v>-9.8687660112452003E-2</v>
      </c>
      <c r="N67">
        <f t="shared" si="19"/>
        <v>-0.3021838885585818</v>
      </c>
      <c r="O67">
        <f t="shared" si="19"/>
        <v>-0.39090317880438707</v>
      </c>
      <c r="P67">
        <f t="shared" si="24"/>
        <v>6.6374207624091297E-2</v>
      </c>
      <c r="Q67">
        <f t="shared" si="25"/>
        <v>0.85814893509951218</v>
      </c>
      <c r="R67">
        <f t="shared" si="26"/>
        <v>-0.29177472747542088</v>
      </c>
    </row>
    <row r="68" spans="1:18" x14ac:dyDescent="0.25">
      <c r="A68">
        <v>5</v>
      </c>
      <c r="B68">
        <v>0</v>
      </c>
      <c r="C68">
        <v>50</v>
      </c>
      <c r="D68">
        <v>0</v>
      </c>
      <c r="E68">
        <v>7.3582422999999997</v>
      </c>
      <c r="F68">
        <f t="shared" si="20"/>
        <v>0</v>
      </c>
      <c r="G68">
        <f t="shared" si="21"/>
        <v>0.82176499680353998</v>
      </c>
      <c r="H68">
        <f t="shared" si="22"/>
        <v>70</v>
      </c>
      <c r="K68">
        <f t="shared" si="23"/>
        <v>0</v>
      </c>
      <c r="L68">
        <f t="shared" si="19"/>
        <v>0.45257412682243325</v>
      </c>
      <c r="M68">
        <f t="shared" si="19"/>
        <v>0</v>
      </c>
      <c r="N68">
        <f t="shared" si="19"/>
        <v>-0.31330781453658518</v>
      </c>
      <c r="O68">
        <f t="shared" si="19"/>
        <v>0</v>
      </c>
      <c r="P68">
        <f t="shared" si="24"/>
        <v>0.63926631228584807</v>
      </c>
      <c r="Q68">
        <f t="shared" si="25"/>
        <v>0.95257412682243325</v>
      </c>
      <c r="R68">
        <f t="shared" si="26"/>
        <v>0.18669218546341482</v>
      </c>
    </row>
    <row r="69" spans="1:18" x14ac:dyDescent="0.25">
      <c r="A69" t="s">
        <v>72</v>
      </c>
      <c r="G69">
        <f>AVERAGE(G64:G68)</f>
        <v>0.4999999999692597</v>
      </c>
    </row>
    <row r="72" spans="1:18" x14ac:dyDescent="0.25">
      <c r="A72" t="s">
        <v>65</v>
      </c>
      <c r="B72">
        <v>0.4</v>
      </c>
      <c r="C72">
        <v>0.04</v>
      </c>
      <c r="D72">
        <v>-0.3</v>
      </c>
      <c r="E72">
        <v>-0.15</v>
      </c>
      <c r="F72">
        <v>-0.25</v>
      </c>
    </row>
    <row r="73" spans="1:18" x14ac:dyDescent="0.25">
      <c r="A73" t="s">
        <v>66</v>
      </c>
      <c r="B73" t="s">
        <v>3</v>
      </c>
      <c r="C73" s="8" t="s">
        <v>4</v>
      </c>
      <c r="D73" t="s">
        <v>5</v>
      </c>
      <c r="E73" t="s">
        <v>6</v>
      </c>
      <c r="F73" t="s">
        <v>77</v>
      </c>
      <c r="G73" t="s">
        <v>67</v>
      </c>
      <c r="H73" t="s">
        <v>84</v>
      </c>
      <c r="K73" t="s">
        <v>3</v>
      </c>
      <c r="L73" t="s">
        <v>4</v>
      </c>
      <c r="M73" t="s">
        <v>5</v>
      </c>
      <c r="N73" t="s">
        <v>6</v>
      </c>
      <c r="O73" t="s">
        <v>7</v>
      </c>
      <c r="P73" t="s">
        <v>69</v>
      </c>
      <c r="Q73" t="s">
        <v>78</v>
      </c>
      <c r="R73" t="s">
        <v>79</v>
      </c>
    </row>
    <row r="74" spans="1:18" x14ac:dyDescent="0.25">
      <c r="A74">
        <v>1</v>
      </c>
      <c r="B74">
        <v>0</v>
      </c>
      <c r="C74">
        <v>14</v>
      </c>
      <c r="D74">
        <v>0</v>
      </c>
      <c r="E74">
        <v>1</v>
      </c>
      <c r="F74">
        <v>0</v>
      </c>
      <c r="G74">
        <f>EXP(SUMPRODUCT($B$72:$F$72,B74:F74))/(1+EXP(SUMPRODUCT($B$72:$F$72,B74:F74)))</f>
        <v>0.60108787884836978</v>
      </c>
      <c r="H74">
        <f>C74+20</f>
        <v>34</v>
      </c>
      <c r="K74">
        <f>EXP(B$72*B74)/(1+EXP(B$72*B74))-0.5</f>
        <v>0</v>
      </c>
      <c r="L74">
        <f t="shared" ref="L74:O78" si="27">EXP(C$72*C74)/(1+EXP(C$72*C74))-0.5</f>
        <v>0.13645254028156639</v>
      </c>
      <c r="M74">
        <f t="shared" si="27"/>
        <v>0</v>
      </c>
      <c r="N74">
        <f t="shared" si="27"/>
        <v>-3.7429845343749546E-2</v>
      </c>
      <c r="O74">
        <f t="shared" si="27"/>
        <v>0</v>
      </c>
      <c r="P74">
        <f>0.5+SUM(K74:O74)</f>
        <v>0.59902269493781679</v>
      </c>
      <c r="Q74">
        <f>0.5+SUMIF($K74:$O74,"&gt;0",$K74:$O74)</f>
        <v>0.63645254028156639</v>
      </c>
      <c r="R74">
        <f>0.5+SUMIF($K74:$O74,"&lt;0",$K74:$O74)</f>
        <v>0.46257015465625045</v>
      </c>
    </row>
    <row r="75" spans="1:18" x14ac:dyDescent="0.25">
      <c r="A75">
        <v>2</v>
      </c>
      <c r="B75">
        <v>0</v>
      </c>
      <c r="C75">
        <v>48</v>
      </c>
      <c r="D75">
        <v>1</v>
      </c>
      <c r="E75">
        <v>2</v>
      </c>
      <c r="F75">
        <f t="shared" ref="F75:F78" si="28">D75*E75</f>
        <v>2</v>
      </c>
      <c r="G75">
        <f t="shared" ref="G75:G78" si="29">EXP(SUMPRODUCT($B$72:$F$72,B75:F75))/(1+EXP(SUMPRODUCT($B$72:$F$72,B75:F75)))</f>
        <v>0.69423634010803048</v>
      </c>
      <c r="H75">
        <f t="shared" ref="H75:H78" si="30">C75+20</f>
        <v>68</v>
      </c>
      <c r="K75">
        <f t="shared" ref="K75:K78" si="31">EXP(B$72*B75)/(1+EXP(B$72*B75))-0.5</f>
        <v>0</v>
      </c>
      <c r="L75">
        <f t="shared" si="27"/>
        <v>0.3721384336809187</v>
      </c>
      <c r="M75">
        <f t="shared" si="27"/>
        <v>-7.4442516811658976E-2</v>
      </c>
      <c r="N75">
        <f t="shared" si="27"/>
        <v>-7.4442516811658976E-2</v>
      </c>
      <c r="O75">
        <f t="shared" si="27"/>
        <v>-0.12245933120185454</v>
      </c>
      <c r="P75">
        <f t="shared" ref="P75:P78" si="32">0.5+SUM(K75:O75)</f>
        <v>0.60079406885574627</v>
      </c>
      <c r="Q75">
        <f t="shared" ref="Q75:Q78" si="33">0.5+SUMIF($K75:$O75,"&gt;0",$K75:$O75)</f>
        <v>0.8721384336809187</v>
      </c>
      <c r="R75">
        <f t="shared" ref="R75:R78" si="34">0.5+SUMIF($K75:$O75,"&lt;0",$K75:$O75)</f>
        <v>0.22865563517482751</v>
      </c>
    </row>
    <row r="76" spans="1:18" x14ac:dyDescent="0.25">
      <c r="A76">
        <v>3</v>
      </c>
      <c r="B76">
        <v>1</v>
      </c>
      <c r="C76">
        <v>0</v>
      </c>
      <c r="D76">
        <v>0</v>
      </c>
      <c r="E76">
        <v>3</v>
      </c>
      <c r="F76">
        <f t="shared" si="28"/>
        <v>0</v>
      </c>
      <c r="G76">
        <f t="shared" si="29"/>
        <v>0.48750260351578967</v>
      </c>
      <c r="H76">
        <f t="shared" si="30"/>
        <v>20</v>
      </c>
      <c r="K76">
        <f t="shared" si="31"/>
        <v>9.8687660112452003E-2</v>
      </c>
      <c r="L76">
        <f t="shared" si="27"/>
        <v>0</v>
      </c>
      <c r="M76">
        <f t="shared" si="27"/>
        <v>0</v>
      </c>
      <c r="N76">
        <f t="shared" si="27"/>
        <v>-0.11063923394922193</v>
      </c>
      <c r="O76">
        <f t="shared" si="27"/>
        <v>0</v>
      </c>
      <c r="P76">
        <f t="shared" si="32"/>
        <v>0.48804842616323008</v>
      </c>
      <c r="Q76">
        <f t="shared" si="33"/>
        <v>0.598687660112452</v>
      </c>
      <c r="R76">
        <f t="shared" si="34"/>
        <v>0.38936076605077807</v>
      </c>
    </row>
    <row r="77" spans="1:18" x14ac:dyDescent="0.25">
      <c r="A77">
        <v>4</v>
      </c>
      <c r="B77">
        <v>1</v>
      </c>
      <c r="C77">
        <v>5</v>
      </c>
      <c r="D77">
        <v>0</v>
      </c>
      <c r="E77">
        <v>8</v>
      </c>
      <c r="F77">
        <f t="shared" si="28"/>
        <v>0</v>
      </c>
      <c r="G77">
        <f t="shared" si="29"/>
        <v>0.35434369377420455</v>
      </c>
      <c r="H77">
        <f t="shared" si="30"/>
        <v>25</v>
      </c>
      <c r="K77">
        <f t="shared" si="31"/>
        <v>9.8687660112452003E-2</v>
      </c>
      <c r="L77">
        <f t="shared" si="27"/>
        <v>4.9833997312477951E-2</v>
      </c>
      <c r="M77">
        <f t="shared" si="27"/>
        <v>0</v>
      </c>
      <c r="N77">
        <f t="shared" si="27"/>
        <v>-0.26852478349901765</v>
      </c>
      <c r="O77">
        <f t="shared" si="27"/>
        <v>0</v>
      </c>
      <c r="P77">
        <f t="shared" si="32"/>
        <v>0.3799968739259123</v>
      </c>
      <c r="Q77">
        <f t="shared" si="33"/>
        <v>0.64852165742492995</v>
      </c>
      <c r="R77">
        <f t="shared" si="34"/>
        <v>0.23147521650098235</v>
      </c>
    </row>
    <row r="78" spans="1:18" x14ac:dyDescent="0.25">
      <c r="A78">
        <v>5</v>
      </c>
      <c r="B78">
        <v>0</v>
      </c>
      <c r="C78">
        <v>22</v>
      </c>
      <c r="D78">
        <v>1</v>
      </c>
      <c r="E78">
        <v>2.8577607999999999</v>
      </c>
      <c r="F78">
        <f t="shared" si="28"/>
        <v>2.8577607999999999</v>
      </c>
      <c r="G78">
        <f t="shared" si="29"/>
        <v>0.3628294846759314</v>
      </c>
      <c r="H78">
        <f t="shared" si="30"/>
        <v>42</v>
      </c>
      <c r="K78">
        <f t="shared" si="31"/>
        <v>0</v>
      </c>
      <c r="L78">
        <f t="shared" si="27"/>
        <v>0.20682222109356752</v>
      </c>
      <c r="M78">
        <f>EXP(D$72*D78)/(1+EXP(D$72*D78))-0.5</f>
        <v>-7.4442516811658976E-2</v>
      </c>
      <c r="N78">
        <f t="shared" si="27"/>
        <v>-0.10555462754688472</v>
      </c>
      <c r="O78">
        <f t="shared" si="27"/>
        <v>-0.17138153831616448</v>
      </c>
      <c r="P78">
        <f t="shared" si="32"/>
        <v>0.35544353841885934</v>
      </c>
      <c r="Q78">
        <f t="shared" si="33"/>
        <v>0.70682222109356752</v>
      </c>
      <c r="R78">
        <f t="shared" si="34"/>
        <v>0.14862131732529182</v>
      </c>
    </row>
    <row r="79" spans="1:18" x14ac:dyDescent="0.25">
      <c r="A79" t="s">
        <v>72</v>
      </c>
      <c r="G79">
        <f>AVERAGE(G74:G78)</f>
        <v>0.50000000018446511</v>
      </c>
    </row>
    <row r="81" spans="1:18" x14ac:dyDescent="0.25">
      <c r="B81">
        <v>0.2</v>
      </c>
      <c r="C81">
        <v>0.03</v>
      </c>
      <c r="D81">
        <v>-0.12</v>
      </c>
      <c r="E81">
        <v>-0.2</v>
      </c>
      <c r="F81">
        <v>-0.23</v>
      </c>
    </row>
    <row r="82" spans="1:18" x14ac:dyDescent="0.25">
      <c r="A82" t="s">
        <v>66</v>
      </c>
      <c r="B82" t="s">
        <v>3</v>
      </c>
      <c r="C82" s="8" t="s">
        <v>4</v>
      </c>
      <c r="D82" t="s">
        <v>5</v>
      </c>
      <c r="E82" t="s">
        <v>6</v>
      </c>
      <c r="F82" t="s">
        <v>77</v>
      </c>
      <c r="G82" t="s">
        <v>67</v>
      </c>
      <c r="H82" t="s">
        <v>84</v>
      </c>
      <c r="K82" t="s">
        <v>3</v>
      </c>
      <c r="L82" t="s">
        <v>4</v>
      </c>
      <c r="M82" t="s">
        <v>5</v>
      </c>
      <c r="N82" t="s">
        <v>6</v>
      </c>
      <c r="O82" t="s">
        <v>7</v>
      </c>
      <c r="P82" t="s">
        <v>69</v>
      </c>
      <c r="Q82" t="s">
        <v>78</v>
      </c>
      <c r="R82" t="s">
        <v>79</v>
      </c>
    </row>
    <row r="83" spans="1:18" x14ac:dyDescent="0.25">
      <c r="A83">
        <v>1</v>
      </c>
      <c r="B83">
        <v>0</v>
      </c>
      <c r="C83">
        <v>53</v>
      </c>
      <c r="D83">
        <v>0</v>
      </c>
      <c r="E83">
        <v>6</v>
      </c>
      <c r="F83">
        <v>0</v>
      </c>
      <c r="G83">
        <f>EXP(SUMPRODUCT($B$81:$F$81,B83:F83))/(1+EXP(SUMPRODUCT($B$81:$F$81,B83:F83)))</f>
        <v>0.59628269929678779</v>
      </c>
      <c r="H83">
        <f>C83+20</f>
        <v>73</v>
      </c>
      <c r="K83">
        <f>EXP(B$81*B83)/(1+EXP(B$81*B83))-0.5</f>
        <v>0</v>
      </c>
      <c r="L83">
        <f>EXP(C$81*C83)/(1+EXP(C$81*C83))-0.5</f>
        <v>0.33061610306598122</v>
      </c>
      <c r="M83">
        <f>EXP(D$81*D83)/(1+EXP(D$81*D83))-0.5</f>
        <v>0</v>
      </c>
      <c r="N83">
        <f>EXP(E$81*E83)/(1+EXP(E$81*E83))-0.5</f>
        <v>-0.26852478349901765</v>
      </c>
      <c r="O83">
        <f>EXP(F$81*F83)/(1+EXP(F$81*F83))-0.5</f>
        <v>0</v>
      </c>
      <c r="P83">
        <f>0.5+SUM(K83:O83)</f>
        <v>0.56209131956696357</v>
      </c>
      <c r="Q83">
        <f>0.5+SUMIF($K83:$O83,"&gt;0",$K83:$O83)</f>
        <v>0.83061610306598122</v>
      </c>
      <c r="R83">
        <f>0.5+SUMIF($K83:$O83,"&lt;0",$K83:$O83)</f>
        <v>0.23147521650098235</v>
      </c>
    </row>
    <row r="84" spans="1:18" x14ac:dyDescent="0.25">
      <c r="A84">
        <v>2</v>
      </c>
      <c r="B84">
        <v>0</v>
      </c>
      <c r="C84">
        <v>25</v>
      </c>
      <c r="D84">
        <v>0</v>
      </c>
      <c r="E84">
        <v>2</v>
      </c>
      <c r="F84">
        <f>D84*E84</f>
        <v>0</v>
      </c>
      <c r="G84">
        <f t="shared" ref="G84:G87" si="35">EXP(SUMPRODUCT($B$81:$F$81,B84:F84))/(1+EXP(SUMPRODUCT($B$81:$F$81,B84:F84)))</f>
        <v>0.58661757891733002</v>
      </c>
      <c r="H84">
        <f t="shared" ref="H84:H87" si="36">C84+20</f>
        <v>45</v>
      </c>
      <c r="K84">
        <f t="shared" ref="K84:O87" si="37">EXP(B$81*B84)/(1+EXP(B$81*B84))-0.5</f>
        <v>0</v>
      </c>
      <c r="L84">
        <f t="shared" si="37"/>
        <v>0.17917869917539297</v>
      </c>
      <c r="M84">
        <f t="shared" si="37"/>
        <v>0</v>
      </c>
      <c r="N84">
        <f t="shared" si="37"/>
        <v>-9.8687660112452003E-2</v>
      </c>
      <c r="O84">
        <f t="shared" si="37"/>
        <v>0</v>
      </c>
      <c r="P84">
        <f t="shared" ref="P84:P87" si="38">0.5+SUM(K84:O84)</f>
        <v>0.58049103906294097</v>
      </c>
      <c r="Q84">
        <f t="shared" ref="Q84:Q87" si="39">0.5+SUMIF($K84:$O84,"&gt;0",$K84:$O84)</f>
        <v>0.67917869917539297</v>
      </c>
      <c r="R84">
        <f t="shared" ref="R84:R87" si="40">0.5+SUMIF($K84:$O84,"&lt;0",$K84:$O84)</f>
        <v>0.401312339887548</v>
      </c>
    </row>
    <row r="85" spans="1:18" x14ac:dyDescent="0.25">
      <c r="A85">
        <v>3</v>
      </c>
      <c r="B85">
        <v>0</v>
      </c>
      <c r="C85">
        <v>19.649170999999999</v>
      </c>
      <c r="D85">
        <v>1</v>
      </c>
      <c r="E85">
        <v>2</v>
      </c>
      <c r="F85">
        <v>2</v>
      </c>
      <c r="G85">
        <f t="shared" si="35"/>
        <v>0.40359095532399014</v>
      </c>
      <c r="H85">
        <f t="shared" si="36"/>
        <v>39.649170999999996</v>
      </c>
      <c r="K85">
        <f t="shared" si="37"/>
        <v>0</v>
      </c>
      <c r="L85">
        <f t="shared" si="37"/>
        <v>0.14324470708405601</v>
      </c>
      <c r="M85">
        <f t="shared" si="37"/>
        <v>-2.9964051764571786E-2</v>
      </c>
      <c r="N85">
        <f t="shared" si="37"/>
        <v>-9.8687660112452003E-2</v>
      </c>
      <c r="O85">
        <f t="shared" si="37"/>
        <v>-0.11301417613933545</v>
      </c>
      <c r="P85">
        <f t="shared" si="38"/>
        <v>0.40157881906769677</v>
      </c>
      <c r="Q85">
        <f t="shared" si="39"/>
        <v>0.64324470708405601</v>
      </c>
      <c r="R85">
        <f t="shared" si="40"/>
        <v>0.25833411198364076</v>
      </c>
    </row>
    <row r="86" spans="1:18" x14ac:dyDescent="0.25">
      <c r="A86">
        <v>4</v>
      </c>
      <c r="B86">
        <v>1</v>
      </c>
      <c r="C86">
        <v>0</v>
      </c>
      <c r="D86">
        <v>0</v>
      </c>
      <c r="E86">
        <v>5</v>
      </c>
      <c r="F86">
        <v>0</v>
      </c>
      <c r="G86">
        <f t="shared" si="35"/>
        <v>0.31002551887238755</v>
      </c>
      <c r="H86">
        <f t="shared" si="36"/>
        <v>20</v>
      </c>
      <c r="K86">
        <f t="shared" si="37"/>
        <v>4.9833997312477951E-2</v>
      </c>
      <c r="L86">
        <f t="shared" si="37"/>
        <v>0</v>
      </c>
      <c r="M86">
        <f t="shared" si="37"/>
        <v>0</v>
      </c>
      <c r="N86">
        <f t="shared" si="37"/>
        <v>-0.2310585786300049</v>
      </c>
      <c r="O86">
        <f t="shared" si="37"/>
        <v>0</v>
      </c>
      <c r="P86">
        <f t="shared" si="38"/>
        <v>0.31877541868247306</v>
      </c>
      <c r="Q86">
        <f t="shared" si="39"/>
        <v>0.54983399731247795</v>
      </c>
      <c r="R86">
        <f t="shared" si="40"/>
        <v>0.2689414213699951</v>
      </c>
    </row>
    <row r="87" spans="1:18" x14ac:dyDescent="0.25">
      <c r="A87">
        <v>5</v>
      </c>
      <c r="B87">
        <v>1</v>
      </c>
      <c r="C87">
        <v>40</v>
      </c>
      <c r="D87">
        <v>1</v>
      </c>
      <c r="E87">
        <v>2</v>
      </c>
      <c r="F87">
        <v>2</v>
      </c>
      <c r="G87">
        <f t="shared" si="35"/>
        <v>0.60348324986472623</v>
      </c>
      <c r="H87">
        <f t="shared" si="36"/>
        <v>60</v>
      </c>
      <c r="K87">
        <f t="shared" si="37"/>
        <v>4.9833997312477951E-2</v>
      </c>
      <c r="L87">
        <f t="shared" si="37"/>
        <v>0.26852478349901765</v>
      </c>
      <c r="M87">
        <f t="shared" si="37"/>
        <v>-2.9964051764571786E-2</v>
      </c>
      <c r="N87">
        <f t="shared" si="37"/>
        <v>-9.8687660112452003E-2</v>
      </c>
      <c r="O87">
        <f t="shared" si="37"/>
        <v>-0.11301417613933545</v>
      </c>
      <c r="P87">
        <f t="shared" si="38"/>
        <v>0.57669289279513636</v>
      </c>
      <c r="Q87">
        <f t="shared" si="39"/>
        <v>0.8183587808114956</v>
      </c>
      <c r="R87">
        <f t="shared" si="40"/>
        <v>0.25833411198364076</v>
      </c>
    </row>
    <row r="88" spans="1:18" x14ac:dyDescent="0.25">
      <c r="A88" t="s">
        <v>72</v>
      </c>
      <c r="G88">
        <f>AVERAGE(G83:G87)</f>
        <v>0.50000000045504434</v>
      </c>
      <c r="I88" t="s">
        <v>85</v>
      </c>
      <c r="J88" s="9">
        <v>0</v>
      </c>
      <c r="K88" s="9">
        <v>7.4442516811659032E-2</v>
      </c>
      <c r="L88" s="9">
        <v>0.1456563062257954</v>
      </c>
      <c r="M88" s="9">
        <v>0.21094950262500389</v>
      </c>
      <c r="N88" s="9">
        <v>0.26852478349901765</v>
      </c>
      <c r="O88" s="9">
        <v>0.31757447619364365</v>
      </c>
      <c r="P88" s="9">
        <v>0.35814893509951218</v>
      </c>
    </row>
    <row r="89" spans="1:18" x14ac:dyDescent="0.25">
      <c r="I89" t="s">
        <v>86</v>
      </c>
      <c r="J89" s="9">
        <v>0</v>
      </c>
      <c r="K89" s="9">
        <v>-0.2310585786300049</v>
      </c>
      <c r="L89" s="9">
        <v>-0.38079707797788243</v>
      </c>
    </row>
    <row r="90" spans="1:18" x14ac:dyDescent="0.25">
      <c r="I90" t="s">
        <v>87</v>
      </c>
      <c r="J90" s="9">
        <v>0</v>
      </c>
      <c r="K90" s="9">
        <v>-0.2595109169491111</v>
      </c>
      <c r="L90" s="9">
        <v>-0.40887703898514388</v>
      </c>
    </row>
    <row r="91" spans="1:18" x14ac:dyDescent="0.25">
      <c r="B91">
        <v>0.3</v>
      </c>
      <c r="C91">
        <v>0.04</v>
      </c>
      <c r="D91">
        <v>-0.2</v>
      </c>
      <c r="E91">
        <v>-0.3</v>
      </c>
      <c r="F91">
        <v>-0.21160730799999999</v>
      </c>
    </row>
    <row r="92" spans="1:18" x14ac:dyDescent="0.25">
      <c r="A92" t="s">
        <v>66</v>
      </c>
      <c r="B92" t="s">
        <v>3</v>
      </c>
      <c r="C92" s="8" t="s">
        <v>4</v>
      </c>
      <c r="D92" t="s">
        <v>5</v>
      </c>
      <c r="E92" t="s">
        <v>6</v>
      </c>
      <c r="F92" t="s">
        <v>77</v>
      </c>
      <c r="G92" t="s">
        <v>67</v>
      </c>
      <c r="H92" t="s">
        <v>84</v>
      </c>
      <c r="K92" t="s">
        <v>3</v>
      </c>
      <c r="L92" t="s">
        <v>4</v>
      </c>
      <c r="M92" t="s">
        <v>5</v>
      </c>
      <c r="N92" t="s">
        <v>6</v>
      </c>
      <c r="O92" t="s">
        <v>7</v>
      </c>
      <c r="P92" t="s">
        <v>69</v>
      </c>
      <c r="Q92" t="s">
        <v>78</v>
      </c>
      <c r="R92" t="s">
        <v>79</v>
      </c>
    </row>
    <row r="93" spans="1:18" x14ac:dyDescent="0.25">
      <c r="A93">
        <v>1</v>
      </c>
      <c r="B93">
        <v>1</v>
      </c>
      <c r="C93">
        <v>46.964384000000003</v>
      </c>
      <c r="D93">
        <v>1</v>
      </c>
      <c r="E93">
        <v>6</v>
      </c>
      <c r="F93">
        <v>6</v>
      </c>
      <c r="G93">
        <f>EXP(SUMPRODUCT($B$91:$F$91,B93:F93))/(1+EXP(SUMPRODUCT($B$91:$F$91,B93:F93)))</f>
        <v>0.25141712853847531</v>
      </c>
      <c r="H93">
        <f>C93+20</f>
        <v>66.964383999999995</v>
      </c>
      <c r="K93">
        <f>EXP(B$91*B93)/(1+EXP(B$91*B93))-0.5</f>
        <v>7.4442516811659032E-2</v>
      </c>
      <c r="L93">
        <f>EXP(C$91*C93)/(1+EXP(C$91*C93))-0.5</f>
        <v>0.36744740365704487</v>
      </c>
      <c r="M93">
        <f>EXP(D$91*D93)/(1+EXP(D$91*D93))-0.5</f>
        <v>-4.9833997312477896E-2</v>
      </c>
      <c r="N93">
        <f>EXP(E$91*E93)/(1+EXP(E$91*E93))-0.5</f>
        <v>-0.35814893509951218</v>
      </c>
      <c r="O93">
        <f>EXP(F$91*F93)/(1+EXP(F$91*F93))-0.5</f>
        <v>-0.28068177446694176</v>
      </c>
      <c r="P93">
        <f>0.5+SUM(K93:O93)</f>
        <v>0.25322521358977207</v>
      </c>
      <c r="Q93">
        <f>0.5+SUMIF($K93:$O93,"&gt;0",$K93:$O93)</f>
        <v>0.9418899204687039</v>
      </c>
      <c r="R93">
        <f>0.5+SUMIF($K93:$O93,"&lt;0",$K93:$O93)</f>
        <v>-0.18866470687893178</v>
      </c>
    </row>
    <row r="94" spans="1:18" x14ac:dyDescent="0.25">
      <c r="A94">
        <v>2</v>
      </c>
      <c r="B94">
        <v>1</v>
      </c>
      <c r="C94">
        <v>32</v>
      </c>
      <c r="D94">
        <v>0</v>
      </c>
      <c r="E94">
        <v>0</v>
      </c>
      <c r="F94">
        <v>0</v>
      </c>
      <c r="G94">
        <f t="shared" ref="G94:G97" si="41">EXP(SUMPRODUCT($B$81:$F$81,B94:F94))/(1+EXP(SUMPRODUCT($B$81:$F$81,B94:F94)))</f>
        <v>0.76133271484291054</v>
      </c>
      <c r="H94">
        <f t="shared" ref="H94:H97" si="42">C94+20</f>
        <v>52</v>
      </c>
      <c r="K94">
        <f t="shared" ref="K94:O97" si="43">EXP(B$91*B94)/(1+EXP(B$91*B94))-0.5</f>
        <v>7.4442516811659032E-2</v>
      </c>
      <c r="L94">
        <f t="shared" si="43"/>
        <v>0.28244977642311253</v>
      </c>
      <c r="M94">
        <f t="shared" si="43"/>
        <v>0</v>
      </c>
      <c r="N94">
        <f t="shared" si="43"/>
        <v>0</v>
      </c>
      <c r="O94">
        <f t="shared" si="43"/>
        <v>0</v>
      </c>
      <c r="P94">
        <f t="shared" ref="P94:P97" si="44">0.5+SUM(K94:O94)</f>
        <v>0.85689229323477156</v>
      </c>
      <c r="Q94">
        <f t="shared" ref="Q94:Q97" si="45">0.5+SUMIF($K94:$O94,"&gt;0",$K94:$O94)</f>
        <v>0.85689229323477156</v>
      </c>
      <c r="R94">
        <f t="shared" ref="R94:R97" si="46">0.5+SUMIF($K94:$O94,"&lt;0",$K94:$O94)</f>
        <v>0.5</v>
      </c>
    </row>
    <row r="95" spans="1:18" x14ac:dyDescent="0.25">
      <c r="A95">
        <v>3</v>
      </c>
      <c r="B95">
        <v>1</v>
      </c>
      <c r="C95">
        <v>37</v>
      </c>
      <c r="D95">
        <v>0</v>
      </c>
      <c r="E95">
        <v>0</v>
      </c>
      <c r="F95">
        <v>0</v>
      </c>
      <c r="G95">
        <f t="shared" si="41"/>
        <v>0.78751315587746085</v>
      </c>
      <c r="H95">
        <f t="shared" si="42"/>
        <v>57</v>
      </c>
      <c r="K95">
        <f t="shared" si="43"/>
        <v>7.4442516811659032E-2</v>
      </c>
      <c r="L95">
        <f t="shared" si="43"/>
        <v>0.31457258070701777</v>
      </c>
      <c r="M95">
        <f t="shared" si="43"/>
        <v>0</v>
      </c>
      <c r="N95">
        <f t="shared" si="43"/>
        <v>0</v>
      </c>
      <c r="O95">
        <f t="shared" si="43"/>
        <v>0</v>
      </c>
      <c r="P95">
        <f t="shared" si="44"/>
        <v>0.8890150975186768</v>
      </c>
      <c r="Q95">
        <f t="shared" si="45"/>
        <v>0.8890150975186768</v>
      </c>
      <c r="R95">
        <f t="shared" si="46"/>
        <v>0.5</v>
      </c>
    </row>
    <row r="96" spans="1:18" x14ac:dyDescent="0.25">
      <c r="A96">
        <v>4</v>
      </c>
      <c r="B96">
        <v>1</v>
      </c>
      <c r="C96">
        <v>0</v>
      </c>
      <c r="D96">
        <v>1</v>
      </c>
      <c r="E96">
        <v>3</v>
      </c>
      <c r="F96">
        <v>3</v>
      </c>
      <c r="G96">
        <f t="shared" si="41"/>
        <v>0.22970105095339816</v>
      </c>
      <c r="H96">
        <f t="shared" si="42"/>
        <v>20</v>
      </c>
      <c r="K96">
        <f t="shared" si="43"/>
        <v>7.4442516811659032E-2</v>
      </c>
      <c r="L96">
        <f>EXP(C$91*C96)/(1+EXP(C$91*C96))-0.5</f>
        <v>0</v>
      </c>
      <c r="M96">
        <f t="shared" si="43"/>
        <v>-4.9833997312477896E-2</v>
      </c>
      <c r="N96">
        <f t="shared" si="43"/>
        <v>-0.21094950262500395</v>
      </c>
      <c r="O96">
        <f t="shared" si="43"/>
        <v>-0.15358201335831018</v>
      </c>
      <c r="P96">
        <f t="shared" si="44"/>
        <v>0.16007700351586701</v>
      </c>
      <c r="Q96">
        <f t="shared" si="45"/>
        <v>0.57444251681165903</v>
      </c>
      <c r="R96">
        <f t="shared" si="46"/>
        <v>8.5634486704207979E-2</v>
      </c>
    </row>
    <row r="97" spans="1:18" x14ac:dyDescent="0.25">
      <c r="A97">
        <v>5</v>
      </c>
      <c r="B97">
        <v>0</v>
      </c>
      <c r="C97">
        <v>56</v>
      </c>
      <c r="D97">
        <v>0</v>
      </c>
      <c r="E97">
        <v>9</v>
      </c>
      <c r="F97">
        <v>0</v>
      </c>
      <c r="G97">
        <f t="shared" si="41"/>
        <v>0.47003594823542816</v>
      </c>
      <c r="H97">
        <f t="shared" si="42"/>
        <v>76</v>
      </c>
      <c r="K97">
        <f t="shared" si="43"/>
        <v>0</v>
      </c>
      <c r="L97">
        <f t="shared" si="43"/>
        <v>0.4037844582893072</v>
      </c>
      <c r="M97">
        <f t="shared" si="43"/>
        <v>0</v>
      </c>
      <c r="N97">
        <f t="shared" si="43"/>
        <v>-0.4370266439430035</v>
      </c>
      <c r="O97">
        <f t="shared" si="43"/>
        <v>0</v>
      </c>
      <c r="P97">
        <f t="shared" si="44"/>
        <v>0.4667578143463037</v>
      </c>
      <c r="Q97">
        <f t="shared" si="45"/>
        <v>0.9037844582893072</v>
      </c>
      <c r="R97">
        <f t="shared" si="46"/>
        <v>6.2973356056996499E-2</v>
      </c>
    </row>
    <row r="98" spans="1:18" x14ac:dyDescent="0.25">
      <c r="A98" t="s">
        <v>72</v>
      </c>
      <c r="G98">
        <f>AVERAGE(G93:G97)</f>
        <v>0.49999999968953468</v>
      </c>
      <c r="I98" t="s">
        <v>85</v>
      </c>
      <c r="J98" s="9">
        <v>0</v>
      </c>
      <c r="K98" s="9">
        <v>9.8687660112452003E-2</v>
      </c>
      <c r="L98" s="9">
        <v>0.1899744811276125</v>
      </c>
      <c r="M98" s="9">
        <v>0.26852478349901765</v>
      </c>
      <c r="N98" s="9">
        <v>0.33201838513392445</v>
      </c>
      <c r="O98" s="9">
        <v>0.38079707797788243</v>
      </c>
      <c r="P98" s="9">
        <v>0.41682730350607766</v>
      </c>
    </row>
    <row r="99" spans="1:18" x14ac:dyDescent="0.25">
      <c r="I99" t="s">
        <v>86</v>
      </c>
      <c r="J99" s="9">
        <v>0</v>
      </c>
      <c r="K99" s="9">
        <v>-0.31757447619364365</v>
      </c>
      <c r="L99" s="9">
        <v>-0.4525741268224332</v>
      </c>
    </row>
    <row r="100" spans="1:18" x14ac:dyDescent="0.25">
      <c r="I100" t="s">
        <v>87</v>
      </c>
      <c r="J100" s="9">
        <v>0</v>
      </c>
      <c r="K100" s="9">
        <v>-0.24231514678397897</v>
      </c>
      <c r="L100" s="9">
        <v>-0.39245560969726856</v>
      </c>
    </row>
    <row r="101" spans="1:18" x14ac:dyDescent="0.25">
      <c r="B101">
        <v>0.4</v>
      </c>
      <c r="C101">
        <v>0.02</v>
      </c>
      <c r="D101">
        <v>-0.3</v>
      </c>
      <c r="E101">
        <v>-0.05</v>
      </c>
      <c r="F101">
        <v>-0.1</v>
      </c>
    </row>
    <row r="102" spans="1:18" x14ac:dyDescent="0.25">
      <c r="A102" t="s">
        <v>66</v>
      </c>
      <c r="B102" t="s">
        <v>3</v>
      </c>
      <c r="C102" s="8" t="s">
        <v>4</v>
      </c>
      <c r="D102" t="s">
        <v>5</v>
      </c>
      <c r="E102" t="s">
        <v>6</v>
      </c>
      <c r="F102" t="s">
        <v>77</v>
      </c>
      <c r="G102" t="s">
        <v>67</v>
      </c>
      <c r="H102" t="s">
        <v>84</v>
      </c>
      <c r="K102" t="s">
        <v>3</v>
      </c>
      <c r="L102" t="s">
        <v>4</v>
      </c>
      <c r="M102" t="s">
        <v>5</v>
      </c>
      <c r="N102" t="s">
        <v>6</v>
      </c>
      <c r="O102" t="s">
        <v>7</v>
      </c>
      <c r="P102" t="s">
        <v>69</v>
      </c>
      <c r="Q102" t="s">
        <v>78</v>
      </c>
      <c r="R102" t="s">
        <v>79</v>
      </c>
    </row>
    <row r="103" spans="1:18" x14ac:dyDescent="0.25">
      <c r="A103">
        <v>1</v>
      </c>
      <c r="B103">
        <v>0</v>
      </c>
      <c r="C103">
        <v>14</v>
      </c>
      <c r="D103">
        <v>0</v>
      </c>
      <c r="E103">
        <v>6</v>
      </c>
      <c r="F103">
        <f>D103*E103</f>
        <v>0</v>
      </c>
      <c r="G103">
        <f>EXP(SUMPRODUCT($B$101:$F$101,B103:F103))/(1+EXP(SUMPRODUCT($B$101:$F$101,B103:F103)))</f>
        <v>0.49500016666000024</v>
      </c>
      <c r="H103">
        <f>C103+20</f>
        <v>34</v>
      </c>
      <c r="K103">
        <f>EXP(B$101*B103)/(1+EXP(B$101*B103))-0.5</f>
        <v>0</v>
      </c>
      <c r="L103">
        <f>EXP(C$101*C103)/(1+EXP(C$101*C103))-0.5</f>
        <v>6.9546223939228935E-2</v>
      </c>
      <c r="M103">
        <f>EXP(D$101*D103)/(1+EXP(D$91*D103))-0.5</f>
        <v>0</v>
      </c>
      <c r="N103">
        <f>EXP(E$101*E103)/(1+EXP(E$101*E103))-0.5</f>
        <v>-7.4442516811658976E-2</v>
      </c>
      <c r="O103">
        <f>EXP(F$101*F103)/(1+EXP(F$101*F103))-0.5</f>
        <v>0</v>
      </c>
      <c r="P103">
        <f>0.5+SUM(K103:O103)</f>
        <v>0.49510370712756996</v>
      </c>
      <c r="Q103">
        <f>0.5+SUMIF($K103:$O103,"&gt;0",$K103:$O103)</f>
        <v>0.56954622393922893</v>
      </c>
      <c r="R103">
        <f>0.5+SUMIF($K103:$O103,"&lt;0",$K103:$O103)</f>
        <v>0.42555748318834102</v>
      </c>
    </row>
    <row r="104" spans="1:18" x14ac:dyDescent="0.25">
      <c r="A104">
        <v>2</v>
      </c>
      <c r="B104">
        <v>0</v>
      </c>
      <c r="C104">
        <v>30</v>
      </c>
      <c r="D104">
        <v>1</v>
      </c>
      <c r="E104">
        <v>2</v>
      </c>
      <c r="F104">
        <f t="shared" ref="F104:F107" si="47">D104*E104</f>
        <v>2</v>
      </c>
      <c r="G104">
        <f t="shared" ref="G104:G107" si="48">EXP(SUMPRODUCT($B$101:$F$101,B104:F104))/(1+EXP(SUMPRODUCT($B$101:$F$101,B104:F104)))</f>
        <v>0.5</v>
      </c>
      <c r="H104">
        <f t="shared" ref="H104:H107" si="49">C104+20</f>
        <v>50</v>
      </c>
      <c r="K104">
        <f t="shared" ref="K104:L107" si="50">EXP(B$101*B104)/(1+EXP(B$101*B104))-0.5</f>
        <v>0</v>
      </c>
      <c r="L104">
        <f t="shared" si="50"/>
        <v>0.1456563062257954</v>
      </c>
      <c r="M104">
        <f t="shared" ref="M104:M107" si="51">EXP(D$101*D104)/(1+EXP(D$91*D104))-0.5</f>
        <v>-9.2672956440653653E-2</v>
      </c>
      <c r="N104">
        <f t="shared" ref="N104:O107" si="52">EXP(E$101*E104)/(1+EXP(E$101*E104))-0.5</f>
        <v>-2.4979187478940013E-2</v>
      </c>
      <c r="O104">
        <f t="shared" si="52"/>
        <v>-4.9833997312477896E-2</v>
      </c>
      <c r="P104">
        <f t="shared" ref="P104:P107" si="53">0.5+SUM(K104:O104)</f>
        <v>0.47817016499372383</v>
      </c>
      <c r="Q104">
        <f t="shared" ref="Q104:Q107" si="54">0.5+SUMIF($K104:$O104,"&gt;0",$K104:$O104)</f>
        <v>0.6456563062257954</v>
      </c>
      <c r="R104">
        <f t="shared" ref="R104:R107" si="55">0.5+SUMIF($K104:$O104,"&lt;0",$K104:$O104)</f>
        <v>0.33251385876792844</v>
      </c>
    </row>
    <row r="105" spans="1:18" x14ac:dyDescent="0.25">
      <c r="A105">
        <v>3</v>
      </c>
      <c r="B105">
        <v>1</v>
      </c>
      <c r="C105">
        <v>0</v>
      </c>
      <c r="D105">
        <v>1</v>
      </c>
      <c r="E105">
        <v>0</v>
      </c>
      <c r="F105">
        <f>D105*E105</f>
        <v>0</v>
      </c>
      <c r="G105">
        <f t="shared" si="48"/>
        <v>0.52497918747894001</v>
      </c>
      <c r="H105">
        <f t="shared" si="49"/>
        <v>20</v>
      </c>
      <c r="K105">
        <f t="shared" si="50"/>
        <v>9.8687660112452003E-2</v>
      </c>
      <c r="L105">
        <f t="shared" si="50"/>
        <v>0</v>
      </c>
      <c r="M105">
        <f t="shared" si="51"/>
        <v>-9.2672956440653653E-2</v>
      </c>
      <c r="N105">
        <f t="shared" si="52"/>
        <v>0</v>
      </c>
      <c r="O105">
        <f t="shared" si="52"/>
        <v>0</v>
      </c>
      <c r="P105">
        <f t="shared" si="53"/>
        <v>0.50601470367179835</v>
      </c>
      <c r="Q105">
        <f t="shared" si="54"/>
        <v>0.598687660112452</v>
      </c>
      <c r="R105">
        <f t="shared" si="55"/>
        <v>0.40732704355934635</v>
      </c>
    </row>
    <row r="106" spans="1:18" x14ac:dyDescent="0.25">
      <c r="A106">
        <v>4</v>
      </c>
      <c r="B106">
        <v>1</v>
      </c>
      <c r="C106">
        <v>23.503496999999999</v>
      </c>
      <c r="D106">
        <v>1</v>
      </c>
      <c r="E106">
        <v>4</v>
      </c>
      <c r="F106">
        <f t="shared" si="47"/>
        <v>4</v>
      </c>
      <c r="G106">
        <f t="shared" si="48"/>
        <v>0.4925180435250065</v>
      </c>
      <c r="H106">
        <f t="shared" si="49"/>
        <v>43.503496999999996</v>
      </c>
      <c r="K106">
        <f t="shared" si="50"/>
        <v>9.8687660112452003E-2</v>
      </c>
      <c r="L106">
        <f t="shared" si="50"/>
        <v>0.11540031011760576</v>
      </c>
      <c r="M106">
        <f t="shared" si="51"/>
        <v>-9.2672956440653653E-2</v>
      </c>
      <c r="N106">
        <f t="shared" si="52"/>
        <v>-4.9833997312477896E-2</v>
      </c>
      <c r="O106">
        <f t="shared" si="52"/>
        <v>-9.8687660112452003E-2</v>
      </c>
      <c r="P106">
        <f t="shared" si="53"/>
        <v>0.47289335636447422</v>
      </c>
      <c r="Q106">
        <f t="shared" si="54"/>
        <v>0.71408797023005777</v>
      </c>
      <c r="R106">
        <f t="shared" si="55"/>
        <v>0.25880538613441645</v>
      </c>
    </row>
    <row r="107" spans="1:18" x14ac:dyDescent="0.25">
      <c r="A107">
        <v>5</v>
      </c>
      <c r="B107">
        <v>0</v>
      </c>
      <c r="C107">
        <v>15</v>
      </c>
      <c r="D107">
        <v>0</v>
      </c>
      <c r="E107">
        <v>7</v>
      </c>
      <c r="F107">
        <f t="shared" si="47"/>
        <v>0</v>
      </c>
      <c r="G107">
        <f t="shared" si="48"/>
        <v>0.48750260351578967</v>
      </c>
      <c r="H107">
        <f t="shared" si="49"/>
        <v>35</v>
      </c>
      <c r="K107">
        <f t="shared" si="50"/>
        <v>0</v>
      </c>
      <c r="L107">
        <f t="shared" si="50"/>
        <v>7.4442516811659032E-2</v>
      </c>
      <c r="M107">
        <f t="shared" si="51"/>
        <v>0</v>
      </c>
      <c r="N107">
        <f t="shared" si="52"/>
        <v>-8.6617578917330018E-2</v>
      </c>
      <c r="O107">
        <f t="shared" si="52"/>
        <v>0</v>
      </c>
      <c r="P107">
        <f t="shared" si="53"/>
        <v>0.48782493789432901</v>
      </c>
      <c r="Q107">
        <f t="shared" si="54"/>
        <v>0.57444251681165903</v>
      </c>
      <c r="R107">
        <f t="shared" si="55"/>
        <v>0.41338242108266998</v>
      </c>
    </row>
    <row r="108" spans="1:18" x14ac:dyDescent="0.25">
      <c r="A108" t="s">
        <v>72</v>
      </c>
      <c r="G108">
        <f>AVERAGE(G103:G107)</f>
        <v>0.50000000023594726</v>
      </c>
      <c r="I108" t="s">
        <v>85</v>
      </c>
      <c r="J108" s="9">
        <v>0</v>
      </c>
      <c r="K108" s="9">
        <v>4.9833997312477951E-2</v>
      </c>
      <c r="L108" s="9">
        <v>9.8687660112452003E-2</v>
      </c>
      <c r="M108" s="9">
        <v>0.1456563062257954</v>
      </c>
      <c r="N108" s="9">
        <v>0.1899744811276125</v>
      </c>
      <c r="O108" s="9">
        <v>0.2310585786300049</v>
      </c>
      <c r="P108" s="9">
        <v>0.26852478349901765</v>
      </c>
    </row>
    <row r="109" spans="1:18" x14ac:dyDescent="0.25">
      <c r="I109" t="s">
        <v>86</v>
      </c>
      <c r="J109" s="9">
        <v>0</v>
      </c>
      <c r="K109" s="9">
        <v>-6.2176500885798125E-2</v>
      </c>
      <c r="L109" s="9">
        <v>-0.12245933120185454</v>
      </c>
    </row>
    <row r="110" spans="1:18" x14ac:dyDescent="0.25">
      <c r="I110" t="s">
        <v>87</v>
      </c>
      <c r="J110" s="9">
        <v>0</v>
      </c>
      <c r="K110" s="9">
        <v>-0.12245933120185454</v>
      </c>
      <c r="L110" s="9">
        <v>-0.2310585786300049</v>
      </c>
    </row>
    <row r="112" spans="1:18" s="4" customFormat="1" x14ac:dyDescent="0.25"/>
    <row r="114" spans="1:19" x14ac:dyDescent="0.25">
      <c r="B114">
        <v>0.7</v>
      </c>
      <c r="C114">
        <v>0.3</v>
      </c>
      <c r="D114">
        <v>0</v>
      </c>
      <c r="E114">
        <v>-0.6</v>
      </c>
      <c r="F114">
        <v>-0.45</v>
      </c>
      <c r="G114">
        <v>0</v>
      </c>
    </row>
    <row r="115" spans="1:19" x14ac:dyDescent="0.25">
      <c r="A115" t="s">
        <v>66</v>
      </c>
      <c r="B115" t="s">
        <v>3</v>
      </c>
      <c r="C115" s="8" t="s">
        <v>4</v>
      </c>
      <c r="D115" t="s">
        <v>89</v>
      </c>
      <c r="E115" t="s">
        <v>6</v>
      </c>
      <c r="F115" t="s">
        <v>7</v>
      </c>
      <c r="G115" t="s">
        <v>88</v>
      </c>
      <c r="H115" t="s">
        <v>67</v>
      </c>
      <c r="I115" t="s">
        <v>84</v>
      </c>
      <c r="K115" t="s">
        <v>3</v>
      </c>
      <c r="L115" t="s">
        <v>4</v>
      </c>
      <c r="M115" t="s">
        <v>5</v>
      </c>
      <c r="N115" t="s">
        <v>6</v>
      </c>
      <c r="O115" t="s">
        <v>7</v>
      </c>
      <c r="P115" t="s">
        <v>90</v>
      </c>
      <c r="Q115" t="s">
        <v>69</v>
      </c>
      <c r="R115" t="s">
        <v>95</v>
      </c>
      <c r="S115" t="s">
        <v>96</v>
      </c>
    </row>
    <row r="116" spans="1:19" x14ac:dyDescent="0.25">
      <c r="A116">
        <v>1</v>
      </c>
      <c r="B116">
        <v>0</v>
      </c>
      <c r="C116">
        <v>0</v>
      </c>
      <c r="D116">
        <f>B116*C116</f>
        <v>0</v>
      </c>
      <c r="E116">
        <v>1</v>
      </c>
      <c r="F116">
        <v>10</v>
      </c>
      <c r="G116">
        <v>0</v>
      </c>
      <c r="H116">
        <f>EXP(SUMPRODUCT($B$114:$G$114,B116:G116))/(1+EXP(SUMPRODUCT($B$114:$G$114,B116:G116)))</f>
        <v>6.0598014915841155E-3</v>
      </c>
      <c r="I116">
        <f>C116+20</f>
        <v>20</v>
      </c>
      <c r="K116">
        <f>EXP(B$114*B116)/(1+EXP(B$114*B116))-0.5</f>
        <v>0</v>
      </c>
      <c r="L116">
        <f>EXP(C$114*C116)/(1+EXP(C$114*C116))-0.5</f>
        <v>0</v>
      </c>
      <c r="M116">
        <f t="shared" ref="M116:P120" si="56">EXP(D$114*D116)/(1+EXP(D$114*D116))-0.5</f>
        <v>0</v>
      </c>
      <c r="N116">
        <f t="shared" si="56"/>
        <v>-0.14565630622579551</v>
      </c>
      <c r="O116">
        <f t="shared" si="56"/>
        <v>-0.48901305736940681</v>
      </c>
      <c r="P116">
        <f t="shared" si="56"/>
        <v>0</v>
      </c>
      <c r="Q116">
        <f>0.5+SUM(K116:P116)</f>
        <v>-0.13466936359520232</v>
      </c>
      <c r="R116">
        <f>0.5+SUMIF($K116:$P116,"&gt;0",$K116:$P116)</f>
        <v>0.5</v>
      </c>
      <c r="S116">
        <f>0.5+SUMIF($K116:$P116,"&lt;0",$K116:$P116)</f>
        <v>-0.13466936359520232</v>
      </c>
    </row>
    <row r="117" spans="1:19" x14ac:dyDescent="0.25">
      <c r="A117">
        <v>2</v>
      </c>
      <c r="B117">
        <v>0</v>
      </c>
      <c r="C117">
        <v>10</v>
      </c>
      <c r="D117">
        <f t="shared" ref="D117" si="57">B117*C117</f>
        <v>0</v>
      </c>
      <c r="E117">
        <v>1</v>
      </c>
      <c r="F117">
        <v>10</v>
      </c>
      <c r="G117">
        <v>0</v>
      </c>
      <c r="H117">
        <f t="shared" ref="H117:H120" si="58">EXP(SUMPRODUCT($B$114:$G$114,B117:G117))/(1+EXP(SUMPRODUCT($B$114:$G$114,B117:G117)))</f>
        <v>0.10909682119561294</v>
      </c>
      <c r="I117">
        <f>C117+20</f>
        <v>30</v>
      </c>
      <c r="K117">
        <f t="shared" ref="K117:K120" si="59">EXP(B$114*B117)/(1+EXP(B$114*B117))-0.5</f>
        <v>0</v>
      </c>
      <c r="L117">
        <f t="shared" ref="L117:L120" si="60">EXP(C$114*C117)/(1+EXP(C$114*C117))-0.5</f>
        <v>0.45257412682243325</v>
      </c>
      <c r="M117">
        <f t="shared" si="56"/>
        <v>0</v>
      </c>
      <c r="N117">
        <f t="shared" si="56"/>
        <v>-0.14565630622579551</v>
      </c>
      <c r="O117">
        <f t="shared" si="56"/>
        <v>-0.48901305736940681</v>
      </c>
      <c r="P117">
        <f t="shared" si="56"/>
        <v>0</v>
      </c>
      <c r="Q117">
        <f t="shared" ref="Q117:Q120" si="61">0.5+SUM(K117:P117)</f>
        <v>0.31790476322723094</v>
      </c>
      <c r="R117">
        <f t="shared" ref="R117:R120" si="62">0.5+SUMIF($K117:$P117,"&gt;0",$K117:$P117)</f>
        <v>0.95257412682243325</v>
      </c>
      <c r="S117">
        <f t="shared" ref="S117:S120" si="63">0.5+SUMIF($K117:$P117,"&lt;0",$K117:$P117)</f>
        <v>-0.13466936359520232</v>
      </c>
    </row>
    <row r="118" spans="1:19" x14ac:dyDescent="0.25">
      <c r="A118">
        <v>3</v>
      </c>
      <c r="B118">
        <v>0</v>
      </c>
      <c r="C118">
        <v>20</v>
      </c>
      <c r="D118">
        <v>0</v>
      </c>
      <c r="E118">
        <v>1</v>
      </c>
      <c r="F118">
        <v>2</v>
      </c>
      <c r="G118">
        <v>0</v>
      </c>
      <c r="H118">
        <f t="shared" si="58"/>
        <v>0.98901305736940681</v>
      </c>
      <c r="I118">
        <f>C118+20</f>
        <v>40</v>
      </c>
      <c r="K118">
        <f t="shared" si="59"/>
        <v>0</v>
      </c>
      <c r="L118">
        <f t="shared" si="60"/>
        <v>0.49752737684336523</v>
      </c>
      <c r="M118">
        <f t="shared" si="56"/>
        <v>0</v>
      </c>
      <c r="N118">
        <f t="shared" si="56"/>
        <v>-0.14565630622579551</v>
      </c>
      <c r="O118">
        <f t="shared" si="56"/>
        <v>-0.210949502625004</v>
      </c>
      <c r="P118">
        <f t="shared" si="56"/>
        <v>0</v>
      </c>
      <c r="Q118">
        <f t="shared" si="61"/>
        <v>0.64092156799256572</v>
      </c>
      <c r="R118">
        <f t="shared" si="62"/>
        <v>0.99752737684336523</v>
      </c>
      <c r="S118">
        <f t="shared" si="63"/>
        <v>0.14339419114920049</v>
      </c>
    </row>
    <row r="119" spans="1:19" x14ac:dyDescent="0.25">
      <c r="A119">
        <v>4</v>
      </c>
      <c r="B119">
        <v>1</v>
      </c>
      <c r="C119">
        <v>13</v>
      </c>
      <c r="D119">
        <v>0</v>
      </c>
      <c r="E119">
        <v>1</v>
      </c>
      <c r="F119">
        <v>5</v>
      </c>
      <c r="G119">
        <v>0</v>
      </c>
      <c r="H119">
        <f t="shared" si="58"/>
        <v>0.85195280196831047</v>
      </c>
      <c r="I119">
        <f>C119+20</f>
        <v>33</v>
      </c>
      <c r="K119">
        <f t="shared" si="59"/>
        <v>0.16818777216816616</v>
      </c>
      <c r="L119">
        <f t="shared" si="60"/>
        <v>0.48015969426592253</v>
      </c>
      <c r="M119">
        <f t="shared" si="56"/>
        <v>0</v>
      </c>
      <c r="N119">
        <f t="shared" si="56"/>
        <v>-0.14565630622579551</v>
      </c>
      <c r="O119">
        <f t="shared" si="56"/>
        <v>-0.4046505351008905</v>
      </c>
      <c r="P119">
        <f t="shared" si="56"/>
        <v>0</v>
      </c>
      <c r="Q119">
        <f t="shared" si="61"/>
        <v>0.59804062510740263</v>
      </c>
      <c r="R119">
        <f t="shared" si="62"/>
        <v>1.1483474664340887</v>
      </c>
      <c r="S119">
        <f t="shared" si="63"/>
        <v>-5.0306841326686058E-2</v>
      </c>
    </row>
    <row r="120" spans="1:19" x14ac:dyDescent="0.25">
      <c r="A120">
        <v>5</v>
      </c>
      <c r="B120">
        <v>1</v>
      </c>
      <c r="C120">
        <v>8.9743733999999993</v>
      </c>
      <c r="D120">
        <v>0</v>
      </c>
      <c r="E120">
        <v>1</v>
      </c>
      <c r="F120">
        <v>10</v>
      </c>
      <c r="G120">
        <v>0</v>
      </c>
      <c r="H120">
        <f t="shared" si="58"/>
        <v>0.15346383590611737</v>
      </c>
      <c r="I120">
        <f>C120+20</f>
        <v>28.974373399999998</v>
      </c>
      <c r="K120">
        <f t="shared" si="59"/>
        <v>0.16818777216816616</v>
      </c>
      <c r="L120">
        <f t="shared" si="60"/>
        <v>0.43657146674344904</v>
      </c>
      <c r="M120">
        <f t="shared" si="56"/>
        <v>0</v>
      </c>
      <c r="N120">
        <f t="shared" si="56"/>
        <v>-0.14565630622579551</v>
      </c>
      <c r="O120">
        <f t="shared" si="56"/>
        <v>-0.48901305736940681</v>
      </c>
      <c r="P120">
        <f t="shared" si="56"/>
        <v>0</v>
      </c>
      <c r="Q120">
        <f t="shared" si="61"/>
        <v>0.47008987531641289</v>
      </c>
      <c r="R120">
        <f t="shared" si="62"/>
        <v>1.1047592389116152</v>
      </c>
      <c r="S120">
        <f t="shared" si="63"/>
        <v>-0.13466936359520232</v>
      </c>
    </row>
    <row r="121" spans="1:19" x14ac:dyDescent="0.25">
      <c r="A121" t="s">
        <v>72</v>
      </c>
      <c r="H121">
        <f>AVERAGE(H116:H120)</f>
        <v>0.4219172635862064</v>
      </c>
      <c r="J121" t="s">
        <v>91</v>
      </c>
      <c r="K121" s="9">
        <v>0</v>
      </c>
      <c r="L121" s="9">
        <f>EXP($C$114*10)/(1+EXP($C$114*10))-0.5</f>
        <v>0.45257412682243325</v>
      </c>
      <c r="M121" s="9">
        <f>EXP($C$114*20)/(1+EXP($C$114*20))-0.5</f>
        <v>0.49752737684336523</v>
      </c>
      <c r="N121" s="9">
        <f>EXP($C$114*30)/(1+EXP($C$114*30))-0.5</f>
        <v>0.4998766054240138</v>
      </c>
      <c r="O121" s="9">
        <f>EXP($C$114*40)/(1+EXP($C$114*40))-0.5</f>
        <v>0.49999385582539779</v>
      </c>
      <c r="P121" s="9">
        <f>EXP($C$114*50)/(1+EXP($C$114*50))-0.5</f>
        <v>0.49999969409777312</v>
      </c>
      <c r="Q121" s="9">
        <f>EXP($C$114*60)/(1+EXP($C$114*60))-0.5</f>
        <v>0.4999999847700205</v>
      </c>
    </row>
    <row r="122" spans="1:19" x14ac:dyDescent="0.25">
      <c r="J122" t="s">
        <v>92</v>
      </c>
      <c r="K122" s="9">
        <v>0</v>
      </c>
      <c r="L122" s="9">
        <f>EXP($D$114*10)/(1+EXP($D$114*10))-0.5</f>
        <v>0</v>
      </c>
      <c r="M122" s="9">
        <f>EXP($D$114*20)/(1+EXP($D$114*20))-0.5</f>
        <v>0</v>
      </c>
      <c r="N122" s="9">
        <f>EXP($D$114*30)/(1+EXP($D$114*30))-0.5</f>
        <v>0</v>
      </c>
      <c r="O122" s="9">
        <f>EXP($D$114*40)/(1+EXP($D$114*40))-0.5</f>
        <v>0</v>
      </c>
      <c r="P122" s="9">
        <f>EXP($D$114*50)/(1+EXP($D$114*50))-0.5</f>
        <v>0</v>
      </c>
      <c r="Q122" s="9">
        <f>EXP($D$114*60)/(1+EXP($D$114*60))-0.5</f>
        <v>0</v>
      </c>
    </row>
    <row r="123" spans="1:19" x14ac:dyDescent="0.25">
      <c r="J123" t="s">
        <v>93</v>
      </c>
      <c r="K123" s="9">
        <v>0</v>
      </c>
      <c r="L123" s="9">
        <f>EXP($E$114*5)/(1+EXP($E$114*5))-0.5</f>
        <v>-0.4525741268224332</v>
      </c>
      <c r="M123" s="9">
        <f>EXP($E$114*10)/(1+EXP($E$114*10))-0.5</f>
        <v>-0.49752737684336523</v>
      </c>
      <c r="N123" s="9"/>
      <c r="O123" s="9"/>
      <c r="P123" s="9"/>
      <c r="Q123" s="9"/>
    </row>
    <row r="124" spans="1:19" x14ac:dyDescent="0.25">
      <c r="J124" t="s">
        <v>94</v>
      </c>
      <c r="K124" s="9">
        <v>0</v>
      </c>
      <c r="L124" s="9">
        <f>EXP($G$114*5)/(1+EXP($G$114*5))-0.5</f>
        <v>0</v>
      </c>
      <c r="M124" s="9">
        <f>EXP($G$114*10)/(1+EXP($G$114*10))-0.5</f>
        <v>0</v>
      </c>
      <c r="N124" s="9"/>
      <c r="O124" s="9"/>
      <c r="P124" s="9"/>
      <c r="Q124" s="9"/>
    </row>
    <row r="126" spans="1:19" x14ac:dyDescent="0.25">
      <c r="B126">
        <v>0.1</v>
      </c>
      <c r="C126">
        <v>0.01</v>
      </c>
      <c r="D126">
        <v>0.05</v>
      </c>
      <c r="E126">
        <v>-0.3</v>
      </c>
      <c r="F126">
        <v>-0.05</v>
      </c>
      <c r="G126">
        <v>-0.1</v>
      </c>
    </row>
    <row r="127" spans="1:19" x14ac:dyDescent="0.25">
      <c r="A127" t="s">
        <v>66</v>
      </c>
      <c r="B127" t="s">
        <v>3</v>
      </c>
      <c r="C127" t="s">
        <v>4</v>
      </c>
      <c r="D127" t="s">
        <v>89</v>
      </c>
      <c r="E127" t="s">
        <v>6</v>
      </c>
      <c r="F127" t="s">
        <v>7</v>
      </c>
      <c r="G127" t="s">
        <v>88</v>
      </c>
      <c r="H127" t="s">
        <v>67</v>
      </c>
      <c r="I127" t="s">
        <v>84</v>
      </c>
      <c r="K127" t="s">
        <v>3</v>
      </c>
      <c r="L127" t="s">
        <v>4</v>
      </c>
      <c r="M127" t="s">
        <v>5</v>
      </c>
      <c r="N127" t="s">
        <v>6</v>
      </c>
      <c r="O127" t="s">
        <v>7</v>
      </c>
      <c r="P127" t="s">
        <v>90</v>
      </c>
      <c r="Q127" t="s">
        <v>69</v>
      </c>
      <c r="R127" t="s">
        <v>95</v>
      </c>
      <c r="S127" t="s">
        <v>96</v>
      </c>
    </row>
    <row r="128" spans="1:19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7.3274504</v>
      </c>
      <c r="G128">
        <v>10</v>
      </c>
      <c r="H128">
        <v>0.14185106490048779</v>
      </c>
      <c r="I128">
        <v>20</v>
      </c>
      <c r="K128">
        <v>0</v>
      </c>
      <c r="L128">
        <v>0.12245933120185459</v>
      </c>
      <c r="M128">
        <v>0</v>
      </c>
      <c r="N128">
        <v>-7.4442516811658976E-2</v>
      </c>
      <c r="O128">
        <v>-0.12245933120185454</v>
      </c>
      <c r="P128">
        <v>-0.2310585786300049</v>
      </c>
      <c r="Q128">
        <v>0.19449890455833618</v>
      </c>
      <c r="R128">
        <v>0.62245933120185459</v>
      </c>
      <c r="S128">
        <v>7.203957335648159E-2</v>
      </c>
    </row>
    <row r="129" spans="1:19" x14ac:dyDescent="0.25">
      <c r="A129">
        <v>2</v>
      </c>
      <c r="B129">
        <v>1</v>
      </c>
      <c r="C129">
        <v>50</v>
      </c>
      <c r="D129">
        <v>50</v>
      </c>
      <c r="E129">
        <v>0</v>
      </c>
      <c r="F129">
        <v>5</v>
      </c>
      <c r="G129">
        <v>0</v>
      </c>
      <c r="H129">
        <v>0.94784643692158221</v>
      </c>
      <c r="I129">
        <v>70</v>
      </c>
      <c r="K129">
        <v>2.4979187478940013E-2</v>
      </c>
      <c r="L129">
        <v>6.2176500885798069E-2</v>
      </c>
      <c r="M129">
        <v>0.42414181997875644</v>
      </c>
      <c r="N129">
        <v>0</v>
      </c>
      <c r="O129">
        <v>-4.9833997312477896E-2</v>
      </c>
      <c r="P129">
        <v>0</v>
      </c>
      <c r="Q129">
        <v>0.96146351103101657</v>
      </c>
      <c r="R129">
        <v>1.0112975083434945</v>
      </c>
      <c r="S129">
        <v>0.4501660026875221</v>
      </c>
    </row>
    <row r="130" spans="1:19" x14ac:dyDescent="0.25">
      <c r="A130">
        <v>3</v>
      </c>
      <c r="B130">
        <v>0</v>
      </c>
      <c r="C130">
        <v>25</v>
      </c>
      <c r="D130">
        <v>0</v>
      </c>
      <c r="E130">
        <v>1</v>
      </c>
      <c r="F130">
        <v>5</v>
      </c>
      <c r="G130">
        <v>9.5659475999999994</v>
      </c>
      <c r="H130">
        <v>0.18468962733528563</v>
      </c>
      <c r="I130">
        <v>45</v>
      </c>
      <c r="K130">
        <v>0</v>
      </c>
      <c r="L130">
        <v>2.4979187478940013E-2</v>
      </c>
      <c r="M130">
        <v>0</v>
      </c>
      <c r="N130">
        <v>-7.4442516811658976E-2</v>
      </c>
      <c r="O130">
        <v>-0.11734574532810316</v>
      </c>
      <c r="P130">
        <v>-0.22243950160131942</v>
      </c>
      <c r="Q130">
        <v>0.11075142373785846</v>
      </c>
      <c r="R130">
        <v>0.52497918747894001</v>
      </c>
      <c r="S130">
        <v>8.5772236258918444E-2</v>
      </c>
    </row>
    <row r="131" spans="1:19" x14ac:dyDescent="0.25">
      <c r="A131">
        <v>4</v>
      </c>
      <c r="B131">
        <v>0</v>
      </c>
      <c r="C131">
        <v>10</v>
      </c>
      <c r="D131">
        <v>0</v>
      </c>
      <c r="E131">
        <v>1</v>
      </c>
      <c r="F131">
        <v>6</v>
      </c>
      <c r="G131">
        <v>6</v>
      </c>
      <c r="H131">
        <v>0.2497398944048824</v>
      </c>
      <c r="I131">
        <v>30</v>
      </c>
      <c r="K131">
        <v>0</v>
      </c>
      <c r="L131">
        <v>0.1456563062257954</v>
      </c>
      <c r="M131">
        <v>0</v>
      </c>
      <c r="N131">
        <v>-7.4442516811658976E-2</v>
      </c>
      <c r="O131">
        <v>-7.4442516811658976E-2</v>
      </c>
      <c r="P131">
        <v>-0.14565630622579551</v>
      </c>
      <c r="Q131">
        <v>0.35111496637668194</v>
      </c>
      <c r="R131">
        <v>0.6456563062257954</v>
      </c>
      <c r="S131">
        <v>0.20545866015088654</v>
      </c>
    </row>
    <row r="132" spans="1:19" x14ac:dyDescent="0.25">
      <c r="A132">
        <v>5</v>
      </c>
      <c r="B132">
        <v>1</v>
      </c>
      <c r="C132">
        <v>60</v>
      </c>
      <c r="D132">
        <v>60</v>
      </c>
      <c r="E132">
        <v>0</v>
      </c>
      <c r="F132">
        <v>4</v>
      </c>
      <c r="G132">
        <v>0</v>
      </c>
      <c r="H132">
        <v>0.9758729785823308</v>
      </c>
      <c r="I132">
        <v>80</v>
      </c>
      <c r="K132">
        <v>2.4979187478940013E-2</v>
      </c>
      <c r="L132">
        <v>0</v>
      </c>
      <c r="M132">
        <v>0.45257412682243325</v>
      </c>
      <c r="N132">
        <v>0</v>
      </c>
      <c r="O132">
        <v>0</v>
      </c>
      <c r="P132">
        <v>0</v>
      </c>
      <c r="Q132">
        <v>0.97755331430137327</v>
      </c>
      <c r="R132">
        <v>0.97755331430137327</v>
      </c>
      <c r="S132">
        <v>0.5</v>
      </c>
    </row>
    <row r="133" spans="1:19" s="10" customFormat="1" x14ac:dyDescent="0.25">
      <c r="A133" s="10" t="s">
        <v>72</v>
      </c>
      <c r="H133" s="10">
        <v>0.50000000042891379</v>
      </c>
      <c r="J133" s="10" t="s">
        <v>91</v>
      </c>
      <c r="K133" s="10">
        <v>0</v>
      </c>
      <c r="L133" s="10">
        <v>2.4979187478940013E-2</v>
      </c>
      <c r="M133" s="10">
        <v>4.9833997312477951E-2</v>
      </c>
      <c r="N133" s="10">
        <v>7.4442516811659032E-2</v>
      </c>
      <c r="O133" s="10">
        <v>9.8687660112452003E-2</v>
      </c>
      <c r="P133" s="10">
        <v>0.12245933120185459</v>
      </c>
      <c r="Q133" s="10">
        <v>0.1456563062257954</v>
      </c>
    </row>
    <row r="134" spans="1:19" s="10" customFormat="1" x14ac:dyDescent="0.25">
      <c r="J134" s="10" t="s">
        <v>92</v>
      </c>
      <c r="K134" s="10">
        <v>0</v>
      </c>
      <c r="L134" s="10">
        <v>0.12245933120185459</v>
      </c>
      <c r="M134" s="10">
        <v>0.2310585786300049</v>
      </c>
      <c r="N134" s="10">
        <v>0.31757447619364365</v>
      </c>
      <c r="O134" s="10">
        <v>0.38079707797788243</v>
      </c>
      <c r="P134" s="10">
        <v>0.42414181997875644</v>
      </c>
      <c r="Q134" s="10">
        <v>0.45257412682243325</v>
      </c>
    </row>
    <row r="135" spans="1:19" s="10" customFormat="1" x14ac:dyDescent="0.25">
      <c r="J135" s="10" t="s">
        <v>93</v>
      </c>
      <c r="K135" s="10">
        <v>0</v>
      </c>
      <c r="L135" s="10">
        <v>-6.2176500885798125E-2</v>
      </c>
      <c r="M135" s="10">
        <v>-0.4525741268224332</v>
      </c>
    </row>
    <row r="136" spans="1:19" s="10" customFormat="1" x14ac:dyDescent="0.25">
      <c r="J136" s="10" t="s">
        <v>94</v>
      </c>
      <c r="K136" s="10">
        <v>0</v>
      </c>
      <c r="L136" s="10">
        <v>-0.12245933120185454</v>
      </c>
      <c r="M136" s="10">
        <v>-0.2310585786300049</v>
      </c>
    </row>
    <row r="138" spans="1:19" x14ac:dyDescent="0.25">
      <c r="B138">
        <v>0.2</v>
      </c>
      <c r="C138">
        <v>0.04</v>
      </c>
      <c r="D138">
        <v>0.02</v>
      </c>
      <c r="E138">
        <v>-0.1</v>
      </c>
      <c r="F138">
        <v>-0.06</v>
      </c>
      <c r="G138">
        <v>-0.05</v>
      </c>
    </row>
    <row r="139" spans="1:19" x14ac:dyDescent="0.25">
      <c r="A139" t="s">
        <v>66</v>
      </c>
      <c r="B139" t="s">
        <v>3</v>
      </c>
      <c r="C139" t="s">
        <v>4</v>
      </c>
      <c r="D139" t="s">
        <v>89</v>
      </c>
      <c r="E139" t="s">
        <v>6</v>
      </c>
      <c r="F139" t="s">
        <v>7</v>
      </c>
      <c r="G139" t="s">
        <v>88</v>
      </c>
      <c r="H139" t="s">
        <v>67</v>
      </c>
      <c r="I139" t="s">
        <v>84</v>
      </c>
      <c r="K139" t="s">
        <v>3</v>
      </c>
      <c r="L139" t="s">
        <v>4</v>
      </c>
      <c r="M139" t="s">
        <v>5</v>
      </c>
      <c r="N139" t="s">
        <v>6</v>
      </c>
      <c r="O139" t="s">
        <v>7</v>
      </c>
      <c r="P139" t="s">
        <v>90</v>
      </c>
      <c r="Q139" t="s">
        <v>69</v>
      </c>
      <c r="R139" t="s">
        <v>95</v>
      </c>
      <c r="S139" t="s">
        <v>96</v>
      </c>
    </row>
    <row r="140" spans="1:19" x14ac:dyDescent="0.25">
      <c r="A140">
        <v>1</v>
      </c>
      <c r="B140">
        <v>1</v>
      </c>
      <c r="C140">
        <v>11</v>
      </c>
      <c r="D140">
        <v>11</v>
      </c>
      <c r="E140">
        <v>0</v>
      </c>
      <c r="F140">
        <v>0</v>
      </c>
      <c r="G140">
        <v>0</v>
      </c>
      <c r="H140">
        <v>0.70266065434473146</v>
      </c>
      <c r="I140">
        <v>31</v>
      </c>
      <c r="K140">
        <v>4.9833997312477951E-2</v>
      </c>
      <c r="L140">
        <v>0.10825903074651444</v>
      </c>
      <c r="M140">
        <v>5.4779235107214719E-2</v>
      </c>
      <c r="N140">
        <v>0</v>
      </c>
      <c r="O140">
        <v>0</v>
      </c>
      <c r="P140">
        <v>0</v>
      </c>
      <c r="Q140">
        <v>0.71287226316620711</v>
      </c>
      <c r="R140">
        <v>0.71287226316620711</v>
      </c>
      <c r="S140">
        <v>0.5</v>
      </c>
    </row>
    <row r="141" spans="1:19" x14ac:dyDescent="0.25">
      <c r="A141">
        <v>2</v>
      </c>
      <c r="B141">
        <v>0</v>
      </c>
      <c r="C141">
        <v>11</v>
      </c>
      <c r="D141">
        <v>0</v>
      </c>
      <c r="E141">
        <v>1</v>
      </c>
      <c r="F141">
        <v>10</v>
      </c>
      <c r="G141">
        <v>10</v>
      </c>
      <c r="H141">
        <v>0.31864626621097447</v>
      </c>
      <c r="I141">
        <v>31</v>
      </c>
      <c r="K141">
        <v>0</v>
      </c>
      <c r="L141">
        <v>2.9964051764571731E-2</v>
      </c>
      <c r="M141">
        <v>0</v>
      </c>
      <c r="N141">
        <v>-2.4979187478940013E-2</v>
      </c>
      <c r="O141">
        <v>-0.14565630622579551</v>
      </c>
      <c r="P141">
        <v>-0.12245933120185454</v>
      </c>
      <c r="Q141">
        <v>0.23686922685798167</v>
      </c>
      <c r="R141">
        <v>0.52996405176457173</v>
      </c>
      <c r="S141">
        <v>0.20690517509340994</v>
      </c>
    </row>
    <row r="142" spans="1:19" x14ac:dyDescent="0.25">
      <c r="A142">
        <v>3</v>
      </c>
      <c r="B142">
        <v>0</v>
      </c>
      <c r="C142">
        <v>3</v>
      </c>
      <c r="D142">
        <v>0</v>
      </c>
      <c r="E142">
        <v>1</v>
      </c>
      <c r="F142">
        <v>9</v>
      </c>
      <c r="G142">
        <v>9</v>
      </c>
      <c r="H142">
        <v>0.27488050221017696</v>
      </c>
      <c r="I142">
        <v>23</v>
      </c>
      <c r="K142">
        <v>0</v>
      </c>
      <c r="L142">
        <v>0.40720704688284304</v>
      </c>
      <c r="M142">
        <v>0</v>
      </c>
      <c r="N142">
        <v>-2.4979187478940013E-2</v>
      </c>
      <c r="O142">
        <v>-0.13181241773610169</v>
      </c>
      <c r="P142">
        <v>-0.11063923394922193</v>
      </c>
      <c r="Q142">
        <v>0.63977620771857935</v>
      </c>
      <c r="R142">
        <v>0.90720704688284304</v>
      </c>
      <c r="S142">
        <v>0.23256916083573637</v>
      </c>
    </row>
    <row r="143" spans="1:19" x14ac:dyDescent="0.25">
      <c r="A143">
        <v>4</v>
      </c>
      <c r="B143">
        <v>1</v>
      </c>
      <c r="C143">
        <v>57</v>
      </c>
      <c r="D143">
        <v>57</v>
      </c>
      <c r="E143">
        <v>0</v>
      </c>
      <c r="F143">
        <v>1.0063329999999999</v>
      </c>
      <c r="G143">
        <v>0</v>
      </c>
      <c r="H143">
        <v>0.97233735902995766</v>
      </c>
      <c r="I143">
        <v>77</v>
      </c>
      <c r="K143">
        <v>4.9833997312477951E-2</v>
      </c>
      <c r="L143">
        <v>0</v>
      </c>
      <c r="M143">
        <v>0.25767963900370483</v>
      </c>
      <c r="N143">
        <v>0</v>
      </c>
      <c r="O143">
        <v>-1.5090410633248563E-2</v>
      </c>
      <c r="P143">
        <v>0</v>
      </c>
      <c r="Q143">
        <v>0.79242322568293422</v>
      </c>
      <c r="R143">
        <v>0.80751363631618278</v>
      </c>
      <c r="S143">
        <v>0.48490958936675144</v>
      </c>
    </row>
    <row r="144" spans="1:19" x14ac:dyDescent="0.25">
      <c r="A144">
        <v>5</v>
      </c>
      <c r="B144">
        <v>0</v>
      </c>
      <c r="C144">
        <v>0</v>
      </c>
      <c r="D144">
        <v>0</v>
      </c>
      <c r="E144">
        <v>1</v>
      </c>
      <c r="F144">
        <v>10</v>
      </c>
      <c r="G144">
        <v>10</v>
      </c>
      <c r="H144">
        <v>0.23147521650098238</v>
      </c>
      <c r="I144">
        <v>20</v>
      </c>
      <c r="K144">
        <v>0</v>
      </c>
      <c r="L144">
        <v>0</v>
      </c>
      <c r="M144">
        <v>0</v>
      </c>
      <c r="N144">
        <v>-2.4979187478940013E-2</v>
      </c>
      <c r="O144">
        <v>-0.14565630622579551</v>
      </c>
      <c r="P144">
        <v>-0.12245933120185454</v>
      </c>
      <c r="Q144">
        <v>0.20690517509340994</v>
      </c>
      <c r="R144">
        <v>0.5</v>
      </c>
      <c r="S144">
        <v>0.20690517509340994</v>
      </c>
    </row>
    <row r="145" spans="1:19" s="11" customFormat="1" x14ac:dyDescent="0.25">
      <c r="A145" s="11" t="s">
        <v>72</v>
      </c>
      <c r="H145" s="11">
        <v>0.49999999965936465</v>
      </c>
      <c r="J145" s="11" t="s">
        <v>91</v>
      </c>
      <c r="K145" s="11">
        <v>0</v>
      </c>
      <c r="L145" s="11">
        <v>9.8687660112452003E-2</v>
      </c>
      <c r="M145" s="11">
        <v>0.1899744811276125</v>
      </c>
      <c r="N145" s="11">
        <v>0.26852478349901765</v>
      </c>
      <c r="O145" s="11">
        <v>0.33201838513392445</v>
      </c>
      <c r="P145" s="11">
        <v>0.38079707797788243</v>
      </c>
      <c r="Q145" s="11">
        <v>0.41682730350607766</v>
      </c>
    </row>
    <row r="146" spans="1:19" s="11" customFormat="1" x14ac:dyDescent="0.25">
      <c r="J146" s="11" t="s">
        <v>92</v>
      </c>
      <c r="K146" s="11">
        <v>0</v>
      </c>
      <c r="L146" s="11">
        <v>4.9833997312477951E-2</v>
      </c>
      <c r="M146" s="11">
        <v>9.8687660112452003E-2</v>
      </c>
      <c r="N146" s="11">
        <v>0.1456563062257954</v>
      </c>
      <c r="O146" s="11">
        <v>0.1899744811276125</v>
      </c>
      <c r="P146" s="11">
        <v>0.2310585786300049</v>
      </c>
      <c r="Q146" s="11">
        <v>0.26852478349901765</v>
      </c>
    </row>
    <row r="147" spans="1:19" s="11" customFormat="1" x14ac:dyDescent="0.25">
      <c r="J147" s="11" t="s">
        <v>93</v>
      </c>
      <c r="K147" s="11">
        <v>0</v>
      </c>
      <c r="L147" s="11">
        <v>-7.4442516811658976E-2</v>
      </c>
      <c r="M147" s="11">
        <v>-0.2310585786300049</v>
      </c>
    </row>
    <row r="148" spans="1:19" s="11" customFormat="1" x14ac:dyDescent="0.25">
      <c r="J148" s="11" t="s">
        <v>94</v>
      </c>
      <c r="K148" s="11">
        <v>0</v>
      </c>
      <c r="L148" s="11">
        <v>-6.2176500885798125E-2</v>
      </c>
      <c r="M148" s="11">
        <v>-0.12245933120185454</v>
      </c>
    </row>
    <row r="150" spans="1:19" x14ac:dyDescent="0.25">
      <c r="B150">
        <v>0.2</v>
      </c>
      <c r="C150">
        <v>0.02</v>
      </c>
      <c r="D150">
        <v>0.05</v>
      </c>
      <c r="E150">
        <v>-0.05</v>
      </c>
      <c r="F150">
        <v>-0.1</v>
      </c>
      <c r="G150">
        <v>-0.1</v>
      </c>
    </row>
    <row r="151" spans="1:19" x14ac:dyDescent="0.25">
      <c r="A151" t="s">
        <v>66</v>
      </c>
      <c r="B151" t="s">
        <v>3</v>
      </c>
      <c r="C151" t="s">
        <v>4</v>
      </c>
      <c r="D151" t="s">
        <v>89</v>
      </c>
      <c r="E151" t="s">
        <v>6</v>
      </c>
      <c r="F151" t="s">
        <v>7</v>
      </c>
      <c r="G151" t="s">
        <v>88</v>
      </c>
      <c r="H151" t="s">
        <v>67</v>
      </c>
      <c r="I151" t="s">
        <v>84</v>
      </c>
      <c r="K151" t="s">
        <v>3</v>
      </c>
      <c r="L151" t="s">
        <v>4</v>
      </c>
      <c r="M151" t="s">
        <v>5</v>
      </c>
      <c r="N151" t="s">
        <v>6</v>
      </c>
      <c r="O151" t="s">
        <v>7</v>
      </c>
      <c r="P151" t="s">
        <v>90</v>
      </c>
      <c r="Q151" t="s">
        <v>69</v>
      </c>
      <c r="R151" t="s">
        <v>95</v>
      </c>
      <c r="S151" t="s">
        <v>96</v>
      </c>
    </row>
    <row r="152" spans="1:19" x14ac:dyDescent="0.25">
      <c r="A152">
        <v>1</v>
      </c>
      <c r="B152">
        <v>0</v>
      </c>
      <c r="C152">
        <v>7</v>
      </c>
      <c r="D152">
        <v>0</v>
      </c>
      <c r="E152">
        <v>1</v>
      </c>
      <c r="F152">
        <v>7.3274504</v>
      </c>
      <c r="G152">
        <v>7.3274504</v>
      </c>
      <c r="H152">
        <v>0.20173428943373048</v>
      </c>
      <c r="I152">
        <v>27</v>
      </c>
      <c r="K152">
        <v>0</v>
      </c>
      <c r="L152">
        <v>0.16818777216816616</v>
      </c>
      <c r="M152">
        <v>0</v>
      </c>
      <c r="N152">
        <v>-1.2497396484210332E-2</v>
      </c>
      <c r="O152">
        <v>-0.17540736342547758</v>
      </c>
      <c r="P152">
        <v>-0.17540736342547758</v>
      </c>
      <c r="Q152">
        <v>0.30487564883300067</v>
      </c>
      <c r="R152">
        <v>0.66818777216816616</v>
      </c>
      <c r="S152">
        <v>0.13668787666483451</v>
      </c>
    </row>
    <row r="153" spans="1:19" x14ac:dyDescent="0.25">
      <c r="A153">
        <v>2</v>
      </c>
      <c r="B153">
        <v>1</v>
      </c>
      <c r="C153">
        <v>35</v>
      </c>
      <c r="D153">
        <v>35</v>
      </c>
      <c r="E153">
        <v>0</v>
      </c>
      <c r="F153">
        <v>5</v>
      </c>
      <c r="G153">
        <v>0</v>
      </c>
      <c r="H153">
        <v>0.89566877688099877</v>
      </c>
      <c r="I153">
        <v>55</v>
      </c>
      <c r="K153">
        <v>4.9833997312477951E-2</v>
      </c>
      <c r="L153">
        <v>0.12245933120185459</v>
      </c>
      <c r="M153">
        <v>0.35195280196831058</v>
      </c>
      <c r="N153">
        <v>0</v>
      </c>
      <c r="O153">
        <v>-0.12245933120185454</v>
      </c>
      <c r="P153">
        <v>0</v>
      </c>
      <c r="Q153">
        <v>0.90178679928078864</v>
      </c>
      <c r="R153">
        <v>1.0242461304826431</v>
      </c>
      <c r="S153">
        <v>0.37754066879814546</v>
      </c>
    </row>
    <row r="154" spans="1:19" x14ac:dyDescent="0.25">
      <c r="A154">
        <v>3</v>
      </c>
      <c r="B154">
        <v>0</v>
      </c>
      <c r="C154">
        <v>25</v>
      </c>
      <c r="D154">
        <v>0</v>
      </c>
      <c r="E154">
        <v>1</v>
      </c>
      <c r="F154">
        <v>5</v>
      </c>
      <c r="G154">
        <v>5</v>
      </c>
      <c r="H154">
        <v>0.36586440898919931</v>
      </c>
      <c r="I154">
        <v>45</v>
      </c>
      <c r="K154">
        <v>0</v>
      </c>
      <c r="L154">
        <v>0.238850006084249</v>
      </c>
      <c r="M154">
        <v>0</v>
      </c>
      <c r="N154">
        <v>-1.2497396484210332E-2</v>
      </c>
      <c r="O154">
        <v>-0.12245933120185454</v>
      </c>
      <c r="P154">
        <v>-0.12245933120185454</v>
      </c>
      <c r="Q154">
        <v>0.48143394719632959</v>
      </c>
      <c r="R154">
        <v>0.738850006084249</v>
      </c>
      <c r="S154">
        <v>0.24258394111208059</v>
      </c>
    </row>
    <row r="155" spans="1:19" x14ac:dyDescent="0.25">
      <c r="A155">
        <v>4</v>
      </c>
      <c r="B155">
        <v>0</v>
      </c>
      <c r="C155">
        <v>52</v>
      </c>
      <c r="D155">
        <v>0</v>
      </c>
      <c r="E155">
        <v>1</v>
      </c>
      <c r="F155">
        <v>6</v>
      </c>
      <c r="G155">
        <v>6</v>
      </c>
      <c r="H155">
        <v>0.4476920904256747</v>
      </c>
      <c r="I155">
        <v>72</v>
      </c>
      <c r="K155">
        <v>0</v>
      </c>
      <c r="L155">
        <v>3.9914884555565688E-2</v>
      </c>
      <c r="M155">
        <v>0</v>
      </c>
      <c r="N155">
        <v>-1.2497396484210332E-2</v>
      </c>
      <c r="O155">
        <v>-0.14565630622579551</v>
      </c>
      <c r="P155">
        <v>-0.14565630622579551</v>
      </c>
      <c r="Q155">
        <v>0.23610487561976434</v>
      </c>
      <c r="R155">
        <v>0.53991488455556569</v>
      </c>
      <c r="S155">
        <v>0.19618999106419865</v>
      </c>
    </row>
    <row r="156" spans="1:19" x14ac:dyDescent="0.25">
      <c r="A156">
        <v>5</v>
      </c>
      <c r="B156">
        <v>1</v>
      </c>
      <c r="C156">
        <v>8</v>
      </c>
      <c r="D156">
        <v>8</v>
      </c>
      <c r="E156">
        <v>0</v>
      </c>
      <c r="F156">
        <v>4</v>
      </c>
      <c r="G156">
        <v>0</v>
      </c>
      <c r="H156">
        <v>0.58904043405866502</v>
      </c>
      <c r="I156">
        <v>28</v>
      </c>
      <c r="K156">
        <v>4.9833997312477951E-2</v>
      </c>
      <c r="L156">
        <v>0</v>
      </c>
      <c r="M156">
        <v>9.8687660112452003E-2</v>
      </c>
      <c r="N156">
        <v>0</v>
      </c>
      <c r="O156">
        <v>-9.8687660112452003E-2</v>
      </c>
      <c r="P156">
        <v>0</v>
      </c>
      <c r="Q156">
        <v>0.54983399731247795</v>
      </c>
      <c r="R156">
        <v>0.64852165742492995</v>
      </c>
      <c r="S156">
        <v>0.401312339887548</v>
      </c>
    </row>
    <row r="157" spans="1:19" s="12" customFormat="1" x14ac:dyDescent="0.25">
      <c r="A157" s="12" t="s">
        <v>72</v>
      </c>
      <c r="H157" s="12">
        <v>0.4999999999576536</v>
      </c>
      <c r="J157" s="12" t="s">
        <v>91</v>
      </c>
      <c r="K157" s="12">
        <v>0</v>
      </c>
      <c r="L157" s="12">
        <v>4.9833997312477951E-2</v>
      </c>
      <c r="M157" s="12">
        <v>9.8687660112452003E-2</v>
      </c>
      <c r="N157" s="12">
        <v>0.1456563062257954</v>
      </c>
      <c r="O157" s="12">
        <v>0.1899744811276125</v>
      </c>
      <c r="P157" s="12">
        <v>0.2310585786300049</v>
      </c>
      <c r="Q157" s="12">
        <v>0.26852478349901765</v>
      </c>
    </row>
    <row r="158" spans="1:19" s="12" customFormat="1" x14ac:dyDescent="0.25">
      <c r="J158" s="12" t="s">
        <v>92</v>
      </c>
      <c r="K158" s="12">
        <v>0</v>
      </c>
      <c r="L158" s="12">
        <v>0.12245933120185459</v>
      </c>
      <c r="M158" s="12">
        <v>0.2310585786300049</v>
      </c>
      <c r="N158" s="12">
        <v>0.31757447619364365</v>
      </c>
      <c r="O158" s="12">
        <v>0.38079707797788243</v>
      </c>
      <c r="P158" s="12">
        <v>0.42414181997875644</v>
      </c>
      <c r="Q158" s="12">
        <v>0.45257412682243325</v>
      </c>
    </row>
    <row r="159" spans="1:19" s="12" customFormat="1" x14ac:dyDescent="0.25">
      <c r="J159" s="12" t="s">
        <v>93</v>
      </c>
      <c r="K159" s="12">
        <v>0</v>
      </c>
      <c r="L159" s="12">
        <v>-6.2176500885798125E-2</v>
      </c>
      <c r="M159" s="12">
        <v>-0.12245933120185454</v>
      </c>
    </row>
    <row r="160" spans="1:19" s="12" customFormat="1" x14ac:dyDescent="0.25">
      <c r="J160" s="12" t="s">
        <v>94</v>
      </c>
      <c r="K160" s="12">
        <v>0</v>
      </c>
      <c r="L160" s="12">
        <v>-0.12245933120185454</v>
      </c>
      <c r="M160" s="12">
        <v>-0.2310585786300049</v>
      </c>
    </row>
    <row r="162" spans="1:19" x14ac:dyDescent="0.25">
      <c r="B162">
        <v>0.15</v>
      </c>
      <c r="C162">
        <v>1.4999999999999999E-2</v>
      </c>
      <c r="D162">
        <v>4.4999999999999998E-2</v>
      </c>
      <c r="E162">
        <v>-7.0000000000000007E-2</v>
      </c>
      <c r="F162">
        <v>-0.15</v>
      </c>
      <c r="G162">
        <v>-0.2</v>
      </c>
    </row>
    <row r="163" spans="1:19" x14ac:dyDescent="0.25">
      <c r="A163" t="s">
        <v>66</v>
      </c>
      <c r="B163" t="s">
        <v>3</v>
      </c>
      <c r="C163" t="s">
        <v>4</v>
      </c>
      <c r="D163" t="s">
        <v>89</v>
      </c>
      <c r="E163" t="s">
        <v>6</v>
      </c>
      <c r="F163" t="s">
        <v>7</v>
      </c>
      <c r="G163" t="s">
        <v>88</v>
      </c>
      <c r="H163" t="s">
        <v>67</v>
      </c>
      <c r="I163" t="s">
        <v>84</v>
      </c>
      <c r="K163" t="s">
        <v>3</v>
      </c>
      <c r="L163" t="s">
        <v>4</v>
      </c>
      <c r="M163" t="s">
        <v>5</v>
      </c>
      <c r="N163" t="s">
        <v>6</v>
      </c>
      <c r="O163" t="s">
        <v>7</v>
      </c>
      <c r="P163" t="s">
        <v>90</v>
      </c>
      <c r="Q163" t="s">
        <v>69</v>
      </c>
      <c r="R163" t="s">
        <v>95</v>
      </c>
      <c r="S163" t="s">
        <v>96</v>
      </c>
    </row>
    <row r="164" spans="1:19" x14ac:dyDescent="0.25">
      <c r="A164">
        <v>1</v>
      </c>
      <c r="B164">
        <v>1</v>
      </c>
      <c r="C164">
        <v>2</v>
      </c>
      <c r="D164">
        <v>2</v>
      </c>
      <c r="E164">
        <v>0</v>
      </c>
      <c r="F164">
        <v>1</v>
      </c>
      <c r="G164">
        <v>0</v>
      </c>
      <c r="H164">
        <v>0.52996405176457173</v>
      </c>
      <c r="I164">
        <v>22</v>
      </c>
      <c r="K164">
        <v>3.742984534374949E-2</v>
      </c>
      <c r="L164">
        <v>4.1156668150228115E-2</v>
      </c>
      <c r="M164">
        <v>2.248482479180014E-2</v>
      </c>
      <c r="N164">
        <v>0</v>
      </c>
      <c r="O164">
        <v>-3.7429845343749546E-2</v>
      </c>
      <c r="P164">
        <v>0</v>
      </c>
      <c r="Q164">
        <v>0.56364149294202814</v>
      </c>
      <c r="R164">
        <v>0.60107133828577775</v>
      </c>
      <c r="S164">
        <v>0.46257015465625045</v>
      </c>
    </row>
    <row r="165" spans="1:19" x14ac:dyDescent="0.25">
      <c r="A165">
        <v>2</v>
      </c>
      <c r="B165">
        <v>0</v>
      </c>
      <c r="C165">
        <v>11</v>
      </c>
      <c r="D165">
        <v>0</v>
      </c>
      <c r="E165">
        <v>1</v>
      </c>
      <c r="F165">
        <v>6</v>
      </c>
      <c r="G165">
        <v>6</v>
      </c>
      <c r="H165">
        <v>0.1186789528164145</v>
      </c>
      <c r="I165">
        <v>31</v>
      </c>
      <c r="K165">
        <v>0</v>
      </c>
      <c r="L165">
        <v>0.20474569799809106</v>
      </c>
      <c r="M165">
        <v>0</v>
      </c>
      <c r="N165">
        <v>-1.7492857666389694E-2</v>
      </c>
      <c r="O165">
        <v>-0.21094950262500395</v>
      </c>
      <c r="P165">
        <v>-0.26852478349901765</v>
      </c>
      <c r="Q165">
        <v>0.20777855420767977</v>
      </c>
      <c r="R165">
        <v>0.70474569799809106</v>
      </c>
      <c r="S165">
        <v>3.0328562095887079E-3</v>
      </c>
    </row>
    <row r="166" spans="1:19" x14ac:dyDescent="0.25">
      <c r="A166">
        <v>3</v>
      </c>
      <c r="B166">
        <v>0</v>
      </c>
      <c r="C166">
        <v>58</v>
      </c>
      <c r="D166">
        <v>0</v>
      </c>
      <c r="E166">
        <v>1</v>
      </c>
      <c r="F166">
        <v>9</v>
      </c>
      <c r="G166">
        <v>9</v>
      </c>
      <c r="H166">
        <v>8.7065772440271291E-2</v>
      </c>
      <c r="I166">
        <v>78</v>
      </c>
      <c r="K166">
        <v>0</v>
      </c>
      <c r="L166">
        <v>0.1759015277259407</v>
      </c>
      <c r="M166">
        <v>0</v>
      </c>
      <c r="N166">
        <v>-1.7492857666389694E-2</v>
      </c>
      <c r="O166">
        <v>-0.29412962819905264</v>
      </c>
      <c r="P166">
        <v>-0.35814893509951218</v>
      </c>
      <c r="Q166">
        <v>6.130106760986187E-3</v>
      </c>
      <c r="R166">
        <v>0.6759015277259407</v>
      </c>
      <c r="S166">
        <v>-0.16977142096495457</v>
      </c>
    </row>
    <row r="167" spans="1:19" x14ac:dyDescent="0.25">
      <c r="A167">
        <v>4</v>
      </c>
      <c r="B167">
        <v>1</v>
      </c>
      <c r="C167">
        <v>49</v>
      </c>
      <c r="D167">
        <v>49</v>
      </c>
      <c r="E167">
        <v>0</v>
      </c>
      <c r="F167">
        <v>4</v>
      </c>
      <c r="G167">
        <v>0</v>
      </c>
      <c r="H167">
        <v>0.92343780264818787</v>
      </c>
      <c r="I167">
        <v>69</v>
      </c>
      <c r="K167">
        <v>3.742984534374949E-2</v>
      </c>
      <c r="L167">
        <v>0.12916770676935696</v>
      </c>
      <c r="M167">
        <v>0.40069761482504218</v>
      </c>
      <c r="N167">
        <v>0</v>
      </c>
      <c r="O167">
        <v>-0.14565630622579551</v>
      </c>
      <c r="P167">
        <v>0</v>
      </c>
      <c r="Q167">
        <v>0.92163886071235313</v>
      </c>
      <c r="R167">
        <v>1.0672951669381487</v>
      </c>
      <c r="S167">
        <v>0.35434369377420449</v>
      </c>
    </row>
    <row r="168" spans="1:19" x14ac:dyDescent="0.25">
      <c r="A168">
        <v>5</v>
      </c>
      <c r="B168">
        <v>1</v>
      </c>
      <c r="C168">
        <v>35.243195</v>
      </c>
      <c r="D168">
        <v>35.243195</v>
      </c>
      <c r="E168">
        <v>0</v>
      </c>
      <c r="F168">
        <v>4</v>
      </c>
      <c r="G168">
        <v>0</v>
      </c>
      <c r="H168">
        <v>0.84085342161421939</v>
      </c>
      <c r="I168">
        <v>55.243195</v>
      </c>
      <c r="K168">
        <v>3.742984534374949E-2</v>
      </c>
      <c r="L168">
        <v>0</v>
      </c>
      <c r="M168">
        <v>0.33004465507419412</v>
      </c>
      <c r="N168">
        <v>0</v>
      </c>
      <c r="O168">
        <v>-0.14565630622579551</v>
      </c>
      <c r="P168">
        <v>0</v>
      </c>
      <c r="Q168">
        <v>0.7218181941921481</v>
      </c>
      <c r="R168">
        <v>0.86747450041794361</v>
      </c>
      <c r="S168">
        <v>0.35434369377420449</v>
      </c>
    </row>
    <row r="169" spans="1:19" s="13" customFormat="1" x14ac:dyDescent="0.25">
      <c r="A169" s="13" t="s">
        <v>72</v>
      </c>
      <c r="H169" s="13">
        <v>0.50000000025673297</v>
      </c>
      <c r="J169" s="13" t="s">
        <v>91</v>
      </c>
      <c r="K169" s="13">
        <v>0</v>
      </c>
      <c r="L169" s="13">
        <v>3.742984534374949E-2</v>
      </c>
      <c r="M169" s="13">
        <v>7.4442516811659032E-2</v>
      </c>
      <c r="N169" s="13">
        <v>0.11063923394922193</v>
      </c>
      <c r="O169" s="13">
        <v>0.1456563062257954</v>
      </c>
      <c r="P169" s="13">
        <v>0.17917869917539297</v>
      </c>
      <c r="Q169" s="13">
        <v>0.21094950262500389</v>
      </c>
    </row>
    <row r="170" spans="1:19" s="13" customFormat="1" x14ac:dyDescent="0.25">
      <c r="J170" s="13" t="s">
        <v>92</v>
      </c>
      <c r="K170" s="13">
        <v>0</v>
      </c>
      <c r="L170" s="13">
        <v>0.11063923394922193</v>
      </c>
      <c r="M170" s="13">
        <v>0.21094950262500389</v>
      </c>
      <c r="N170" s="13">
        <v>0.29412962819905275</v>
      </c>
      <c r="O170" s="13">
        <v>0.35814893509951218</v>
      </c>
      <c r="P170" s="13">
        <v>0.40465053510089055</v>
      </c>
      <c r="Q170" s="13">
        <v>0.4370266439430035</v>
      </c>
    </row>
    <row r="171" spans="1:19" s="13" customFormat="1" x14ac:dyDescent="0.25">
      <c r="J171" s="13" t="s">
        <v>93</v>
      </c>
      <c r="K171" s="13">
        <v>0</v>
      </c>
      <c r="L171" s="13">
        <v>-8.6617578917330018E-2</v>
      </c>
      <c r="M171" s="13">
        <v>-0.16818777216816611</v>
      </c>
    </row>
    <row r="172" spans="1:19" s="13" customFormat="1" x14ac:dyDescent="0.25">
      <c r="J172" s="13" t="s">
        <v>94</v>
      </c>
      <c r="K172" s="13">
        <v>0</v>
      </c>
      <c r="L172" s="13">
        <v>-0.2310585786300049</v>
      </c>
      <c r="M172" s="13">
        <v>-0.38079707797788243</v>
      </c>
    </row>
    <row r="174" spans="1:19" x14ac:dyDescent="0.25">
      <c r="B174">
        <v>0.3</v>
      </c>
      <c r="C174">
        <v>0.1</v>
      </c>
      <c r="D174">
        <v>7.0000000000000007E-2</v>
      </c>
      <c r="E174">
        <v>-0.15</v>
      </c>
      <c r="F174">
        <v>-0.03</v>
      </c>
      <c r="G174">
        <v>-0.15</v>
      </c>
    </row>
    <row r="175" spans="1:19" x14ac:dyDescent="0.25">
      <c r="A175" t="s">
        <v>66</v>
      </c>
      <c r="B175" t="s">
        <v>3</v>
      </c>
      <c r="C175" t="s">
        <v>4</v>
      </c>
      <c r="D175" t="s">
        <v>89</v>
      </c>
      <c r="E175" t="s">
        <v>6</v>
      </c>
      <c r="F175" t="s">
        <v>7</v>
      </c>
      <c r="G175" t="s">
        <v>88</v>
      </c>
      <c r="H175" t="s">
        <v>67</v>
      </c>
      <c r="I175" t="s">
        <v>84</v>
      </c>
      <c r="K175" t="s">
        <v>3</v>
      </c>
      <c r="L175" t="s">
        <v>4</v>
      </c>
      <c r="M175" t="s">
        <v>5</v>
      </c>
      <c r="N175" t="s">
        <v>6</v>
      </c>
      <c r="O175" t="s">
        <v>7</v>
      </c>
      <c r="P175" t="s">
        <v>90</v>
      </c>
      <c r="Q175" t="s">
        <v>69</v>
      </c>
      <c r="R175" t="s">
        <v>95</v>
      </c>
      <c r="S175" t="s">
        <v>96</v>
      </c>
    </row>
    <row r="176" spans="1:19" x14ac:dyDescent="0.25">
      <c r="A176">
        <v>1</v>
      </c>
      <c r="B176">
        <v>0</v>
      </c>
      <c r="C176">
        <v>0</v>
      </c>
      <c r="D176">
        <v>0</v>
      </c>
      <c r="E176">
        <v>1</v>
      </c>
      <c r="F176">
        <v>10</v>
      </c>
      <c r="G176">
        <v>10</v>
      </c>
      <c r="H176">
        <v>0.12455335818741643</v>
      </c>
      <c r="I176">
        <v>20</v>
      </c>
      <c r="K176">
        <v>0</v>
      </c>
      <c r="L176">
        <v>0.2310585786300049</v>
      </c>
      <c r="M176">
        <v>0</v>
      </c>
      <c r="N176">
        <v>-3.7429845343749546E-2</v>
      </c>
      <c r="O176">
        <v>-7.4442516811658976E-2</v>
      </c>
      <c r="P176">
        <v>-0.31757447619364365</v>
      </c>
      <c r="Q176">
        <v>0.30161174028095272</v>
      </c>
      <c r="R176">
        <v>0.7310585786300049</v>
      </c>
      <c r="S176">
        <v>7.0553161650947827E-2</v>
      </c>
    </row>
    <row r="177" spans="1:19" x14ac:dyDescent="0.25">
      <c r="A177">
        <v>2</v>
      </c>
      <c r="B177">
        <v>0</v>
      </c>
      <c r="C177">
        <v>10</v>
      </c>
      <c r="D177">
        <v>0</v>
      </c>
      <c r="E177">
        <v>1</v>
      </c>
      <c r="F177">
        <v>10</v>
      </c>
      <c r="G177">
        <v>10</v>
      </c>
      <c r="H177">
        <v>0.27888482197713693</v>
      </c>
      <c r="I177">
        <v>30</v>
      </c>
      <c r="K177">
        <v>0</v>
      </c>
      <c r="L177">
        <v>0.38079707797788243</v>
      </c>
      <c r="M177">
        <v>0</v>
      </c>
      <c r="N177">
        <v>-3.7429845343749546E-2</v>
      </c>
      <c r="O177">
        <v>-7.4442516811658976E-2</v>
      </c>
      <c r="P177">
        <v>-0.31757447619364365</v>
      </c>
      <c r="Q177">
        <v>0.45135023962883025</v>
      </c>
      <c r="R177">
        <v>0.88079707797788243</v>
      </c>
      <c r="S177">
        <v>7.0553161650947827E-2</v>
      </c>
    </row>
    <row r="178" spans="1:19" x14ac:dyDescent="0.25">
      <c r="A178">
        <v>3</v>
      </c>
      <c r="B178">
        <v>0</v>
      </c>
      <c r="C178">
        <v>20</v>
      </c>
      <c r="D178">
        <v>0</v>
      </c>
      <c r="E178">
        <v>1</v>
      </c>
      <c r="F178">
        <v>2</v>
      </c>
      <c r="G178">
        <v>2</v>
      </c>
      <c r="H178">
        <v>0.8160782725804957</v>
      </c>
      <c r="I178">
        <v>40</v>
      </c>
      <c r="K178">
        <v>0</v>
      </c>
      <c r="L178">
        <v>0.28583498304255861</v>
      </c>
      <c r="M178">
        <v>0</v>
      </c>
      <c r="N178">
        <v>-3.7429845343749546E-2</v>
      </c>
      <c r="O178">
        <v>-1.4995501619410101E-2</v>
      </c>
      <c r="P178">
        <v>-7.4442516811658976E-2</v>
      </c>
      <c r="Q178">
        <v>0.65896711926773999</v>
      </c>
      <c r="R178">
        <v>0.78583498304255861</v>
      </c>
      <c r="S178">
        <v>0.37313213622518138</v>
      </c>
    </row>
    <row r="179" spans="1:19" x14ac:dyDescent="0.25">
      <c r="A179">
        <v>4</v>
      </c>
      <c r="B179">
        <v>1</v>
      </c>
      <c r="C179">
        <v>13</v>
      </c>
      <c r="D179">
        <v>13</v>
      </c>
      <c r="E179">
        <v>1</v>
      </c>
      <c r="F179">
        <v>5</v>
      </c>
      <c r="G179">
        <v>5</v>
      </c>
      <c r="H179">
        <v>0.81153267478618063</v>
      </c>
      <c r="I179">
        <v>33</v>
      </c>
      <c r="K179">
        <v>7.4442516811659032E-2</v>
      </c>
      <c r="L179">
        <v>0.21042259065143287</v>
      </c>
      <c r="M179">
        <v>0.21300016275228173</v>
      </c>
      <c r="N179">
        <v>-3.7429845343749546E-2</v>
      </c>
      <c r="O179">
        <v>-3.7429845343749546E-2</v>
      </c>
      <c r="P179">
        <v>-0.17917869917539303</v>
      </c>
      <c r="Q179">
        <v>0.74382688035248146</v>
      </c>
      <c r="R179">
        <v>0.99786527021537363</v>
      </c>
      <c r="S179">
        <v>0.24596161013710788</v>
      </c>
    </row>
    <row r="180" spans="1:19" x14ac:dyDescent="0.25">
      <c r="A180">
        <v>5</v>
      </c>
      <c r="B180">
        <v>1</v>
      </c>
      <c r="C180">
        <v>8.9743733999999993</v>
      </c>
      <c r="D180">
        <v>8.9743733999999993</v>
      </c>
      <c r="E180">
        <v>1</v>
      </c>
      <c r="F180">
        <v>10</v>
      </c>
      <c r="G180">
        <v>10</v>
      </c>
      <c r="H180">
        <v>0.46895087257521073</v>
      </c>
      <c r="I180">
        <v>28.974373399999998</v>
      </c>
      <c r="K180">
        <v>7.4442516811659032E-2</v>
      </c>
      <c r="L180">
        <v>0</v>
      </c>
      <c r="M180">
        <v>0.15208259824403825</v>
      </c>
      <c r="N180">
        <v>-3.7429845343749546E-2</v>
      </c>
      <c r="O180">
        <v>-7.4442516811658976E-2</v>
      </c>
      <c r="P180">
        <v>-0.31757447619364365</v>
      </c>
      <c r="Q180">
        <v>0.29707827670664511</v>
      </c>
      <c r="R180">
        <v>0.72652511505569728</v>
      </c>
      <c r="S180">
        <v>7.0553161650947827E-2</v>
      </c>
    </row>
    <row r="181" spans="1:19" s="14" customFormat="1" x14ac:dyDescent="0.25">
      <c r="A181" s="14" t="s">
        <v>72</v>
      </c>
      <c r="H181" s="14">
        <v>0.50000000002128808</v>
      </c>
      <c r="J181" s="14" t="s">
        <v>91</v>
      </c>
      <c r="K181" s="14">
        <v>0</v>
      </c>
      <c r="L181" s="14">
        <v>0.2310585786300049</v>
      </c>
      <c r="M181" s="14">
        <v>0.38079707797788243</v>
      </c>
      <c r="N181" s="14">
        <v>0.45257412682243325</v>
      </c>
      <c r="O181" s="14">
        <v>0.48201379003790845</v>
      </c>
      <c r="P181" s="14">
        <v>0.49330714907571516</v>
      </c>
      <c r="Q181" s="14">
        <v>0.49752737684336523</v>
      </c>
    </row>
    <row r="182" spans="1:19" s="14" customFormat="1" x14ac:dyDescent="0.25">
      <c r="J182" s="14" t="s">
        <v>92</v>
      </c>
      <c r="K182" s="14">
        <v>0</v>
      </c>
      <c r="L182" s="14">
        <v>0.16818777216816616</v>
      </c>
      <c r="M182" s="14">
        <v>0.3021838885585818</v>
      </c>
      <c r="N182" s="14">
        <v>0.39090317880438707</v>
      </c>
      <c r="O182" s="14">
        <v>0.44267582410113127</v>
      </c>
      <c r="P182" s="14">
        <v>0.47068776924864364</v>
      </c>
      <c r="Q182" s="14">
        <v>0.48522596830672693</v>
      </c>
    </row>
    <row r="183" spans="1:19" s="14" customFormat="1" x14ac:dyDescent="0.25">
      <c r="J183" s="14" t="s">
        <v>93</v>
      </c>
      <c r="K183" s="14">
        <v>0</v>
      </c>
      <c r="L183" s="14">
        <v>-0.17917869917539303</v>
      </c>
      <c r="M183" s="14">
        <v>-0.31757447619364365</v>
      </c>
    </row>
    <row r="184" spans="1:19" s="14" customFormat="1" x14ac:dyDescent="0.25">
      <c r="J184" s="14" t="s">
        <v>94</v>
      </c>
      <c r="K184" s="14">
        <v>0</v>
      </c>
      <c r="L184" s="14">
        <v>-0.17917869917539303</v>
      </c>
      <c r="M184" s="14">
        <v>-0.31757447619364365</v>
      </c>
    </row>
  </sheetData>
  <mergeCells count="3">
    <mergeCell ref="A3:G8"/>
    <mergeCell ref="J3:N10"/>
    <mergeCell ref="A29:G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EF81-EA90-4ABD-B295-AE9CF22D27CC}">
  <dimension ref="A1:Q42"/>
  <sheetViews>
    <sheetView tabSelected="1" topLeftCell="A7" workbookViewId="0">
      <selection activeCell="N35" activeCellId="4" sqref="N11:N15 N17:N21 N23:N27 N29:N33 N35:N39"/>
    </sheetView>
  </sheetViews>
  <sheetFormatPr defaultRowHeight="15" x14ac:dyDescent="0.25"/>
  <cols>
    <col min="1" max="16384" width="9.140625" style="15"/>
  </cols>
  <sheetData>
    <row r="1" spans="1:17" x14ac:dyDescent="0.25">
      <c r="B1" s="15">
        <v>0.7</v>
      </c>
      <c r="C1" s="15">
        <v>0.35</v>
      </c>
      <c r="D1" s="15">
        <v>-0.6</v>
      </c>
      <c r="E1" s="15">
        <v>-0.45</v>
      </c>
    </row>
    <row r="2" spans="1:17" x14ac:dyDescent="0.25">
      <c r="A2" s="15" t="s">
        <v>66</v>
      </c>
      <c r="B2" s="15" t="s">
        <v>3</v>
      </c>
      <c r="C2" s="16" t="s">
        <v>4</v>
      </c>
      <c r="D2" s="15" t="s">
        <v>5</v>
      </c>
      <c r="E2" s="15" t="s">
        <v>6</v>
      </c>
      <c r="F2" s="15" t="s">
        <v>67</v>
      </c>
      <c r="I2" s="15" t="s">
        <v>3</v>
      </c>
      <c r="J2" s="15" t="s">
        <v>4</v>
      </c>
      <c r="K2" s="15" t="s">
        <v>5</v>
      </c>
      <c r="L2" s="15" t="s">
        <v>6</v>
      </c>
      <c r="M2" s="15" t="s">
        <v>69</v>
      </c>
      <c r="N2" s="15" t="s">
        <v>95</v>
      </c>
      <c r="O2" s="15" t="s">
        <v>96</v>
      </c>
      <c r="P2" s="15" t="s">
        <v>98</v>
      </c>
      <c r="Q2" s="15" t="s">
        <v>99</v>
      </c>
    </row>
    <row r="3" spans="1:17" x14ac:dyDescent="0.25">
      <c r="A3" s="15">
        <v>1</v>
      </c>
      <c r="B3" s="15">
        <v>1</v>
      </c>
      <c r="C3" s="15">
        <v>6</v>
      </c>
      <c r="D3" s="15">
        <v>0</v>
      </c>
      <c r="E3" s="15">
        <v>5</v>
      </c>
      <c r="F3" s="15">
        <f>EXP(SUMPRODUCT($B$1:$E$1,B3:E3))/(1+EXP(SUMPRODUCT($B$1:$E$1,B3:E3)))</f>
        <v>0.63413559101080053</v>
      </c>
      <c r="I3" s="15">
        <f>EXP(B$1*B3)/(1+EXP(B$1*B3))-0.5</f>
        <v>0.16818777216816616</v>
      </c>
      <c r="J3" s="15">
        <f>EXP(C$1*C3)/(1+EXP(C$1*C3))-0.5</f>
        <v>0.39090317880438696</v>
      </c>
      <c r="K3" s="15">
        <f>EXP(D$1*D3)/(1+EXP(D$1*D3))-0.5</f>
        <v>0</v>
      </c>
      <c r="L3" s="15">
        <f>EXP(E$1*E3)/(1+EXP(E$1*E3))-0.5</f>
        <v>-0.4046505351008905</v>
      </c>
      <c r="M3" s="15">
        <f>0.5+SUM(I3:L3)</f>
        <v>0.65444041587166257</v>
      </c>
      <c r="N3" s="15">
        <f>0.5+SUMIF($I3:$L3,"&gt;0",$I3:$L3)</f>
        <v>1.059090950972553</v>
      </c>
      <c r="O3" s="15">
        <f>0.5+SUMIF($I3:$L3,"&lt;0",$I3:$L3)</f>
        <v>9.5349464899109504E-2</v>
      </c>
      <c r="P3" s="15">
        <f>F3-N3</f>
        <v>-0.42495535996175249</v>
      </c>
      <c r="Q3" s="15">
        <f>F3-O3</f>
        <v>0.53878612611169108</v>
      </c>
    </row>
    <row r="4" spans="1:17" x14ac:dyDescent="0.25">
      <c r="A4" s="15">
        <v>2</v>
      </c>
      <c r="B4" s="15">
        <v>0</v>
      </c>
      <c r="C4" s="15">
        <v>7</v>
      </c>
      <c r="D4" s="15">
        <v>1</v>
      </c>
      <c r="E4" s="15">
        <v>4</v>
      </c>
      <c r="F4" s="15">
        <f t="shared" ref="F4:F7" si="0">EXP(SUMPRODUCT($B$1:$E$1,B4:E4))/(1+EXP(SUMPRODUCT($B$1:$E$1,B4:E4)))</f>
        <v>0.51249739648421033</v>
      </c>
      <c r="I4" s="15">
        <f t="shared" ref="I4:I7" si="1">EXP(B$1*B4)/(1+EXP(B$1*B4))-0.5</f>
        <v>0</v>
      </c>
      <c r="J4" s="15">
        <f t="shared" ref="J4:J7" si="2">EXP(C$1*C4)/(1+EXP(C$1*C4))-0.5</f>
        <v>0.42056145081602159</v>
      </c>
      <c r="K4" s="15">
        <f t="shared" ref="K4:K7" si="3">EXP(D$1*D4)/(1+EXP(D$1*D4))-0.5</f>
        <v>-0.14565630622579551</v>
      </c>
      <c r="L4" s="15">
        <f t="shared" ref="L4:L7" si="4">EXP(E$1*E4)/(1+EXP(E$1*E4))-0.5</f>
        <v>-0.35814893509951218</v>
      </c>
      <c r="M4" s="15">
        <f>0.5+SUM(I4:L4)</f>
        <v>0.4167562094907139</v>
      </c>
      <c r="N4" s="15">
        <f>0.5+SUMIF($I4:$L4,"&gt;0",$I4:$L4)</f>
        <v>0.92056145081602159</v>
      </c>
      <c r="O4" s="15">
        <f>0.5+SUMIF($I4:$L4,"&lt;0",$I4:$L4)</f>
        <v>-3.8052413253076844E-3</v>
      </c>
      <c r="P4" s="15">
        <f t="shared" ref="P4:P7" si="5">F4-N4</f>
        <v>-0.40806405433181125</v>
      </c>
      <c r="Q4" s="15">
        <f t="shared" ref="Q4:Q7" si="6">F4-O4</f>
        <v>0.51630263780951802</v>
      </c>
    </row>
    <row r="5" spans="1:17" x14ac:dyDescent="0.25">
      <c r="A5" s="15">
        <v>3</v>
      </c>
      <c r="B5" s="15">
        <v>0</v>
      </c>
      <c r="C5" s="15">
        <v>4</v>
      </c>
      <c r="D5" s="15">
        <v>1</v>
      </c>
      <c r="E5" s="15">
        <v>3</v>
      </c>
      <c r="F5" s="15">
        <f t="shared" si="0"/>
        <v>0.36586440898919931</v>
      </c>
      <c r="I5" s="15">
        <f t="shared" si="1"/>
        <v>0</v>
      </c>
      <c r="J5" s="15">
        <f t="shared" si="2"/>
        <v>0.30218388855858169</v>
      </c>
      <c r="K5" s="15">
        <f t="shared" si="3"/>
        <v>-0.14565630622579551</v>
      </c>
      <c r="L5" s="15">
        <f t="shared" si="4"/>
        <v>-0.29412962819905264</v>
      </c>
      <c r="M5" s="15">
        <f>0.5+SUM(I5:L5)</f>
        <v>0.36239795413373355</v>
      </c>
      <c r="N5" s="15">
        <f>0.5+SUMIF($I5:$L5,"&gt;0",$I5:$L5)</f>
        <v>0.80218388855858169</v>
      </c>
      <c r="O5" s="15">
        <f>0.5+SUMIF($I5:$L5,"&lt;0",$I5:$L5)</f>
        <v>6.0214065575151854E-2</v>
      </c>
      <c r="P5" s="15">
        <f t="shared" si="5"/>
        <v>-0.43631947956938238</v>
      </c>
      <c r="Q5" s="15">
        <f t="shared" si="6"/>
        <v>0.30565034341404745</v>
      </c>
    </row>
    <row r="6" spans="1:17" x14ac:dyDescent="0.25">
      <c r="A6" s="15">
        <v>4</v>
      </c>
      <c r="B6" s="15">
        <v>1</v>
      </c>
      <c r="C6" s="15">
        <v>9</v>
      </c>
      <c r="D6" s="15">
        <v>0</v>
      </c>
      <c r="E6" s="15">
        <v>0</v>
      </c>
      <c r="F6" s="15">
        <f t="shared" si="0"/>
        <v>0.97916365548131956</v>
      </c>
      <c r="I6" s="15">
        <f t="shared" si="1"/>
        <v>0.16818777216816616</v>
      </c>
      <c r="J6" s="15">
        <f t="shared" si="2"/>
        <v>0.45890872179953501</v>
      </c>
      <c r="K6" s="15">
        <f t="shared" si="3"/>
        <v>0</v>
      </c>
      <c r="L6" s="15">
        <f t="shared" si="4"/>
        <v>0</v>
      </c>
      <c r="M6" s="15">
        <f>0.5+SUM(I6:L6)</f>
        <v>1.1270964939677013</v>
      </c>
      <c r="N6" s="15">
        <f>0.5+SUMIF($I6:$L6,"&gt;0",$I6:$L6)</f>
        <v>1.1270964939677013</v>
      </c>
      <c r="O6" s="15">
        <f>0.5+SUMIF($I6:$L6,"&lt;0",$I6:$L6)</f>
        <v>0.5</v>
      </c>
      <c r="P6" s="15">
        <f t="shared" si="5"/>
        <v>-0.14793283848638172</v>
      </c>
      <c r="Q6" s="15">
        <f t="shared" si="6"/>
        <v>0.47916365548131956</v>
      </c>
    </row>
    <row r="7" spans="1:17" x14ac:dyDescent="0.25">
      <c r="A7" s="15">
        <v>5</v>
      </c>
      <c r="B7" s="15">
        <v>0</v>
      </c>
      <c r="C7" s="15">
        <v>0</v>
      </c>
      <c r="D7" s="15">
        <v>1</v>
      </c>
      <c r="E7" s="15">
        <v>9.2850000000000001</v>
      </c>
      <c r="F7" s="15">
        <f t="shared" si="0"/>
        <v>8.3405548843141185E-3</v>
      </c>
      <c r="I7" s="15">
        <f t="shared" si="1"/>
        <v>0</v>
      </c>
      <c r="J7" s="15">
        <f t="shared" si="2"/>
        <v>0</v>
      </c>
      <c r="K7" s="15">
        <f t="shared" si="3"/>
        <v>-0.14565630622579551</v>
      </c>
      <c r="L7" s="15">
        <f t="shared" si="4"/>
        <v>-0.48490601648236104</v>
      </c>
      <c r="M7" s="15">
        <f>0.5+SUM(I7:L7)</f>
        <v>-0.13056232270815649</v>
      </c>
      <c r="N7" s="15">
        <f>0.5+SUMIF($I7:$L7,"&gt;0",$I7:$L7)</f>
        <v>0.5</v>
      </c>
      <c r="O7" s="15">
        <f>0.5+SUMIF($I7:$L7,"&lt;0",$I7:$L7)</f>
        <v>-0.13056232270815649</v>
      </c>
      <c r="P7" s="15">
        <f t="shared" si="5"/>
        <v>-0.49165944511568588</v>
      </c>
      <c r="Q7" s="15">
        <f t="shared" si="6"/>
        <v>0.13890287759247061</v>
      </c>
    </row>
    <row r="8" spans="1:17" x14ac:dyDescent="0.25">
      <c r="A8" s="15" t="s">
        <v>72</v>
      </c>
      <c r="F8" s="15">
        <f>AVERAGE(F3:F7)</f>
        <v>0.50000032136996875</v>
      </c>
      <c r="H8" s="15" t="s">
        <v>91</v>
      </c>
      <c r="I8" s="9">
        <v>0</v>
      </c>
      <c r="J8" s="9">
        <f>EXP($C$1*2)/(1+EXP($C$1*2))-0.5</f>
        <v>0.16818777216816616</v>
      </c>
      <c r="K8" s="9">
        <f>EXP($C$1*4)/(1+EXP($C$1*4))-0.5</f>
        <v>0.30218388855858169</v>
      </c>
      <c r="L8" s="9">
        <f>EXP($C$1*6)/(1+EXP($C$1*6))-0.5</f>
        <v>0.39090317880438696</v>
      </c>
      <c r="M8" s="9">
        <f>EXP($C$1*8)/(1+EXP($C$1*8))-0.5</f>
        <v>0.44267582410113127</v>
      </c>
      <c r="N8" s="9">
        <f>EXP($C$1*10)/(1+EXP($C$1*10))-0.5</f>
        <v>0.47068776924864364</v>
      </c>
    </row>
    <row r="9" spans="1:17" x14ac:dyDescent="0.25">
      <c r="H9" s="15" t="s">
        <v>97</v>
      </c>
      <c r="I9" s="9">
        <v>0</v>
      </c>
      <c r="J9" s="9">
        <f>EXP($E$1*2)/(1+EXP($E$1*2))-0.5</f>
        <v>-0.210949502625004</v>
      </c>
      <c r="K9" s="9">
        <f>EXP($E$1*4)/(1+EXP($E$1*4))-0.5</f>
        <v>-0.35814893509951218</v>
      </c>
      <c r="L9" s="9">
        <f>EXP($E$1*6)/(1+EXP($E$1*6))-0.5</f>
        <v>-0.4370266439430035</v>
      </c>
      <c r="M9" s="9">
        <f>EXP($E$1*8)/(1+EXP($E$1*8))-0.5</f>
        <v>-0.47340300642313415</v>
      </c>
      <c r="N9" s="9">
        <f>EXP($E$1*10)/(1+EXP($E$1*10))-0.5</f>
        <v>-0.48901305736940681</v>
      </c>
    </row>
    <row r="11" spans="1:17" x14ac:dyDescent="0.25">
      <c r="A11" s="15">
        <v>1</v>
      </c>
      <c r="B11" s="15">
        <v>1</v>
      </c>
      <c r="C11" s="15">
        <v>7.8731</v>
      </c>
      <c r="D11" s="15">
        <v>1</v>
      </c>
      <c r="E11" s="15">
        <v>8</v>
      </c>
      <c r="F11" s="15">
        <v>0.32203946022633506</v>
      </c>
      <c r="I11" s="15">
        <v>0.16818777216816616</v>
      </c>
      <c r="J11" s="15">
        <v>0.44022799577577199</v>
      </c>
      <c r="K11" s="15">
        <v>-0.14565630622579551</v>
      </c>
      <c r="L11" s="15">
        <v>-0.47340300642313415</v>
      </c>
      <c r="M11" s="15">
        <v>0.48935645529500849</v>
      </c>
      <c r="N11" s="15">
        <v>1.1084157679439381</v>
      </c>
      <c r="O11" s="15">
        <v>-0.11905931264892966</v>
      </c>
      <c r="P11" s="15">
        <v>-0.78637630771760314</v>
      </c>
      <c r="Q11" s="15">
        <v>0.44109877287526472</v>
      </c>
    </row>
    <row r="12" spans="1:17" x14ac:dyDescent="0.25">
      <c r="A12" s="15">
        <v>2</v>
      </c>
      <c r="B12" s="15">
        <v>1</v>
      </c>
      <c r="C12" s="15">
        <v>2</v>
      </c>
      <c r="D12" s="15">
        <v>1</v>
      </c>
      <c r="E12" s="15">
        <v>4</v>
      </c>
      <c r="F12" s="15">
        <v>0.2689414213699951</v>
      </c>
      <c r="I12" s="15">
        <v>0.16818777216816616</v>
      </c>
      <c r="J12" s="15">
        <v>0.16818777216816616</v>
      </c>
      <c r="K12" s="15">
        <v>-0.14565630622579551</v>
      </c>
      <c r="L12" s="15">
        <v>-0.35814893509951218</v>
      </c>
      <c r="M12" s="15">
        <v>0.33257030301102464</v>
      </c>
      <c r="N12" s="15">
        <v>0.83637554433633232</v>
      </c>
      <c r="O12" s="15">
        <v>-3.8052413253076844E-3</v>
      </c>
      <c r="P12" s="15">
        <v>-0.56743412296633722</v>
      </c>
      <c r="Q12" s="15">
        <v>0.27274666269530279</v>
      </c>
    </row>
    <row r="13" spans="1:17" x14ac:dyDescent="0.25">
      <c r="A13" s="15">
        <v>3</v>
      </c>
      <c r="B13" s="15">
        <v>0</v>
      </c>
      <c r="C13" s="15">
        <v>4</v>
      </c>
      <c r="D13" s="15">
        <v>0</v>
      </c>
      <c r="E13" s="15">
        <v>6</v>
      </c>
      <c r="F13" s="15">
        <v>0.21416501695744133</v>
      </c>
      <c r="I13" s="15">
        <v>0</v>
      </c>
      <c r="J13" s="15">
        <v>0.30218388855858169</v>
      </c>
      <c r="K13" s="15">
        <v>0</v>
      </c>
      <c r="L13" s="15">
        <v>-0.4370266439430035</v>
      </c>
      <c r="M13" s="15">
        <v>0.36515724461557819</v>
      </c>
      <c r="N13" s="15">
        <v>0.80218388855858169</v>
      </c>
      <c r="O13" s="15">
        <v>6.2973356056996499E-2</v>
      </c>
      <c r="P13" s="15">
        <v>-0.5880188716011403</v>
      </c>
      <c r="Q13" s="15">
        <v>0.15119166090044484</v>
      </c>
    </row>
    <row r="14" spans="1:17" x14ac:dyDescent="0.25">
      <c r="A14" s="15">
        <v>4</v>
      </c>
      <c r="B14" s="15">
        <v>0</v>
      </c>
      <c r="C14" s="15">
        <v>5.5</v>
      </c>
      <c r="D14" s="15">
        <v>0</v>
      </c>
      <c r="E14" s="15">
        <v>2</v>
      </c>
      <c r="F14" s="15">
        <v>0.73594539392714842</v>
      </c>
      <c r="I14" s="15">
        <v>0</v>
      </c>
      <c r="J14" s="15">
        <v>0.37269496192462825</v>
      </c>
      <c r="K14" s="15">
        <v>0</v>
      </c>
      <c r="L14" s="15">
        <v>-0.210949502625004</v>
      </c>
      <c r="M14" s="15">
        <v>0.66174545929962425</v>
      </c>
      <c r="N14" s="15">
        <v>0.87269496192462825</v>
      </c>
      <c r="O14" s="15">
        <v>0.289050497374996</v>
      </c>
      <c r="P14" s="15">
        <v>-0.13674956799747984</v>
      </c>
      <c r="Q14" s="15">
        <v>0.44689489655215242</v>
      </c>
    </row>
    <row r="15" spans="1:17" x14ac:dyDescent="0.25">
      <c r="A15" s="15">
        <v>5</v>
      </c>
      <c r="B15" s="15">
        <v>1</v>
      </c>
      <c r="C15" s="15">
        <v>7</v>
      </c>
      <c r="D15" s="15">
        <v>0</v>
      </c>
      <c r="E15" s="15">
        <v>0</v>
      </c>
      <c r="F15" s="15">
        <v>0.95890872179953501</v>
      </c>
      <c r="I15" s="15">
        <v>0.16818777216816616</v>
      </c>
      <c r="J15" s="15">
        <v>0.42056145081602159</v>
      </c>
      <c r="K15" s="15">
        <v>0</v>
      </c>
      <c r="L15" s="15">
        <v>0</v>
      </c>
      <c r="M15" s="15">
        <v>1.0887492229841877</v>
      </c>
      <c r="N15" s="15">
        <v>1.0887492229841877</v>
      </c>
      <c r="O15" s="15">
        <v>0.5</v>
      </c>
      <c r="P15" s="15">
        <v>-0.12984050118465273</v>
      </c>
      <c r="Q15" s="15">
        <v>0.45890872179953501</v>
      </c>
    </row>
    <row r="17" spans="1:17" x14ac:dyDescent="0.25">
      <c r="A17" s="15">
        <v>1</v>
      </c>
      <c r="B17" s="15">
        <v>0</v>
      </c>
      <c r="C17" s="15">
        <v>10</v>
      </c>
      <c r="D17" s="15">
        <v>0</v>
      </c>
      <c r="E17" s="15">
        <v>9</v>
      </c>
      <c r="F17" s="15">
        <v>0.36586440898919936</v>
      </c>
      <c r="I17" s="15">
        <v>0</v>
      </c>
      <c r="J17" s="15">
        <v>0.47068776924864364</v>
      </c>
      <c r="K17" s="15">
        <v>0</v>
      </c>
      <c r="L17" s="15">
        <v>-0.48287596668427224</v>
      </c>
      <c r="M17" s="15">
        <v>0.4878118025643714</v>
      </c>
      <c r="N17" s="15">
        <v>0.97068776924864364</v>
      </c>
      <c r="O17" s="15">
        <v>1.712403331572776E-2</v>
      </c>
      <c r="P17" s="15">
        <v>-0.60482336025944428</v>
      </c>
      <c r="Q17" s="15">
        <v>0.3487403756734716</v>
      </c>
    </row>
    <row r="18" spans="1:17" x14ac:dyDescent="0.25">
      <c r="A18" s="15">
        <v>2</v>
      </c>
      <c r="B18" s="15">
        <v>0</v>
      </c>
      <c r="C18" s="15">
        <v>1</v>
      </c>
      <c r="D18" s="15">
        <v>0</v>
      </c>
      <c r="E18" s="15">
        <v>7</v>
      </c>
      <c r="F18" s="15">
        <v>5.7324175898868755E-2</v>
      </c>
      <c r="I18" s="15">
        <v>0</v>
      </c>
      <c r="J18" s="15">
        <v>8.6617578917330018E-2</v>
      </c>
      <c r="K18" s="15">
        <v>0</v>
      </c>
      <c r="L18" s="15">
        <v>-0.45890872179953496</v>
      </c>
      <c r="M18" s="15">
        <v>0.12770885711779506</v>
      </c>
      <c r="N18" s="15">
        <v>0.58661757891733002</v>
      </c>
      <c r="O18" s="15">
        <v>4.1091278200465042E-2</v>
      </c>
      <c r="P18" s="15">
        <v>-0.52929340301846128</v>
      </c>
      <c r="Q18" s="15">
        <v>1.6232897698403713E-2</v>
      </c>
    </row>
    <row r="19" spans="1:17" x14ac:dyDescent="0.25">
      <c r="A19" s="15">
        <v>3</v>
      </c>
      <c r="B19" s="15">
        <v>1</v>
      </c>
      <c r="C19" s="15">
        <v>9</v>
      </c>
      <c r="D19" s="15">
        <v>1</v>
      </c>
      <c r="E19" s="15">
        <v>5</v>
      </c>
      <c r="F19" s="15">
        <v>0.73105857863000479</v>
      </c>
      <c r="I19" s="15">
        <v>0.16818777216816616</v>
      </c>
      <c r="J19" s="15">
        <v>0.45890872179953501</v>
      </c>
      <c r="K19" s="15">
        <v>-0.14565630622579551</v>
      </c>
      <c r="L19" s="15">
        <v>-0.4046505351008905</v>
      </c>
      <c r="M19" s="15">
        <v>0.57678965264101523</v>
      </c>
      <c r="N19" s="15">
        <v>1.1270964939677013</v>
      </c>
      <c r="O19" s="15">
        <v>-5.0306841326686058E-2</v>
      </c>
      <c r="P19" s="15">
        <v>-0.3960379153376965</v>
      </c>
      <c r="Q19" s="15">
        <v>0.78136541995669084</v>
      </c>
    </row>
    <row r="20" spans="1:17" x14ac:dyDescent="0.25">
      <c r="A20" s="15">
        <v>4</v>
      </c>
      <c r="B20" s="15">
        <v>1</v>
      </c>
      <c r="C20" s="15">
        <v>3</v>
      </c>
      <c r="D20" s="15">
        <v>1</v>
      </c>
      <c r="E20" s="15">
        <v>3.1563699999999999</v>
      </c>
      <c r="F20" s="15">
        <v>0.43281712203226752</v>
      </c>
      <c r="I20" s="15">
        <v>0.16818777216816616</v>
      </c>
      <c r="J20" s="15">
        <v>0.240774899182154</v>
      </c>
      <c r="K20" s="15">
        <v>-0.14565630622579551</v>
      </c>
      <c r="L20" s="15">
        <v>-0.30539586561629956</v>
      </c>
      <c r="M20" s="15">
        <v>0.4579104995082251</v>
      </c>
      <c r="N20" s="15">
        <v>0.90896267135032016</v>
      </c>
      <c r="O20" s="15">
        <v>4.8947828157904938E-2</v>
      </c>
      <c r="P20" s="15">
        <v>-0.47614554931805264</v>
      </c>
      <c r="Q20" s="15">
        <v>0.38386929387436258</v>
      </c>
    </row>
    <row r="21" spans="1:17" x14ac:dyDescent="0.25">
      <c r="A21" s="15">
        <v>5</v>
      </c>
      <c r="B21" s="15">
        <v>1</v>
      </c>
      <c r="C21" s="15">
        <v>6</v>
      </c>
      <c r="D21" s="15">
        <v>0</v>
      </c>
      <c r="E21" s="15">
        <v>1</v>
      </c>
      <c r="F21" s="15">
        <v>0.91293422755972875</v>
      </c>
      <c r="I21" s="15">
        <v>0.16818777216816616</v>
      </c>
      <c r="J21" s="15">
        <v>0.39090317880438696</v>
      </c>
      <c r="K21" s="15">
        <v>0</v>
      </c>
      <c r="L21" s="15">
        <v>-0.11063923394922193</v>
      </c>
      <c r="M21" s="15">
        <v>0.9484517170233312</v>
      </c>
      <c r="N21" s="15">
        <v>1.059090950972553</v>
      </c>
      <c r="O21" s="15">
        <v>0.38936076605077807</v>
      </c>
      <c r="P21" s="15">
        <v>-0.14615672341282426</v>
      </c>
      <c r="Q21" s="15">
        <v>0.52357346150895068</v>
      </c>
    </row>
    <row r="23" spans="1:17" x14ac:dyDescent="0.25">
      <c r="A23" s="15">
        <v>1</v>
      </c>
      <c r="B23" s="15">
        <v>1</v>
      </c>
      <c r="C23" s="15">
        <v>5</v>
      </c>
      <c r="D23" s="15">
        <v>0</v>
      </c>
      <c r="E23" s="15">
        <v>1</v>
      </c>
      <c r="F23" s="15">
        <v>0.88079707797788243</v>
      </c>
      <c r="I23" s="15">
        <v>0.16818777216816616</v>
      </c>
      <c r="J23" s="15">
        <v>0.35195280196831058</v>
      </c>
      <c r="K23" s="15">
        <v>0</v>
      </c>
      <c r="L23" s="15">
        <v>-0.11063923394922193</v>
      </c>
      <c r="M23" s="15">
        <v>0.90950134018725481</v>
      </c>
      <c r="N23" s="15">
        <v>1.0201405741364766</v>
      </c>
      <c r="O23" s="15">
        <v>0.38936076605077807</v>
      </c>
      <c r="P23" s="15">
        <v>-0.1393434961585942</v>
      </c>
      <c r="Q23" s="15">
        <v>0.49143631192710435</v>
      </c>
    </row>
    <row r="24" spans="1:17" x14ac:dyDescent="0.25">
      <c r="A24" s="15">
        <v>2</v>
      </c>
      <c r="B24" s="15">
        <v>0</v>
      </c>
      <c r="C24" s="15">
        <v>7.8808999999999996</v>
      </c>
      <c r="D24" s="15">
        <v>1</v>
      </c>
      <c r="E24" s="15">
        <v>7</v>
      </c>
      <c r="F24" s="15">
        <v>0.2705793871026751</v>
      </c>
      <c r="I24" s="15">
        <v>0</v>
      </c>
      <c r="J24" s="15">
        <v>0.44038123563453657</v>
      </c>
      <c r="K24" s="15">
        <v>-0.14565630622579551</v>
      </c>
      <c r="L24" s="15">
        <v>-0.45890872179953496</v>
      </c>
      <c r="M24" s="15">
        <v>0.33581620760920611</v>
      </c>
      <c r="N24" s="15">
        <v>0.94038123563453657</v>
      </c>
      <c r="O24" s="15">
        <v>-0.10456502802533052</v>
      </c>
      <c r="P24" s="15">
        <v>-0.66980184853186153</v>
      </c>
      <c r="Q24" s="15">
        <v>0.37514441512800561</v>
      </c>
    </row>
    <row r="25" spans="1:17" x14ac:dyDescent="0.25">
      <c r="A25" s="15">
        <v>3</v>
      </c>
      <c r="B25" s="15">
        <v>1</v>
      </c>
      <c r="C25" s="15">
        <v>8</v>
      </c>
      <c r="D25" s="15">
        <v>0</v>
      </c>
      <c r="E25" s="15">
        <v>5</v>
      </c>
      <c r="F25" s="15">
        <v>0.77729986117469119</v>
      </c>
      <c r="I25" s="15">
        <v>0.16818777216816616</v>
      </c>
      <c r="J25" s="15">
        <v>0.44267582410113127</v>
      </c>
      <c r="K25" s="15">
        <v>0</v>
      </c>
      <c r="L25" s="15">
        <v>-0.4046505351008905</v>
      </c>
      <c r="M25" s="15">
        <v>0.70621306116840699</v>
      </c>
      <c r="N25" s="15">
        <v>1.1108635962692974</v>
      </c>
      <c r="O25" s="15">
        <v>9.5349464899109504E-2</v>
      </c>
      <c r="P25" s="15">
        <v>-0.33356373509460624</v>
      </c>
      <c r="Q25" s="15">
        <v>0.68195039627558174</v>
      </c>
    </row>
    <row r="26" spans="1:17" x14ac:dyDescent="0.25">
      <c r="A26" s="15">
        <v>4</v>
      </c>
      <c r="B26" s="15">
        <v>0</v>
      </c>
      <c r="C26" s="15">
        <v>5</v>
      </c>
      <c r="D26" s="15">
        <v>1</v>
      </c>
      <c r="E26" s="15">
        <v>10</v>
      </c>
      <c r="F26" s="15">
        <v>3.3895164159178148E-2</v>
      </c>
      <c r="I26" s="15">
        <v>0</v>
      </c>
      <c r="J26" s="15">
        <v>0.35195280196831058</v>
      </c>
      <c r="K26" s="15">
        <v>-0.14565630622579551</v>
      </c>
      <c r="L26" s="15">
        <v>-0.48901305736940681</v>
      </c>
      <c r="M26" s="15">
        <v>0.21728343837310826</v>
      </c>
      <c r="N26" s="15">
        <v>0.85195280196831058</v>
      </c>
      <c r="O26" s="15">
        <v>-0.13466936359520232</v>
      </c>
      <c r="P26" s="15">
        <v>-0.81805763780913243</v>
      </c>
      <c r="Q26" s="15">
        <v>0.16856452775438047</v>
      </c>
    </row>
    <row r="27" spans="1:17" x14ac:dyDescent="0.25">
      <c r="A27" s="15">
        <v>5</v>
      </c>
      <c r="B27" s="15">
        <v>0</v>
      </c>
      <c r="C27" s="15">
        <v>6</v>
      </c>
      <c r="D27" s="15">
        <v>1</v>
      </c>
      <c r="E27" s="15">
        <v>3</v>
      </c>
      <c r="F27" s="15">
        <v>0.53742984534374938</v>
      </c>
      <c r="I27" s="15">
        <v>0</v>
      </c>
      <c r="J27" s="15">
        <v>0.39090317880438696</v>
      </c>
      <c r="K27" s="15">
        <v>-0.14565630622579551</v>
      </c>
      <c r="L27" s="15">
        <v>-0.29412962819905264</v>
      </c>
      <c r="M27" s="15">
        <v>0.45111724437953882</v>
      </c>
      <c r="N27" s="15">
        <v>0.89090317880438696</v>
      </c>
      <c r="O27" s="15">
        <v>6.0214065575151854E-2</v>
      </c>
      <c r="P27" s="15">
        <v>-0.35347333346063758</v>
      </c>
      <c r="Q27" s="15">
        <v>0.47721577976859753</v>
      </c>
    </row>
    <row r="29" spans="1:17" x14ac:dyDescent="0.25">
      <c r="A29" s="15">
        <v>1</v>
      </c>
      <c r="B29" s="15">
        <v>0</v>
      </c>
      <c r="C29" s="15">
        <v>3</v>
      </c>
      <c r="D29" s="15">
        <v>1</v>
      </c>
      <c r="E29" s="15">
        <v>2</v>
      </c>
      <c r="F29" s="15">
        <v>0.38936076605077796</v>
      </c>
      <c r="I29" s="15">
        <v>0</v>
      </c>
      <c r="J29" s="15">
        <v>0.240774899182154</v>
      </c>
      <c r="K29" s="15">
        <v>-0.14565630622579551</v>
      </c>
      <c r="L29" s="15">
        <v>-0.210949502625004</v>
      </c>
      <c r="M29" s="15">
        <v>0.38416909033135449</v>
      </c>
      <c r="N29" s="15">
        <v>0.740774899182154</v>
      </c>
      <c r="O29" s="15">
        <v>0.14339419114920049</v>
      </c>
      <c r="P29" s="15">
        <v>-0.35141413313137604</v>
      </c>
      <c r="Q29" s="15">
        <v>0.24596657490157747</v>
      </c>
    </row>
    <row r="30" spans="1:17" x14ac:dyDescent="0.25">
      <c r="A30" s="15">
        <v>2</v>
      </c>
      <c r="B30" s="15">
        <v>1</v>
      </c>
      <c r="C30" s="15">
        <v>4</v>
      </c>
      <c r="D30" s="15">
        <v>1</v>
      </c>
      <c r="E30" s="15">
        <v>1</v>
      </c>
      <c r="F30" s="15">
        <v>0.74077489918215389</v>
      </c>
      <c r="I30" s="15">
        <v>0.16818777216816616</v>
      </c>
      <c r="J30" s="15">
        <v>0.30218388855858169</v>
      </c>
      <c r="K30" s="15">
        <v>-0.14565630622579551</v>
      </c>
      <c r="L30" s="15">
        <v>-0.11063923394922193</v>
      </c>
      <c r="M30" s="15">
        <v>0.71407612055173042</v>
      </c>
      <c r="N30" s="15">
        <v>0.97037166072674785</v>
      </c>
      <c r="O30" s="15">
        <v>0.24370445982498257</v>
      </c>
      <c r="P30" s="15">
        <v>-0.22959676154459396</v>
      </c>
      <c r="Q30" s="15">
        <v>0.49707043935717132</v>
      </c>
    </row>
    <row r="31" spans="1:17" x14ac:dyDescent="0.25">
      <c r="A31" s="15">
        <v>3</v>
      </c>
      <c r="B31" s="15">
        <v>0</v>
      </c>
      <c r="C31" s="15">
        <v>3.2938000000000001</v>
      </c>
      <c r="D31" s="15">
        <v>1</v>
      </c>
      <c r="E31" s="15">
        <v>4</v>
      </c>
      <c r="F31" s="15">
        <v>0.2231904097896458</v>
      </c>
      <c r="I31" s="15">
        <v>0</v>
      </c>
      <c r="J31" s="15">
        <v>0.26002744831320501</v>
      </c>
      <c r="K31" s="15">
        <v>-0.14565630622579551</v>
      </c>
      <c r="L31" s="15">
        <v>-0.35814893509951218</v>
      </c>
      <c r="M31" s="15">
        <v>0.25622220698789733</v>
      </c>
      <c r="N31" s="15">
        <v>0.76002744831320501</v>
      </c>
      <c r="O31" s="15">
        <v>-3.8052413253076844E-3</v>
      </c>
      <c r="P31" s="15">
        <v>-0.53683703852355924</v>
      </c>
      <c r="Q31" s="15">
        <v>0.22699565111495348</v>
      </c>
    </row>
    <row r="32" spans="1:17" x14ac:dyDescent="0.25">
      <c r="A32" s="15">
        <v>4</v>
      </c>
      <c r="B32" s="15">
        <v>1</v>
      </c>
      <c r="C32" s="15">
        <v>2</v>
      </c>
      <c r="D32" s="15">
        <v>0</v>
      </c>
      <c r="E32" s="15">
        <v>1</v>
      </c>
      <c r="F32" s="15">
        <v>0.72111517802286307</v>
      </c>
      <c r="I32" s="15">
        <v>0.16818777216816616</v>
      </c>
      <c r="J32" s="15">
        <v>0.16818777216816616</v>
      </c>
      <c r="K32" s="15">
        <v>0</v>
      </c>
      <c r="L32" s="15">
        <v>-0.11063923394922193</v>
      </c>
      <c r="M32" s="15">
        <v>0.72573631038711039</v>
      </c>
      <c r="N32" s="15">
        <v>0.83637554433633232</v>
      </c>
      <c r="O32" s="15">
        <v>0.38936076605077807</v>
      </c>
      <c r="P32" s="15">
        <v>-0.11526036631346925</v>
      </c>
      <c r="Q32" s="15">
        <v>0.33175441197208499</v>
      </c>
    </row>
    <row r="33" spans="1:17" x14ac:dyDescent="0.25">
      <c r="A33" s="15">
        <v>5</v>
      </c>
      <c r="B33" s="15">
        <v>1</v>
      </c>
      <c r="C33" s="15">
        <v>1</v>
      </c>
      <c r="D33" s="15">
        <v>0</v>
      </c>
      <c r="E33" s="15">
        <v>3</v>
      </c>
      <c r="F33" s="15">
        <v>0.42555748318834091</v>
      </c>
      <c r="I33" s="15">
        <v>0.16818777216816616</v>
      </c>
      <c r="J33" s="15">
        <v>8.6617578917330018E-2</v>
      </c>
      <c r="K33" s="15">
        <v>0</v>
      </c>
      <c r="L33" s="15">
        <v>-0.29412962819905264</v>
      </c>
      <c r="M33" s="15">
        <v>0.46067572288644354</v>
      </c>
      <c r="N33" s="15">
        <v>0.75480535108549618</v>
      </c>
      <c r="O33" s="15">
        <v>0.20587037180094736</v>
      </c>
      <c r="P33" s="15">
        <v>-0.32924786789715527</v>
      </c>
      <c r="Q33" s="15">
        <v>0.21968711138739355</v>
      </c>
    </row>
    <row r="35" spans="1:17" x14ac:dyDescent="0.25">
      <c r="A35" s="15">
        <v>1</v>
      </c>
      <c r="B35" s="15">
        <v>1</v>
      </c>
      <c r="C35" s="15">
        <v>6</v>
      </c>
      <c r="D35" s="15">
        <v>0</v>
      </c>
      <c r="E35" s="15">
        <v>5</v>
      </c>
      <c r="F35" s="15">
        <v>0.63413559101080053</v>
      </c>
      <c r="I35" s="15">
        <v>0.16818777216816616</v>
      </c>
      <c r="J35" s="15">
        <v>0.39090317880438696</v>
      </c>
      <c r="K35" s="15">
        <v>0</v>
      </c>
      <c r="L35" s="15">
        <v>-0.4046505351008905</v>
      </c>
      <c r="M35" s="15">
        <v>0.65444041587166257</v>
      </c>
      <c r="N35" s="15">
        <v>1.059090950972553</v>
      </c>
      <c r="O35" s="15">
        <v>9.5349464899109504E-2</v>
      </c>
      <c r="P35" s="15">
        <v>-0.42495535996175249</v>
      </c>
      <c r="Q35" s="15">
        <v>0.53878612611169108</v>
      </c>
    </row>
    <row r="36" spans="1:17" x14ac:dyDescent="0.25">
      <c r="A36" s="15">
        <v>2</v>
      </c>
      <c r="B36" s="15">
        <v>0</v>
      </c>
      <c r="C36" s="15">
        <v>7</v>
      </c>
      <c r="D36" s="15">
        <v>1</v>
      </c>
      <c r="E36" s="15">
        <v>4</v>
      </c>
      <c r="F36" s="15">
        <v>0.51249739648421033</v>
      </c>
      <c r="I36" s="15">
        <v>0</v>
      </c>
      <c r="J36" s="15">
        <v>0.42056145081602159</v>
      </c>
      <c r="K36" s="15">
        <v>-0.14565630622579551</v>
      </c>
      <c r="L36" s="15">
        <v>-0.35814893509951218</v>
      </c>
      <c r="M36" s="15">
        <v>0.4167562094907139</v>
      </c>
      <c r="N36" s="15">
        <v>0.92056145081602159</v>
      </c>
      <c r="O36" s="15">
        <v>-3.8052413253076844E-3</v>
      </c>
      <c r="P36" s="15">
        <v>-0.40806405433181125</v>
      </c>
      <c r="Q36" s="15">
        <v>0.51630263780951802</v>
      </c>
    </row>
    <row r="37" spans="1:17" x14ac:dyDescent="0.25">
      <c r="A37" s="15">
        <v>3</v>
      </c>
      <c r="B37" s="15">
        <v>0</v>
      </c>
      <c r="C37" s="15">
        <v>4</v>
      </c>
      <c r="D37" s="15">
        <v>1</v>
      </c>
      <c r="E37" s="15">
        <v>3</v>
      </c>
      <c r="F37" s="15">
        <v>0.36586440898919931</v>
      </c>
      <c r="I37" s="15">
        <v>0</v>
      </c>
      <c r="J37" s="15">
        <v>0.30218388855858169</v>
      </c>
      <c r="K37" s="15">
        <v>-0.14565630622579551</v>
      </c>
      <c r="L37" s="15">
        <v>-0.29412962819905264</v>
      </c>
      <c r="M37" s="15">
        <v>0.36239795413373355</v>
      </c>
      <c r="N37" s="15">
        <v>0.80218388855858169</v>
      </c>
      <c r="O37" s="15">
        <v>6.0214065575151854E-2</v>
      </c>
      <c r="P37" s="15">
        <v>-0.43631947956938238</v>
      </c>
      <c r="Q37" s="15">
        <v>0.30565034341404745</v>
      </c>
    </row>
    <row r="38" spans="1:17" x14ac:dyDescent="0.25">
      <c r="A38" s="15">
        <v>4</v>
      </c>
      <c r="B38" s="15">
        <v>1</v>
      </c>
      <c r="C38" s="15">
        <v>9</v>
      </c>
      <c r="D38" s="15">
        <v>0</v>
      </c>
      <c r="E38" s="15">
        <v>0</v>
      </c>
      <c r="F38" s="15">
        <v>0.97916365548131956</v>
      </c>
      <c r="I38" s="15">
        <v>0.16818777216816616</v>
      </c>
      <c r="J38" s="15">
        <v>0.45890872179953501</v>
      </c>
      <c r="K38" s="15">
        <v>0</v>
      </c>
      <c r="L38" s="15">
        <v>0</v>
      </c>
      <c r="M38" s="15">
        <v>1.1270964939677013</v>
      </c>
      <c r="N38" s="15">
        <v>1.1270964939677013</v>
      </c>
      <c r="O38" s="15">
        <v>0.5</v>
      </c>
      <c r="P38" s="15">
        <v>-0.14793283848638172</v>
      </c>
      <c r="Q38" s="15">
        <v>0.47916365548131956</v>
      </c>
    </row>
    <row r="39" spans="1:17" x14ac:dyDescent="0.25">
      <c r="A39" s="15">
        <v>5</v>
      </c>
      <c r="B39" s="15">
        <v>0</v>
      </c>
      <c r="C39" s="15">
        <v>0</v>
      </c>
      <c r="D39" s="15">
        <v>1</v>
      </c>
      <c r="E39" s="15">
        <v>9.2850000000000001</v>
      </c>
      <c r="F39" s="15">
        <v>8.3405548843141185E-3</v>
      </c>
      <c r="I39" s="15">
        <v>0</v>
      </c>
      <c r="J39" s="15">
        <v>0</v>
      </c>
      <c r="K39" s="15">
        <v>-0.14565630622579551</v>
      </c>
      <c r="L39" s="15">
        <v>-0.48490601648236104</v>
      </c>
      <c r="M39" s="15">
        <v>-0.13056232270815649</v>
      </c>
      <c r="N39" s="15">
        <v>0.5</v>
      </c>
      <c r="O39" s="15">
        <v>-0.13056232270815649</v>
      </c>
      <c r="P39" s="15">
        <v>-0.49165944511568588</v>
      </c>
      <c r="Q39" s="15">
        <v>0.13890287759247061</v>
      </c>
    </row>
    <row r="41" spans="1:17" x14ac:dyDescent="0.25">
      <c r="H41" s="15" t="s">
        <v>91</v>
      </c>
      <c r="I41" s="15">
        <v>0</v>
      </c>
      <c r="J41" s="15">
        <v>0.16818777216816616</v>
      </c>
      <c r="K41" s="15">
        <v>0.30218388855858169</v>
      </c>
      <c r="L41" s="15">
        <v>0.39090317880438696</v>
      </c>
      <c r="M41" s="15">
        <v>0.44267582410113127</v>
      </c>
      <c r="N41" s="15">
        <v>0.47068776924864364</v>
      </c>
    </row>
    <row r="42" spans="1:17" x14ac:dyDescent="0.25">
      <c r="H42" s="15" t="s">
        <v>97</v>
      </c>
      <c r="I42" s="15">
        <v>0</v>
      </c>
      <c r="J42" s="15">
        <v>-0.210949502625004</v>
      </c>
      <c r="K42" s="15">
        <v>-0.35814893509951218</v>
      </c>
      <c r="L42" s="15">
        <v>-0.4370266439430035</v>
      </c>
      <c r="M42" s="15">
        <v>-0.47340300642313415</v>
      </c>
      <c r="N42" s="15">
        <v>-0.48901305736940681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F6E-8D6B-4808-A4DA-6EDAE2142B86}">
  <dimension ref="A1:E30"/>
  <sheetViews>
    <sheetView workbookViewId="0">
      <selection sqref="A1:E26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15">
        <v>0.32203946022633506</v>
      </c>
      <c r="B2">
        <v>0.78637630771760314</v>
      </c>
      <c r="C2">
        <v>-0.44109877287526472</v>
      </c>
      <c r="D2">
        <v>1</v>
      </c>
      <c r="E2">
        <v>0</v>
      </c>
    </row>
    <row r="3" spans="1:5" x14ac:dyDescent="0.25">
      <c r="A3" s="15">
        <v>0.2689414213699951</v>
      </c>
      <c r="B3">
        <v>0.56743412296633722</v>
      </c>
      <c r="C3">
        <v>-0.27274666269530279</v>
      </c>
      <c r="D3">
        <v>0.83637554433633232</v>
      </c>
      <c r="E3">
        <v>0</v>
      </c>
    </row>
    <row r="4" spans="1:5" x14ac:dyDescent="0.25">
      <c r="A4" s="15">
        <v>0.21416501695744133</v>
      </c>
      <c r="B4">
        <v>0.5880188716011403</v>
      </c>
      <c r="C4">
        <v>-0.15119166090044484</v>
      </c>
      <c r="D4">
        <v>0.80218388855858169</v>
      </c>
      <c r="E4">
        <v>6.2973356056996499E-2</v>
      </c>
    </row>
    <row r="5" spans="1:5" x14ac:dyDescent="0.25">
      <c r="A5" s="15">
        <v>0.73594539392714842</v>
      </c>
      <c r="B5">
        <v>0.13674956799747984</v>
      </c>
      <c r="C5">
        <v>-0.44689489655215242</v>
      </c>
      <c r="D5">
        <v>0.87269496192462825</v>
      </c>
      <c r="E5">
        <v>0.289050497374996</v>
      </c>
    </row>
    <row r="6" spans="1:5" x14ac:dyDescent="0.25">
      <c r="A6" s="15">
        <v>0.95890872179953501</v>
      </c>
      <c r="B6">
        <v>0.12984050118465273</v>
      </c>
      <c r="C6">
        <v>-0.45890872179953501</v>
      </c>
      <c r="D6">
        <v>1</v>
      </c>
      <c r="E6">
        <v>0.5</v>
      </c>
    </row>
    <row r="7" spans="1:5" x14ac:dyDescent="0.25">
      <c r="A7" s="15">
        <v>0.36586440898919936</v>
      </c>
      <c r="B7">
        <v>0.60482336025944428</v>
      </c>
      <c r="C7">
        <v>-0.3487403756734716</v>
      </c>
      <c r="D7">
        <v>0.97068776924864364</v>
      </c>
      <c r="E7">
        <v>1.712403331572776E-2</v>
      </c>
    </row>
    <row r="8" spans="1:5" x14ac:dyDescent="0.25">
      <c r="A8" s="15">
        <v>5.7324175898868755E-2</v>
      </c>
      <c r="B8">
        <v>0.52929340301846128</v>
      </c>
      <c r="C8">
        <v>-1.6232897698403713E-2</v>
      </c>
      <c r="D8">
        <v>0.58661757891733002</v>
      </c>
      <c r="E8">
        <v>4.1091278200465042E-2</v>
      </c>
    </row>
    <row r="9" spans="1:5" x14ac:dyDescent="0.25">
      <c r="A9" s="15">
        <v>0.73105857863000479</v>
      </c>
      <c r="B9">
        <v>0.3960379153376965</v>
      </c>
      <c r="C9">
        <v>-0.78136541995669084</v>
      </c>
      <c r="D9">
        <v>1</v>
      </c>
      <c r="E9">
        <v>0</v>
      </c>
    </row>
    <row r="10" spans="1:5" x14ac:dyDescent="0.25">
      <c r="A10" s="15">
        <v>0.43281712203226752</v>
      </c>
      <c r="B10">
        <v>0.47614554931805264</v>
      </c>
      <c r="C10">
        <v>-0.38386929387436258</v>
      </c>
      <c r="D10">
        <v>0.90896267135032016</v>
      </c>
      <c r="E10">
        <v>4.8947828157904938E-2</v>
      </c>
    </row>
    <row r="11" spans="1:5" x14ac:dyDescent="0.25">
      <c r="A11" s="15">
        <v>0.91293422755972875</v>
      </c>
      <c r="B11">
        <v>0.14615672341282426</v>
      </c>
      <c r="C11">
        <v>-0.52357346150895068</v>
      </c>
      <c r="D11">
        <v>1</v>
      </c>
      <c r="E11">
        <v>0.38936076605077807</v>
      </c>
    </row>
    <row r="12" spans="1:5" x14ac:dyDescent="0.25">
      <c r="A12" s="15">
        <v>0.88079707797788243</v>
      </c>
      <c r="B12">
        <v>0.1393434961585942</v>
      </c>
      <c r="C12">
        <v>-0.49143631192710435</v>
      </c>
      <c r="D12">
        <v>1</v>
      </c>
      <c r="E12">
        <v>0.38936076605077807</v>
      </c>
    </row>
    <row r="13" spans="1:5" x14ac:dyDescent="0.25">
      <c r="A13" s="15">
        <v>0.2705793871026751</v>
      </c>
      <c r="B13">
        <v>0.66980184853186153</v>
      </c>
      <c r="C13">
        <v>-0.37514441512800561</v>
      </c>
      <c r="D13">
        <v>0.94038123563453668</v>
      </c>
      <c r="E13">
        <v>0</v>
      </c>
    </row>
    <row r="14" spans="1:5" x14ac:dyDescent="0.25">
      <c r="A14" s="15">
        <v>0.77729986117469119</v>
      </c>
      <c r="B14">
        <v>0.33356373509460624</v>
      </c>
      <c r="C14">
        <v>-0.68195039627558174</v>
      </c>
      <c r="D14">
        <v>1</v>
      </c>
      <c r="E14">
        <v>9.5349464899109448E-2</v>
      </c>
    </row>
    <row r="15" spans="1:5" x14ac:dyDescent="0.25">
      <c r="A15" s="15">
        <v>3.3895164159178148E-2</v>
      </c>
      <c r="B15">
        <v>0.81805763780913243</v>
      </c>
      <c r="C15">
        <v>-0.16856452775438047</v>
      </c>
      <c r="D15">
        <v>0.85195280196831058</v>
      </c>
      <c r="E15">
        <v>0</v>
      </c>
    </row>
    <row r="16" spans="1:5" x14ac:dyDescent="0.25">
      <c r="A16" s="15">
        <v>0.53742984534374938</v>
      </c>
      <c r="B16">
        <v>0.35347333346063758</v>
      </c>
      <c r="C16">
        <v>-0.47721577976859753</v>
      </c>
      <c r="D16">
        <v>0.89090317880438696</v>
      </c>
      <c r="E16">
        <v>6.0214065575151854E-2</v>
      </c>
    </row>
    <row r="17" spans="1:5" x14ac:dyDescent="0.25">
      <c r="A17" s="15">
        <v>0.38936076605077796</v>
      </c>
      <c r="B17">
        <v>0.35141413313137604</v>
      </c>
      <c r="C17">
        <v>-0.24596657490157747</v>
      </c>
      <c r="D17">
        <v>0.740774899182154</v>
      </c>
      <c r="E17">
        <v>0.14339419114920049</v>
      </c>
    </row>
    <row r="18" spans="1:5" x14ac:dyDescent="0.25">
      <c r="A18" s="15">
        <v>0.74077489918215389</v>
      </c>
      <c r="B18">
        <v>0.22959676154459396</v>
      </c>
      <c r="C18">
        <v>-0.49707043935717132</v>
      </c>
      <c r="D18">
        <v>0.97037166072674785</v>
      </c>
      <c r="E18">
        <v>0.24370445982498257</v>
      </c>
    </row>
    <row r="19" spans="1:5" x14ac:dyDescent="0.25">
      <c r="A19" s="15">
        <v>0.2231904097896458</v>
      </c>
      <c r="B19">
        <v>0.53683703852355924</v>
      </c>
      <c r="C19">
        <v>-0.22699565111495348</v>
      </c>
      <c r="D19">
        <v>0.76002744831320501</v>
      </c>
      <c r="E19">
        <v>0</v>
      </c>
    </row>
    <row r="20" spans="1:5" x14ac:dyDescent="0.25">
      <c r="A20" s="15">
        <v>0.72111517802286307</v>
      </c>
      <c r="B20">
        <v>0.11526036631346925</v>
      </c>
      <c r="C20">
        <v>-0.33175441197208499</v>
      </c>
      <c r="D20">
        <v>0.83637554433633232</v>
      </c>
      <c r="E20">
        <v>0.38936076605077807</v>
      </c>
    </row>
    <row r="21" spans="1:5" x14ac:dyDescent="0.25">
      <c r="A21" s="15">
        <v>0.42555748318834091</v>
      </c>
      <c r="B21">
        <v>0.32924786789715527</v>
      </c>
      <c r="C21">
        <v>-0.21968711138739355</v>
      </c>
      <c r="D21">
        <v>0.75480535108549618</v>
      </c>
      <c r="E21">
        <v>0.20587037180094736</v>
      </c>
    </row>
    <row r="22" spans="1:5" x14ac:dyDescent="0.25">
      <c r="A22" s="15">
        <v>0.63413559101080053</v>
      </c>
      <c r="B22">
        <v>0.42495535996175249</v>
      </c>
      <c r="C22">
        <v>-0.53878612611169108</v>
      </c>
      <c r="D22">
        <v>1</v>
      </c>
      <c r="E22">
        <v>9.5349464899109448E-2</v>
      </c>
    </row>
    <row r="23" spans="1:5" x14ac:dyDescent="0.25">
      <c r="A23" s="15">
        <v>0.51249739648421033</v>
      </c>
      <c r="B23">
        <v>0.40806405433181125</v>
      </c>
      <c r="C23">
        <v>-0.51630263780951802</v>
      </c>
      <c r="D23">
        <v>0.92056145081602159</v>
      </c>
      <c r="E23">
        <v>0</v>
      </c>
    </row>
    <row r="24" spans="1:5" x14ac:dyDescent="0.25">
      <c r="A24" s="15">
        <v>0.36586440898919931</v>
      </c>
      <c r="B24">
        <v>0.43631947956938238</v>
      </c>
      <c r="C24">
        <v>-0.30565034341404745</v>
      </c>
      <c r="D24">
        <v>0.80218388855858169</v>
      </c>
      <c r="E24">
        <v>6.0214065575151854E-2</v>
      </c>
    </row>
    <row r="25" spans="1:5" x14ac:dyDescent="0.25">
      <c r="A25" s="15">
        <v>0.97916365548131956</v>
      </c>
      <c r="B25">
        <v>0.14793283848638172</v>
      </c>
      <c r="C25">
        <v>-0.47916365548131956</v>
      </c>
      <c r="D25">
        <v>1</v>
      </c>
      <c r="E25">
        <v>0.5</v>
      </c>
    </row>
    <row r="26" spans="1:5" x14ac:dyDescent="0.25">
      <c r="A26" s="15">
        <v>8.3405548843141185E-3</v>
      </c>
      <c r="B26">
        <v>0.49165944511568588</v>
      </c>
      <c r="C26">
        <v>-0.13890287759247061</v>
      </c>
      <c r="D26">
        <v>0.5</v>
      </c>
      <c r="E26">
        <v>0</v>
      </c>
    </row>
    <row r="27" spans="1:5" x14ac:dyDescent="0.25">
      <c r="D27" s="15"/>
    </row>
    <row r="28" spans="1:5" x14ac:dyDescent="0.25">
      <c r="D28" s="15"/>
    </row>
    <row r="29" spans="1:5" x14ac:dyDescent="0.25">
      <c r="D29" s="15"/>
    </row>
    <row r="30" spans="1:5" x14ac:dyDescent="0.25">
      <c r="D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Tabelle1 (2)</vt:lpstr>
      <vt:lpstr>Tabelle2</vt:lpstr>
      <vt:lpstr>Tabelle1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Volker Benndorf</dc:creator>
  <cp:keywords/>
  <dc:description/>
  <cp:lastModifiedBy>Kar Man Tan</cp:lastModifiedBy>
  <cp:revision/>
  <dcterms:created xsi:type="dcterms:W3CDTF">2021-08-25T09:08:39Z</dcterms:created>
  <dcterms:modified xsi:type="dcterms:W3CDTF">2022-12-06T19:42:45Z</dcterms:modified>
  <cp:category/>
  <cp:contentStatus/>
</cp:coreProperties>
</file>