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10" windowWidth="24915" windowHeight="120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W14" i="1" l="1"/>
  <c r="X14" i="1"/>
  <c r="Y14" i="1"/>
  <c r="Z14" i="1"/>
  <c r="AA14" i="1"/>
  <c r="V14" i="1"/>
  <c r="W11" i="1"/>
  <c r="X11" i="1"/>
  <c r="Y11" i="1"/>
  <c r="Z11" i="1"/>
  <c r="AA11" i="1"/>
  <c r="V11" i="1"/>
  <c r="W13" i="1"/>
  <c r="X13" i="1"/>
  <c r="Y13" i="1"/>
  <c r="Z13" i="1"/>
  <c r="AA13" i="1"/>
  <c r="V13" i="1"/>
  <c r="W12" i="1"/>
  <c r="X12" i="1"/>
  <c r="Y12" i="1"/>
  <c r="Z12" i="1"/>
  <c r="AA12" i="1"/>
  <c r="V12" i="1"/>
  <c r="O15" i="1"/>
  <c r="P15" i="1"/>
  <c r="Q15" i="1"/>
  <c r="R15" i="1"/>
  <c r="S15" i="1"/>
  <c r="N15" i="1"/>
  <c r="G15" i="1"/>
  <c r="H15" i="1"/>
  <c r="I15" i="1"/>
  <c r="J15" i="1"/>
  <c r="K15" i="1"/>
  <c r="F15" i="1"/>
  <c r="G14" i="1"/>
  <c r="H14" i="1"/>
  <c r="I14" i="1"/>
  <c r="J14" i="1"/>
  <c r="K14" i="1"/>
  <c r="F14" i="1"/>
  <c r="O14" i="1"/>
  <c r="P14" i="1"/>
  <c r="Q14" i="1"/>
  <c r="R14" i="1"/>
  <c r="S14" i="1"/>
  <c r="N14" i="1"/>
  <c r="O13" i="1"/>
  <c r="P13" i="1"/>
  <c r="Q13" i="1"/>
  <c r="R13" i="1"/>
  <c r="S13" i="1"/>
  <c r="N13" i="1"/>
  <c r="G13" i="1"/>
  <c r="H13" i="1"/>
  <c r="I13" i="1"/>
  <c r="J13" i="1"/>
  <c r="K13" i="1"/>
  <c r="F13" i="1"/>
  <c r="G12" i="1"/>
  <c r="H12" i="1"/>
  <c r="I12" i="1"/>
  <c r="J12" i="1"/>
  <c r="K12" i="1"/>
  <c r="F12" i="1"/>
  <c r="O12" i="1"/>
  <c r="P12" i="1"/>
  <c r="Q12" i="1"/>
  <c r="R12" i="1"/>
  <c r="S12" i="1"/>
  <c r="N12" i="1"/>
  <c r="H11" i="1"/>
  <c r="I11" i="1"/>
  <c r="J11" i="1"/>
  <c r="K11" i="1"/>
  <c r="G11" i="1"/>
  <c r="F11" i="1"/>
  <c r="G10" i="1"/>
  <c r="P11" i="1"/>
  <c r="Q11" i="1"/>
  <c r="R11" i="1"/>
  <c r="S11" i="1"/>
  <c r="O11" i="1"/>
  <c r="N11" i="1"/>
  <c r="O10" i="1"/>
  <c r="V8" i="1"/>
</calcChain>
</file>

<file path=xl/comments1.xml><?xml version="1.0" encoding="utf-8"?>
<comments xmlns="http://schemas.openxmlformats.org/spreadsheetml/2006/main">
  <authors>
    <author>VO</author>
  </authors>
  <commentList>
    <comment ref="D16" authorId="0">
      <text>
        <r>
          <rPr>
            <b/>
            <sz val="9"/>
            <color indexed="81"/>
            <rFont val="Tahoma"/>
            <family val="2"/>
          </rPr>
          <t>VO:</t>
        </r>
        <r>
          <rPr>
            <sz val="9"/>
            <color indexed="81"/>
            <rFont val="Tahoma"/>
            <family val="2"/>
          </rPr>
          <t xml:space="preserve">
known fatty acids of PO [A second order kinetics of palm oil transesterification]</t>
        </r>
      </text>
    </comment>
  </commentList>
</comments>
</file>

<file path=xl/sharedStrings.xml><?xml version="1.0" encoding="utf-8"?>
<sst xmlns="http://schemas.openxmlformats.org/spreadsheetml/2006/main" count="87" uniqueCount="59">
  <si>
    <t>Oil rich phase (Y)</t>
  </si>
  <si>
    <t>MeOH rich phase (X)</t>
  </si>
  <si>
    <t>Z phase (initial concentration)</t>
  </si>
  <si>
    <t>wt %</t>
  </si>
  <si>
    <t>ppm</t>
  </si>
  <si>
    <t>Yvolume (mL)</t>
  </si>
  <si>
    <t>Ydensity (g/mL)</t>
  </si>
  <si>
    <t>Xvolume (mL)</t>
  </si>
  <si>
    <t>Xdensity (g/mL)</t>
  </si>
  <si>
    <t>Zvol (ml)</t>
  </si>
  <si>
    <t>mole/l</t>
  </si>
  <si>
    <t>Time</t>
  </si>
  <si>
    <t>Temperature</t>
  </si>
  <si>
    <t>TG:MEOH</t>
  </si>
  <si>
    <t>NaOH</t>
  </si>
  <si>
    <t>Y1</t>
  </si>
  <si>
    <t>Y2</t>
  </si>
  <si>
    <t>Y3</t>
  </si>
  <si>
    <t>Y4</t>
  </si>
  <si>
    <t>Y5</t>
  </si>
  <si>
    <t>Y6</t>
  </si>
  <si>
    <t>X1</t>
  </si>
  <si>
    <t>X2</t>
  </si>
  <si>
    <t>X3</t>
  </si>
  <si>
    <t>X4</t>
  </si>
  <si>
    <t>X5</t>
  </si>
  <si>
    <t>X6</t>
  </si>
  <si>
    <t>Reaction volume (L)</t>
  </si>
  <si>
    <t>Z1</t>
  </si>
  <si>
    <t>Z2</t>
  </si>
  <si>
    <t>Z3</t>
  </si>
  <si>
    <t>Z4</t>
  </si>
  <si>
    <t>Z5</t>
  </si>
  <si>
    <t>Z6</t>
  </si>
  <si>
    <t>min</t>
  </si>
  <si>
    <t>Celcius</t>
  </si>
  <si>
    <t>MeOH</t>
  </si>
  <si>
    <t>GLY</t>
  </si>
  <si>
    <t>TG</t>
  </si>
  <si>
    <t>DG</t>
  </si>
  <si>
    <t>MG</t>
  </si>
  <si>
    <t>FAME</t>
  </si>
  <si>
    <t>sumxppm</t>
  </si>
  <si>
    <t>xwt%</t>
  </si>
  <si>
    <t xml:space="preserve">xwt </t>
  </si>
  <si>
    <t>ywt%</t>
  </si>
  <si>
    <t>Molar mass</t>
  </si>
  <si>
    <t>ymole</t>
  </si>
  <si>
    <t>ywt</t>
  </si>
  <si>
    <t>xmole</t>
  </si>
  <si>
    <t>ymole%</t>
  </si>
  <si>
    <t>xmole%</t>
  </si>
  <si>
    <t>ymolL</t>
  </si>
  <si>
    <t>xmoleL</t>
  </si>
  <si>
    <t>zwt</t>
  </si>
  <si>
    <t>zmole</t>
  </si>
  <si>
    <t>zmoleL</t>
  </si>
  <si>
    <t>Experiment 3, observation 3</t>
  </si>
  <si>
    <t>zwtp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</si>
</sst>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000"/>
  </numFmts>
  <fonts count="7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新細明體"/>
      <family val="1"/>
      <charset val="136"/>
    </font>
    <font>
      <sz val="12"/>
      <name val="Calibri"/>
      <family val="2"/>
      <scheme val="minor"/>
    </font>
    <font>
      <sz val="12"/>
      <color indexed="1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51">
    <xf numFmtId="0" fontId="0" fillId="0" borderId="0" xfId="0"/>
    <xf numFmtId="0" fontId="0" fillId="2" borderId="0" xfId="0" applyFill="1" applyBorder="1"/>
    <xf numFmtId="164" fontId="0" fillId="2" borderId="0" xfId="0" applyNumberFormat="1" applyFill="1" applyBorder="1"/>
    <xf numFmtId="164" fontId="0" fillId="2" borderId="1" xfId="0" applyNumberFormat="1" applyFill="1" applyBorder="1"/>
    <xf numFmtId="2" fontId="0" fillId="2" borderId="0" xfId="0" applyNumberFormat="1" applyFill="1" applyBorder="1"/>
    <xf numFmtId="165" fontId="0" fillId="2" borderId="1" xfId="0" applyNumberFormat="1" applyFill="1" applyBorder="1"/>
    <xf numFmtId="165" fontId="1" fillId="2" borderId="0" xfId="0" applyNumberFormat="1" applyFont="1" applyFill="1" applyBorder="1" applyAlignment="1">
      <alignment horizontal="right"/>
    </xf>
    <xf numFmtId="0" fontId="0" fillId="3" borderId="0" xfId="0" applyFill="1"/>
    <xf numFmtId="0" fontId="0" fillId="2" borderId="0" xfId="0" applyFill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165" fontId="0" fillId="4" borderId="0" xfId="0" applyNumberFormat="1" applyFill="1" applyBorder="1" applyAlignment="1">
      <alignment horizont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5" borderId="2" xfId="0" applyNumberFormat="1" applyFill="1" applyBorder="1" applyAlignment="1">
      <alignment horizontal="center" wrapText="1"/>
    </xf>
    <xf numFmtId="165" fontId="0" fillId="5" borderId="0" xfId="0" applyNumberFormat="1" applyFill="1" applyBorder="1" applyAlignment="1">
      <alignment horizontal="center" wrapText="1"/>
    </xf>
    <xf numFmtId="165" fontId="0" fillId="0" borderId="0" xfId="0" applyNumberFormat="1" applyFill="1" applyBorder="1" applyAlignment="1">
      <alignment horizontal="center" wrapText="1"/>
    </xf>
    <xf numFmtId="0" fontId="0" fillId="3" borderId="0" xfId="0" applyFill="1" applyBorder="1"/>
    <xf numFmtId="165" fontId="0" fillId="6" borderId="2" xfId="0" applyNumberFormat="1" applyFill="1" applyBorder="1" applyAlignment="1">
      <alignment horizontal="center" wrapText="1"/>
    </xf>
    <xf numFmtId="165" fontId="0" fillId="6" borderId="0" xfId="0" applyNumberFormat="1" applyFill="1" applyBorder="1" applyAlignment="1">
      <alignment horizontal="center" wrapText="1"/>
    </xf>
    <xf numFmtId="165" fontId="0" fillId="0" borderId="0" xfId="0" applyNumberFormat="1" applyFill="1" applyBorder="1" applyAlignment="1"/>
    <xf numFmtId="165" fontId="0" fillId="0" borderId="0" xfId="0" applyNumberFormat="1" applyBorder="1"/>
    <xf numFmtId="165" fontId="0" fillId="0" borderId="1" xfId="0" applyNumberFormat="1" applyFill="1" applyBorder="1" applyAlignment="1"/>
    <xf numFmtId="2" fontId="0" fillId="0" borderId="0" xfId="0" applyNumberFormat="1" applyFill="1" applyBorder="1" applyAlignment="1"/>
    <xf numFmtId="165" fontId="0" fillId="0" borderId="0" xfId="0" applyNumberFormat="1" applyFill="1" applyBorder="1" applyAlignment="1">
      <alignment horizontal="center"/>
    </xf>
    <xf numFmtId="165" fontId="0" fillId="0" borderId="1" xfId="0" applyNumberFormat="1" applyBorder="1"/>
    <xf numFmtId="2" fontId="0" fillId="0" borderId="0" xfId="0" applyNumberFormat="1" applyBorder="1"/>
    <xf numFmtId="165" fontId="0" fillId="3" borderId="1" xfId="0" applyNumberFormat="1" applyFill="1" applyBorder="1"/>
    <xf numFmtId="2" fontId="0" fillId="0" borderId="0" xfId="0" applyNumberFormat="1" applyFill="1" applyBorder="1"/>
    <xf numFmtId="165" fontId="0" fillId="0" borderId="1" xfId="0" applyNumberFormat="1" applyFill="1" applyBorder="1"/>
    <xf numFmtId="0" fontId="0" fillId="0" borderId="3" xfId="0" applyBorder="1"/>
    <xf numFmtId="0" fontId="0" fillId="0" borderId="3" xfId="0" applyFill="1" applyBorder="1"/>
    <xf numFmtId="165" fontId="0" fillId="0" borderId="3" xfId="0" applyNumberFormat="1" applyBorder="1"/>
    <xf numFmtId="165" fontId="0" fillId="0" borderId="4" xfId="0" applyNumberFormat="1" applyBorder="1"/>
    <xf numFmtId="2" fontId="0" fillId="0" borderId="3" xfId="0" applyNumberFormat="1" applyBorder="1"/>
    <xf numFmtId="0" fontId="0" fillId="3" borderId="3" xfId="0" applyFill="1" applyBorder="1"/>
    <xf numFmtId="2" fontId="0" fillId="0" borderId="3" xfId="0" applyNumberFormat="1" applyFill="1" applyBorder="1"/>
    <xf numFmtId="165" fontId="0" fillId="0" borderId="4" xfId="0" applyNumberFormat="1" applyFill="1" applyBorder="1"/>
    <xf numFmtId="0" fontId="3" fillId="0" borderId="0" xfId="1" applyFont="1" applyBorder="1">
      <alignment vertical="center"/>
    </xf>
    <xf numFmtId="0" fontId="4" fillId="0" borderId="0" xfId="1" applyFont="1" applyBorder="1">
      <alignment vertical="center"/>
    </xf>
    <xf numFmtId="0" fontId="4" fillId="0" borderId="0" xfId="1" applyFont="1" applyFill="1" applyBorder="1">
      <alignment vertical="center"/>
    </xf>
    <xf numFmtId="0" fontId="0" fillId="0" borderId="5" xfId="0" applyBorder="1"/>
    <xf numFmtId="165" fontId="0" fillId="0" borderId="6" xfId="0" applyNumberFormat="1" applyFill="1" applyBorder="1"/>
    <xf numFmtId="164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164" fontId="0" fillId="0" borderId="0" xfId="0" applyNumberFormat="1" applyBorder="1"/>
    <xf numFmtId="0" fontId="0" fillId="0" borderId="1" xfId="0" applyBorder="1"/>
    <xf numFmtId="0" fontId="0" fillId="0" borderId="8" xfId="0" applyBorder="1"/>
    <xf numFmtId="0" fontId="0" fillId="0" borderId="4" xfId="0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4"/>
  <sheetViews>
    <sheetView tabSelected="1" topLeftCell="S1" workbookViewId="0">
      <selection activeCell="Z20" sqref="Z20"/>
    </sheetView>
  </sheetViews>
  <sheetFormatPr defaultRowHeight="15"/>
  <sheetData>
    <row r="1" spans="1:32">
      <c r="A1" t="s">
        <v>57</v>
      </c>
      <c r="F1" t="s">
        <v>46</v>
      </c>
    </row>
    <row r="2" spans="1:32">
      <c r="F2">
        <v>32</v>
      </c>
      <c r="G2">
        <v>92.1</v>
      </c>
      <c r="H2">
        <v>849.5</v>
      </c>
      <c r="I2">
        <v>597</v>
      </c>
      <c r="J2">
        <v>344.5</v>
      </c>
      <c r="K2">
        <v>284.5</v>
      </c>
    </row>
    <row r="4" spans="1:32" s="10" customFormat="1" ht="15" customHeight="1">
      <c r="C4" s="11"/>
      <c r="D4" s="11"/>
      <c r="E4" s="11"/>
      <c r="F4" s="12" t="s">
        <v>0</v>
      </c>
      <c r="G4" s="12"/>
      <c r="H4" s="12"/>
      <c r="I4" s="12"/>
      <c r="J4" s="12"/>
      <c r="K4" s="12"/>
      <c r="L4" s="12"/>
      <c r="M4" s="13"/>
      <c r="N4" s="14" t="s">
        <v>1</v>
      </c>
      <c r="O4" s="15"/>
      <c r="P4" s="15"/>
      <c r="Q4" s="15"/>
      <c r="R4" s="15"/>
      <c r="S4" s="15"/>
      <c r="T4" s="15"/>
      <c r="U4" s="15"/>
      <c r="V4" s="16"/>
      <c r="W4" s="17"/>
      <c r="X4" s="18" t="s">
        <v>2</v>
      </c>
      <c r="Y4" s="19"/>
      <c r="Z4" s="19"/>
      <c r="AA4" s="19"/>
      <c r="AB4" s="19"/>
      <c r="AC4" s="19"/>
      <c r="AD4" s="20"/>
      <c r="AE4" s="20"/>
      <c r="AF4" s="11"/>
    </row>
    <row r="5" spans="1:32" s="10" customFormat="1">
      <c r="C5" s="11"/>
      <c r="D5" s="11"/>
      <c r="E5" s="11"/>
      <c r="F5" s="20" t="s">
        <v>3</v>
      </c>
      <c r="G5" s="21" t="s">
        <v>4</v>
      </c>
      <c r="H5" s="21" t="s">
        <v>4</v>
      </c>
      <c r="I5" s="21" t="s">
        <v>4</v>
      </c>
      <c r="J5" s="21" t="s">
        <v>4</v>
      </c>
      <c r="K5" s="22" t="s">
        <v>4</v>
      </c>
      <c r="L5" s="20" t="s">
        <v>5</v>
      </c>
      <c r="M5" s="22" t="s">
        <v>6</v>
      </c>
      <c r="N5" s="20" t="s">
        <v>3</v>
      </c>
      <c r="O5" s="21" t="s">
        <v>4</v>
      </c>
      <c r="P5" s="21" t="s">
        <v>4</v>
      </c>
      <c r="Q5" s="21" t="s">
        <v>4</v>
      </c>
      <c r="R5" s="21" t="s">
        <v>4</v>
      </c>
      <c r="S5" s="22" t="s">
        <v>4</v>
      </c>
      <c r="T5" s="23" t="s">
        <v>7</v>
      </c>
      <c r="U5" s="22" t="s">
        <v>8</v>
      </c>
      <c r="V5" s="24" t="s">
        <v>9</v>
      </c>
      <c r="W5" s="17"/>
      <c r="X5" s="20" t="s">
        <v>10</v>
      </c>
      <c r="Y5" s="20" t="s">
        <v>10</v>
      </c>
      <c r="Z5" s="20" t="s">
        <v>10</v>
      </c>
      <c r="AA5" s="20" t="s">
        <v>10</v>
      </c>
      <c r="AB5" s="20" t="s">
        <v>10</v>
      </c>
      <c r="AC5" s="20" t="s">
        <v>10</v>
      </c>
      <c r="AD5" s="23"/>
      <c r="AE5" s="22"/>
      <c r="AF5" s="11"/>
    </row>
    <row r="6" spans="1:32" s="10" customFormat="1">
      <c r="B6" s="10" t="s">
        <v>11</v>
      </c>
      <c r="C6" s="11" t="s">
        <v>12</v>
      </c>
      <c r="D6" s="11" t="s">
        <v>13</v>
      </c>
      <c r="E6" s="11" t="s">
        <v>14</v>
      </c>
      <c r="F6" s="21" t="s">
        <v>15</v>
      </c>
      <c r="G6" s="21" t="s">
        <v>16</v>
      </c>
      <c r="H6" s="21" t="s">
        <v>17</v>
      </c>
      <c r="I6" s="21" t="s">
        <v>18</v>
      </c>
      <c r="J6" s="21" t="s">
        <v>19</v>
      </c>
      <c r="K6" s="25" t="s">
        <v>20</v>
      </c>
      <c r="L6" s="21"/>
      <c r="M6" s="25"/>
      <c r="N6" s="21" t="s">
        <v>21</v>
      </c>
      <c r="O6" s="21" t="s">
        <v>22</v>
      </c>
      <c r="P6" s="21" t="s">
        <v>23</v>
      </c>
      <c r="Q6" s="21" t="s">
        <v>24</v>
      </c>
      <c r="R6" s="21" t="s">
        <v>25</v>
      </c>
      <c r="S6" s="25" t="s">
        <v>26</v>
      </c>
      <c r="T6" s="26"/>
      <c r="U6" s="25"/>
      <c r="V6" s="25"/>
      <c r="W6" s="27" t="s">
        <v>27</v>
      </c>
      <c r="X6" s="21" t="s">
        <v>28</v>
      </c>
      <c r="Y6" s="21" t="s">
        <v>29</v>
      </c>
      <c r="Z6" s="21" t="s">
        <v>30</v>
      </c>
      <c r="AA6" s="21" t="s">
        <v>31</v>
      </c>
      <c r="AB6" s="21" t="s">
        <v>32</v>
      </c>
      <c r="AC6" s="21" t="s">
        <v>33</v>
      </c>
      <c r="AD6" s="28"/>
      <c r="AE6" s="29"/>
      <c r="AF6" s="11"/>
    </row>
    <row r="7" spans="1:32" s="30" customFormat="1">
      <c r="B7" s="30" t="s">
        <v>34</v>
      </c>
      <c r="C7" s="31" t="s">
        <v>35</v>
      </c>
      <c r="D7" s="31"/>
      <c r="E7" s="31"/>
      <c r="F7" s="32" t="s">
        <v>36</v>
      </c>
      <c r="G7" s="32" t="s">
        <v>37</v>
      </c>
      <c r="H7" s="32" t="s">
        <v>38</v>
      </c>
      <c r="I7" s="32" t="s">
        <v>39</v>
      </c>
      <c r="J7" s="32" t="s">
        <v>40</v>
      </c>
      <c r="K7" s="33" t="s">
        <v>41</v>
      </c>
      <c r="L7" s="32"/>
      <c r="M7" s="33"/>
      <c r="N7" s="32" t="s">
        <v>36</v>
      </c>
      <c r="O7" s="32" t="s">
        <v>37</v>
      </c>
      <c r="P7" s="32" t="s">
        <v>38</v>
      </c>
      <c r="Q7" s="32" t="s">
        <v>39</v>
      </c>
      <c r="R7" s="32" t="s">
        <v>40</v>
      </c>
      <c r="S7" s="33" t="s">
        <v>41</v>
      </c>
      <c r="T7" s="34"/>
      <c r="U7" s="33"/>
      <c r="V7" s="32"/>
      <c r="W7" s="35"/>
      <c r="X7" s="32" t="s">
        <v>36</v>
      </c>
      <c r="Y7" s="32" t="s">
        <v>37</v>
      </c>
      <c r="Z7" s="32" t="s">
        <v>38</v>
      </c>
      <c r="AA7" s="32" t="s">
        <v>39</v>
      </c>
      <c r="AB7" s="32" t="s">
        <v>40</v>
      </c>
      <c r="AC7" s="33" t="s">
        <v>41</v>
      </c>
      <c r="AD7" s="36"/>
      <c r="AE7" s="37"/>
      <c r="AF7" s="31"/>
    </row>
    <row r="8" spans="1:32" s="8" customFormat="1">
      <c r="A8" s="1"/>
      <c r="B8" s="1">
        <v>8</v>
      </c>
      <c r="C8" s="1">
        <v>60</v>
      </c>
      <c r="D8" s="1">
        <v>24</v>
      </c>
      <c r="E8" s="1">
        <v>0.5</v>
      </c>
      <c r="F8" s="2">
        <v>9.9027492051614683</v>
      </c>
      <c r="G8" s="2">
        <v>12442.557390520926</v>
      </c>
      <c r="H8" s="2">
        <v>0</v>
      </c>
      <c r="I8" s="2">
        <v>241.67880036610799</v>
      </c>
      <c r="J8" s="2">
        <v>4017.1575346834602</v>
      </c>
      <c r="K8" s="3">
        <v>361167.23498714692</v>
      </c>
      <c r="L8" s="2">
        <v>4</v>
      </c>
      <c r="M8" s="3">
        <v>0.85489999999999999</v>
      </c>
      <c r="N8" s="2">
        <v>72.225201072386099</v>
      </c>
      <c r="O8" s="2">
        <v>870244.47259452508</v>
      </c>
      <c r="P8" s="2">
        <v>1575.0809478468886</v>
      </c>
      <c r="Q8" s="2">
        <v>0</v>
      </c>
      <c r="R8" s="2">
        <v>1255.3704782444174</v>
      </c>
      <c r="S8" s="3">
        <v>4152.1359059619517</v>
      </c>
      <c r="T8" s="4">
        <v>4.8</v>
      </c>
      <c r="U8" s="5">
        <v>0.85840000000000005</v>
      </c>
      <c r="V8" s="6">
        <f t="shared" ref="V8" si="0">L8+T8</f>
        <v>8.8000000000000007</v>
      </c>
      <c r="W8" s="7">
        <v>0.45500000000000002</v>
      </c>
      <c r="AD8" s="9"/>
      <c r="AE8" s="9"/>
      <c r="AF8" s="9"/>
    </row>
    <row r="10" spans="1:32">
      <c r="E10" s="41"/>
      <c r="F10" s="42" t="s">
        <v>42</v>
      </c>
      <c r="G10" s="43">
        <f>SUM(G8:K8)</f>
        <v>377868.62871271744</v>
      </c>
      <c r="H10" s="44"/>
      <c r="I10" s="44"/>
      <c r="J10" s="44"/>
      <c r="K10" s="45"/>
      <c r="M10" s="41"/>
      <c r="N10" s="42" t="s">
        <v>42</v>
      </c>
      <c r="O10" s="43">
        <f>SUM(O8:S8)</f>
        <v>877227.05992657831</v>
      </c>
      <c r="P10" s="44"/>
      <c r="Q10" s="44"/>
      <c r="R10" s="44"/>
      <c r="S10" s="45"/>
      <c r="U10" s="41"/>
      <c r="V10" s="44"/>
      <c r="W10" s="44"/>
      <c r="X10" s="44"/>
      <c r="Y10" s="44"/>
      <c r="Z10" s="44"/>
      <c r="AA10" s="45"/>
    </row>
    <row r="11" spans="1:32">
      <c r="E11" s="46" t="s">
        <v>45</v>
      </c>
      <c r="F11" s="47">
        <f>F8</f>
        <v>9.9027492051614683</v>
      </c>
      <c r="G11" s="10">
        <f>(G8/$G$10)*(100-$F$8)</f>
        <v>2.9667459232113966</v>
      </c>
      <c r="H11" s="10">
        <f t="shared" ref="H11:K11" si="1">(H8/$G$10)*(100-$F$8)</f>
        <v>0</v>
      </c>
      <c r="I11" s="10">
        <f t="shared" si="1"/>
        <v>5.7624777062230112E-2</v>
      </c>
      <c r="J11" s="10">
        <f t="shared" si="1"/>
        <v>0.95783249093144363</v>
      </c>
      <c r="K11" s="48">
        <f t="shared" si="1"/>
        <v>86.115047603633457</v>
      </c>
      <c r="M11" s="46" t="s">
        <v>43</v>
      </c>
      <c r="N11" s="47">
        <f>N8</f>
        <v>72.225201072386099</v>
      </c>
      <c r="O11" s="10">
        <f>(O8/$O$10)*(100-$N$8)</f>
        <v>27.553715962892639</v>
      </c>
      <c r="P11" s="10">
        <f t="shared" ref="P11:S11" si="2">(P8/$O$10)*(100-$N$8)</f>
        <v>4.9870277171824143E-2</v>
      </c>
      <c r="Q11" s="10">
        <f t="shared" si="2"/>
        <v>0</v>
      </c>
      <c r="R11" s="10">
        <f t="shared" si="2"/>
        <v>3.9747591251710283E-2</v>
      </c>
      <c r="S11" s="48">
        <f t="shared" si="2"/>
        <v>0.1314650962977266</v>
      </c>
      <c r="U11" s="46" t="s">
        <v>58</v>
      </c>
      <c r="V11" s="10">
        <f>V12/SUM($V$12:$AA$12)</f>
        <v>0.43959933482655528</v>
      </c>
      <c r="W11" s="10">
        <f t="shared" ref="W11:AA11" si="3">W12/SUM($V$12:$AA$12)</f>
        <v>0.16402721953978225</v>
      </c>
      <c r="X11" s="10">
        <f t="shared" si="3"/>
        <v>2.7252477537773669E-4</v>
      </c>
      <c r="Y11" s="10">
        <f t="shared" si="3"/>
        <v>2.6134718623274796E-4</v>
      </c>
      <c r="Z11" s="10">
        <f t="shared" si="3"/>
        <v>4.5612908110104766E-3</v>
      </c>
      <c r="AA11" s="48">
        <f t="shared" si="3"/>
        <v>0.39127828286104144</v>
      </c>
    </row>
    <row r="12" spans="1:32">
      <c r="E12" s="46" t="s">
        <v>48</v>
      </c>
      <c r="F12" s="10">
        <f>F11*$L$8*$M$8/100</f>
        <v>0.33863441181970161</v>
      </c>
      <c r="G12" s="10">
        <f t="shared" ref="G12:K12" si="4">G11*$L$8*$M$8/100</f>
        <v>0.10145084359013692</v>
      </c>
      <c r="H12" s="10">
        <f t="shared" si="4"/>
        <v>0</v>
      </c>
      <c r="I12" s="10">
        <f t="shared" si="4"/>
        <v>1.9705368764200209E-3</v>
      </c>
      <c r="J12" s="10">
        <f t="shared" si="4"/>
        <v>3.2754039859891643E-2</v>
      </c>
      <c r="K12" s="48">
        <f t="shared" si="4"/>
        <v>2.9447901678538493</v>
      </c>
      <c r="M12" s="46" t="s">
        <v>44</v>
      </c>
      <c r="N12" s="10">
        <f>N11*$T8*$U8/100</f>
        <v>2.9759094048257388</v>
      </c>
      <c r="O12" s="10">
        <f t="shared" ref="O12:S12" si="5">O11*$T8*$U8/100</f>
        <v>1.135301269562258</v>
      </c>
      <c r="P12" s="10">
        <f t="shared" si="5"/>
        <v>2.0548150043661045E-3</v>
      </c>
      <c r="Q12" s="10">
        <f t="shared" si="5"/>
        <v>0</v>
      </c>
      <c r="R12" s="10">
        <f t="shared" si="5"/>
        <v>1.6377279518624693E-3</v>
      </c>
      <c r="S12" s="48">
        <f t="shared" si="5"/>
        <v>5.4167826557744879E-3</v>
      </c>
      <c r="U12" s="46" t="s">
        <v>54</v>
      </c>
      <c r="V12" s="10">
        <f>F12+N12</f>
        <v>3.3145438166454406</v>
      </c>
      <c r="W12" s="10">
        <f t="shared" ref="W12:AA12" si="6">G12+O12</f>
        <v>1.2367521131523949</v>
      </c>
      <c r="X12" s="10">
        <f t="shared" si="6"/>
        <v>2.0548150043661045E-3</v>
      </c>
      <c r="Y12" s="10">
        <f t="shared" si="6"/>
        <v>1.9705368764200209E-3</v>
      </c>
      <c r="Z12" s="10">
        <f t="shared" si="6"/>
        <v>3.4391767811754112E-2</v>
      </c>
      <c r="AA12" s="48">
        <f t="shared" si="6"/>
        <v>2.9502069505096236</v>
      </c>
    </row>
    <row r="13" spans="1:32">
      <c r="E13" s="46" t="s">
        <v>47</v>
      </c>
      <c r="F13" s="10">
        <f>F12/F2</f>
        <v>1.0582325369365675E-2</v>
      </c>
      <c r="G13" s="10">
        <f t="shared" ref="G13:K13" si="7">G12/G2</f>
        <v>1.1015292463641361E-3</v>
      </c>
      <c r="H13" s="10">
        <f t="shared" si="7"/>
        <v>0</v>
      </c>
      <c r="I13" s="10">
        <f t="shared" si="7"/>
        <v>3.3007317862981923E-6</v>
      </c>
      <c r="J13" s="10">
        <f t="shared" si="7"/>
        <v>9.5077038780527263E-5</v>
      </c>
      <c r="K13" s="48">
        <f t="shared" si="7"/>
        <v>1.0350756301771E-2</v>
      </c>
      <c r="M13" s="46" t="s">
        <v>49</v>
      </c>
      <c r="N13" s="10">
        <f>N12/F2</f>
        <v>9.2997168900804339E-2</v>
      </c>
      <c r="O13" s="10">
        <f t="shared" ref="O13:S13" si="8">O12/G2</f>
        <v>1.232683245995937E-2</v>
      </c>
      <c r="P13" s="10">
        <f t="shared" si="8"/>
        <v>2.4188522711784631E-6</v>
      </c>
      <c r="Q13" s="10">
        <f t="shared" si="8"/>
        <v>0</v>
      </c>
      <c r="R13" s="10">
        <f t="shared" si="8"/>
        <v>4.7539272913279224E-6</v>
      </c>
      <c r="S13" s="48">
        <f t="shared" si="8"/>
        <v>1.9039657841035106E-5</v>
      </c>
      <c r="U13" s="46" t="s">
        <v>55</v>
      </c>
      <c r="V13" s="10">
        <f>V12/F2</f>
        <v>0.10357949427017002</v>
      </c>
      <c r="W13" s="10">
        <f t="shared" ref="W13:AA13" si="9">W12/G2</f>
        <v>1.3428361706323506E-2</v>
      </c>
      <c r="X13" s="10">
        <f t="shared" si="9"/>
        <v>2.4188522711784631E-6</v>
      </c>
      <c r="Y13" s="10">
        <f t="shared" si="9"/>
        <v>3.3007317862981923E-6</v>
      </c>
      <c r="Z13" s="10">
        <f t="shared" si="9"/>
        <v>9.9830966071855188E-5</v>
      </c>
      <c r="AA13" s="48">
        <f t="shared" si="9"/>
        <v>1.0369795959612033E-2</v>
      </c>
    </row>
    <row r="14" spans="1:32">
      <c r="E14" s="46" t="s">
        <v>50</v>
      </c>
      <c r="F14" s="10">
        <f>F13/SUM($F$13:$K$13)</f>
        <v>0.47812455509322294</v>
      </c>
      <c r="G14" s="10">
        <f t="shared" ref="G14:K14" si="10">G13/SUM($F$13:$K$13)</f>
        <v>4.9768662600816936E-2</v>
      </c>
      <c r="H14" s="10">
        <f t="shared" si="10"/>
        <v>0</v>
      </c>
      <c r="I14" s="10">
        <f t="shared" si="10"/>
        <v>1.4913177035497636E-4</v>
      </c>
      <c r="J14" s="10">
        <f t="shared" si="10"/>
        <v>4.2957162324754319E-3</v>
      </c>
      <c r="K14" s="48">
        <f t="shared" si="10"/>
        <v>0.46766193430312969</v>
      </c>
      <c r="M14" s="46" t="s">
        <v>51</v>
      </c>
      <c r="N14" s="10">
        <f>N13/SUM($N$13:$S$13)</f>
        <v>0.88274304861849451</v>
      </c>
      <c r="O14" s="10">
        <f t="shared" ref="O14:S14" si="11">O13/SUM($N$13:$S$13)</f>
        <v>0.11700813900174371</v>
      </c>
      <c r="P14" s="10">
        <f t="shared" si="11"/>
        <v>2.2960107853341096E-5</v>
      </c>
      <c r="Q14" s="10">
        <f t="shared" si="11"/>
        <v>0</v>
      </c>
      <c r="R14" s="10">
        <f t="shared" si="11"/>
        <v>4.5124989498698348E-5</v>
      </c>
      <c r="S14" s="48">
        <f t="shared" si="11"/>
        <v>1.807272824098088E-4</v>
      </c>
      <c r="U14" s="46" t="s">
        <v>56</v>
      </c>
      <c r="V14" s="10">
        <f>V13/(0.001*$V$8)</f>
        <v>11.770397076155684</v>
      </c>
      <c r="W14" s="10">
        <f t="shared" ref="W14:AA14" si="12">W13/(0.001*$V$8)</f>
        <v>1.5259501939003983</v>
      </c>
      <c r="X14" s="10">
        <f t="shared" si="12"/>
        <v>2.7486957627027988E-4</v>
      </c>
      <c r="Y14" s="10">
        <f t="shared" si="12"/>
        <v>3.7508315753388547E-4</v>
      </c>
      <c r="Z14" s="10">
        <f t="shared" si="12"/>
        <v>1.1344427962710816E-2</v>
      </c>
      <c r="AA14" s="48">
        <f t="shared" si="12"/>
        <v>1.1783859045013674</v>
      </c>
    </row>
    <row r="15" spans="1:32">
      <c r="E15" s="49" t="s">
        <v>52</v>
      </c>
      <c r="F15" s="30">
        <f>F13/(0.001*$L$8)</f>
        <v>2.6455813423414187</v>
      </c>
      <c r="G15" s="30">
        <f t="shared" ref="G15:K15" si="13">G13/(0.001*$L$8)</f>
        <v>0.27538231159103399</v>
      </c>
      <c r="H15" s="30">
        <f t="shared" si="13"/>
        <v>0</v>
      </c>
      <c r="I15" s="30">
        <f t="shared" si="13"/>
        <v>8.2518294657454806E-4</v>
      </c>
      <c r="J15" s="30">
        <f t="shared" si="13"/>
        <v>2.3769259695131814E-2</v>
      </c>
      <c r="K15" s="50">
        <f t="shared" si="13"/>
        <v>2.58768907544275</v>
      </c>
      <c r="M15" s="49" t="s">
        <v>53</v>
      </c>
      <c r="N15" s="30">
        <f>N13/(0.001*$T$8)</f>
        <v>19.374410187667571</v>
      </c>
      <c r="O15" s="30">
        <f t="shared" ref="O15:S15" si="14">O13/(0.001*$T$8)</f>
        <v>2.5680900958248691</v>
      </c>
      <c r="P15" s="30">
        <f t="shared" si="14"/>
        <v>5.0392755649551323E-4</v>
      </c>
      <c r="Q15" s="30">
        <f t="shared" si="14"/>
        <v>0</v>
      </c>
      <c r="R15" s="30">
        <f t="shared" si="14"/>
        <v>9.9040151902665056E-4</v>
      </c>
      <c r="S15" s="50">
        <f t="shared" si="14"/>
        <v>3.9665953835489806E-3</v>
      </c>
      <c r="U15" s="49"/>
      <c r="V15" s="30"/>
      <c r="W15" s="30"/>
      <c r="X15" s="30"/>
      <c r="Y15" s="30"/>
      <c r="Z15" s="30"/>
      <c r="AA15" s="50"/>
    </row>
    <row r="16" spans="1:32" ht="15.75">
      <c r="C16" s="38"/>
      <c r="D16" s="38"/>
      <c r="E16" s="10"/>
    </row>
    <row r="17" spans="3:5" ht="15.75">
      <c r="C17" s="39"/>
      <c r="D17" s="39"/>
      <c r="E17" s="10"/>
    </row>
    <row r="18" spans="3:5" ht="15.75">
      <c r="C18" s="39"/>
      <c r="D18" s="40"/>
      <c r="E18" s="10"/>
    </row>
    <row r="19" spans="3:5" ht="15.75">
      <c r="C19" s="39"/>
      <c r="D19" s="40"/>
      <c r="E19" s="10"/>
    </row>
    <row r="20" spans="3:5" ht="15.75">
      <c r="C20" s="39"/>
      <c r="D20" s="40"/>
      <c r="E20" s="10"/>
    </row>
    <row r="21" spans="3:5" ht="15.75">
      <c r="C21" s="39"/>
      <c r="D21" s="40"/>
      <c r="E21" s="10"/>
    </row>
    <row r="22" spans="3:5" ht="15.75">
      <c r="C22" s="39"/>
      <c r="D22" s="40"/>
      <c r="E22" s="10"/>
    </row>
    <row r="23" spans="3:5">
      <c r="C23" s="10"/>
      <c r="D23" s="10"/>
      <c r="E23" s="10"/>
    </row>
    <row r="24" spans="3:5">
      <c r="C24" s="10"/>
      <c r="D24" s="10"/>
      <c r="E24" s="10"/>
    </row>
  </sheetData>
  <mergeCells count="3">
    <mergeCell ref="F4:M4"/>
    <mergeCell ref="N4:U4"/>
    <mergeCell ref="X4:AC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OPARA Karol</dc:creator>
  <cp:lastModifiedBy>OPARA Karol</cp:lastModifiedBy>
  <dcterms:created xsi:type="dcterms:W3CDTF">2012-07-24T15:14:16Z</dcterms:created>
  <dcterms:modified xsi:type="dcterms:W3CDTF">2012-07-24T15:35:20Z</dcterms:modified>
</cp:coreProperties>
</file>