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0992"/>
  </bookViews>
  <sheets>
    <sheet name="Z1" sheetId="1" r:id="rId1"/>
    <sheet name="Z1 c.d." sheetId="2" r:id="rId2"/>
    <sheet name="Z2" sheetId="3" r:id="rId3"/>
    <sheet name="Z3" sheetId="4" r:id="rId4"/>
    <sheet name="Z3 c.d." sheetId="5" r:id="rId5"/>
    <sheet name="Z4" sheetId="6" r:id="rId6"/>
    <sheet name="Z4 c.d." sheetId="8" r:id="rId7"/>
    <sheet name="Z5" sheetId="9" r:id="rId8"/>
    <sheet name="Z5 c.d." sheetId="10" r:id="rId9"/>
    <sheet name="Z6" sheetId="11" r:id="rId10"/>
    <sheet name="Z6 c.d." sheetId="12" r:id="rId11"/>
    <sheet name="Z7" sheetId="13" r:id="rId12"/>
    <sheet name="Z7 c.d." sheetId="15" r:id="rId13"/>
  </sheets>
  <definedNames>
    <definedName name="solver_adj" localSheetId="7" hidden="1">'Z5'!$B$1</definedName>
    <definedName name="solver_adj" localSheetId="9" hidden="1">'Z6'!$J$1</definedName>
    <definedName name="solver_adj" localSheetId="10" hidden="1">'Z6 c.d.'!$J$1</definedName>
    <definedName name="solver_adj" localSheetId="11" hidden="1">'Z7'!$B$1:$B$2</definedName>
    <definedName name="solver_adj" localSheetId="12" hidden="1">'Z7 c.d.'!$J$1:$J$2</definedName>
    <definedName name="solver_cvg" localSheetId="7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drv" localSheetId="7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eng" localSheetId="7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st" localSheetId="7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itr" localSheetId="7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lhs1" localSheetId="7" hidden="1">'Z5'!$B$1</definedName>
    <definedName name="solver_lhs1" localSheetId="9" hidden="1">'Z6'!$J$1</definedName>
    <definedName name="solver_lhs1" localSheetId="10" hidden="1">'Z6 c.d.'!$J$1</definedName>
    <definedName name="solver_lhs1" localSheetId="11" hidden="1">'Z7'!$B$1</definedName>
    <definedName name="solver_lhs1" localSheetId="12" hidden="1">'Z7 c.d.'!$J$1</definedName>
    <definedName name="solver_lhs2" localSheetId="7" hidden="1">'Z5'!$B$1</definedName>
    <definedName name="solver_lhs2" localSheetId="9" hidden="1">'Z6'!$J$1</definedName>
    <definedName name="solver_lhs2" localSheetId="10" hidden="1">'Z6 c.d.'!$J$1</definedName>
    <definedName name="solver_lhs2" localSheetId="11" hidden="1">'Z7'!$B$1</definedName>
    <definedName name="solver_lhs2" localSheetId="12" hidden="1">'Z7 c.d.'!$J$1</definedName>
    <definedName name="solver_lhs3" localSheetId="11" hidden="1">'Z7'!$B$2</definedName>
    <definedName name="solver_lhs3" localSheetId="12" hidden="1">'Z7 c.d.'!$J$2</definedName>
    <definedName name="solver_lhs4" localSheetId="11" hidden="1">'Z7'!$B$2</definedName>
    <definedName name="solver_lhs4" localSheetId="12" hidden="1">'Z7 c.d.'!$J$2</definedName>
    <definedName name="solver_mip" localSheetId="7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ni" localSheetId="7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rt" localSheetId="7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sl" localSheetId="7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neg" localSheetId="7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od" localSheetId="7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um" localSheetId="7" hidden="1">2</definedName>
    <definedName name="solver_num" localSheetId="9" hidden="1">2</definedName>
    <definedName name="solver_num" localSheetId="10" hidden="1">2</definedName>
    <definedName name="solver_num" localSheetId="11" hidden="1">4</definedName>
    <definedName name="solver_num" localSheetId="12" hidden="1">4</definedName>
    <definedName name="solver_nwt" localSheetId="7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opt" localSheetId="7" hidden="1">'Z5'!$E$37</definedName>
    <definedName name="solver_opt" localSheetId="9" hidden="1">'Z6'!$R$27</definedName>
    <definedName name="solver_opt" localSheetId="10" hidden="1">'Z6 c.d.'!$R$27</definedName>
    <definedName name="solver_opt" localSheetId="11" hidden="1">'Z7'!$H$85</definedName>
    <definedName name="solver_opt" localSheetId="12" hidden="1">'Z7 c.d.'!$O$85</definedName>
    <definedName name="solver_pre" localSheetId="7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rbv" localSheetId="7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el1" localSheetId="7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2" localSheetId="7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3" localSheetId="11" hidden="1">1</definedName>
    <definedName name="solver_rel3" localSheetId="12" hidden="1">1</definedName>
    <definedName name="solver_rel4" localSheetId="11" hidden="1">3</definedName>
    <definedName name="solver_rel4" localSheetId="12" hidden="1">3</definedName>
    <definedName name="solver_rhs1" localSheetId="7" hidden="1">1</definedName>
    <definedName name="solver_rhs1" localSheetId="9" hidden="1">1</definedName>
    <definedName name="solver_rhs1" localSheetId="10" hidden="1">1</definedName>
    <definedName name="solver_rhs1" localSheetId="11" hidden="1">1</definedName>
    <definedName name="solver_rhs1" localSheetId="12" hidden="1">1</definedName>
    <definedName name="solver_rhs2" localSheetId="7" hidden="1">0</definedName>
    <definedName name="solver_rhs2" localSheetId="9" hidden="1">0</definedName>
    <definedName name="solver_rhs2" localSheetId="10" hidden="1">0</definedName>
    <definedName name="solver_rhs2" localSheetId="11" hidden="1">0</definedName>
    <definedName name="solver_rhs2" localSheetId="12" hidden="1">0</definedName>
    <definedName name="solver_rhs3" localSheetId="11" hidden="1">1</definedName>
    <definedName name="solver_rhs3" localSheetId="12" hidden="1">1</definedName>
    <definedName name="solver_rhs4" localSheetId="11" hidden="1">0</definedName>
    <definedName name="solver_rhs4" localSheetId="12" hidden="1">0</definedName>
    <definedName name="solver_rlx" localSheetId="7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sd" localSheetId="7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scl" localSheetId="7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ho" localSheetId="7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sz" localSheetId="7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tim" localSheetId="7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ol" localSheetId="7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yp" localSheetId="7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val" localSheetId="7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er" localSheetId="7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/>
  <c r="E40" i="3" l="1"/>
  <c r="H84" i="13"/>
  <c r="G5" i="1"/>
  <c r="F4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  <c r="D5" i="13"/>
  <c r="C5"/>
  <c r="O86" i="15" l="1"/>
  <c r="K89"/>
  <c r="L89"/>
  <c r="K90"/>
  <c r="E39" i="3"/>
  <c r="M38" i="10"/>
  <c r="M37"/>
  <c r="M36"/>
  <c r="O81" i="13"/>
  <c r="F49" i="9"/>
  <c r="F50"/>
  <c r="F48"/>
  <c r="F47"/>
  <c r="I93" i="4"/>
  <c r="N102" i="6"/>
  <c r="L5" i="15"/>
  <c r="K5"/>
  <c r="J5"/>
  <c r="I5"/>
  <c r="H4"/>
  <c r="G4"/>
  <c r="E4"/>
  <c r="E7" i="13"/>
  <c r="E6"/>
  <c r="E5"/>
  <c r="L74" i="12"/>
  <c r="K74"/>
  <c r="K73"/>
  <c r="L73"/>
  <c r="L5"/>
  <c r="K5" i="11"/>
  <c r="K5" i="12"/>
  <c r="J4"/>
  <c r="I4"/>
  <c r="H3"/>
  <c r="G3"/>
  <c r="F3"/>
  <c r="L5" i="11"/>
  <c r="J4"/>
  <c r="I4"/>
  <c r="H3"/>
  <c r="G3"/>
  <c r="F3"/>
  <c r="D3"/>
  <c r="C74" i="6"/>
  <c r="E74"/>
  <c r="F4" i="9"/>
  <c r="E58" i="3"/>
  <c r="E57"/>
  <c r="E54"/>
  <c r="E53"/>
  <c r="E35"/>
  <c r="E34"/>
  <c r="C49"/>
  <c r="C50"/>
  <c r="C51"/>
  <c r="F22"/>
  <c r="D3"/>
  <c r="D32" i="1"/>
  <c r="D28"/>
  <c r="D29" s="1"/>
  <c r="F24" i="3"/>
  <c r="F23"/>
  <c r="E21"/>
  <c r="L88" i="15" l="1"/>
  <c r="K88"/>
  <c r="L76"/>
  <c r="K76"/>
  <c r="G76"/>
  <c r="G75"/>
  <c r="O5"/>
  <c r="N5"/>
  <c r="M5"/>
  <c r="F5" i="13"/>
  <c r="I4" i="1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G28"/>
  <c r="G17"/>
  <c r="G18"/>
  <c r="G19"/>
  <c r="G20"/>
  <c r="G21"/>
  <c r="G22"/>
  <c r="G23"/>
  <c r="G24"/>
  <c r="G25"/>
  <c r="G26"/>
  <c r="G27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16"/>
  <c r="F22"/>
  <c r="G5"/>
  <c r="G6"/>
  <c r="G7"/>
  <c r="G8"/>
  <c r="G9"/>
  <c r="G10"/>
  <c r="G11"/>
  <c r="G12"/>
  <c r="G13"/>
  <c r="G14"/>
  <c r="G15"/>
  <c r="G4" i="12"/>
  <c r="F19" i="15"/>
  <c r="F5"/>
  <c r="F6"/>
  <c r="F7"/>
  <c r="F8"/>
  <c r="F9"/>
  <c r="F10"/>
  <c r="F11"/>
  <c r="F12"/>
  <c r="F13"/>
  <c r="F14"/>
  <c r="F15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4"/>
  <c r="N81" i="13"/>
  <c r="M81"/>
  <c r="F78" i="4"/>
  <c r="D29" i="2"/>
  <c r="E34" i="9"/>
  <c r="F35" i="10"/>
  <c r="R23" i="11"/>
  <c r="R23" i="12"/>
  <c r="R24"/>
  <c r="R25"/>
  <c r="R26"/>
  <c r="R27" s="1"/>
  <c r="H5" i="13"/>
  <c r="G5"/>
  <c r="C4"/>
  <c r="F21" i="12"/>
  <c r="F21" i="11"/>
  <c r="K6" i="15" l="1"/>
  <c r="L6" s="1"/>
  <c r="M6" s="1"/>
  <c r="C6" i="13"/>
  <c r="F6"/>
  <c r="E7" i="12"/>
  <c r="F7" s="1"/>
  <c r="E11"/>
  <c r="E15"/>
  <c r="E19"/>
  <c r="E23"/>
  <c r="E27"/>
  <c r="E31"/>
  <c r="E35"/>
  <c r="F11" s="1"/>
  <c r="E39"/>
  <c r="E43"/>
  <c r="E47"/>
  <c r="E51"/>
  <c r="E55"/>
  <c r="E59"/>
  <c r="E63"/>
  <c r="E67"/>
  <c r="E71"/>
  <c r="D73"/>
  <c r="E73" s="1"/>
  <c r="D72"/>
  <c r="E72" s="1"/>
  <c r="D71"/>
  <c r="D70"/>
  <c r="E70" s="1"/>
  <c r="D69"/>
  <c r="E69" s="1"/>
  <c r="D68"/>
  <c r="E68" s="1"/>
  <c r="D67"/>
  <c r="D66"/>
  <c r="E66" s="1"/>
  <c r="D65"/>
  <c r="E65" s="1"/>
  <c r="D64"/>
  <c r="E64" s="1"/>
  <c r="D63"/>
  <c r="D62"/>
  <c r="E62" s="1"/>
  <c r="D61"/>
  <c r="E61" s="1"/>
  <c r="D60"/>
  <c r="E60" s="1"/>
  <c r="D59"/>
  <c r="D58"/>
  <c r="E58" s="1"/>
  <c r="D57"/>
  <c r="E57" s="1"/>
  <c r="D56"/>
  <c r="E56" s="1"/>
  <c r="D55"/>
  <c r="D54"/>
  <c r="E54" s="1"/>
  <c r="D53"/>
  <c r="E53" s="1"/>
  <c r="D52"/>
  <c r="E52" s="1"/>
  <c r="D51"/>
  <c r="D50"/>
  <c r="E50" s="1"/>
  <c r="D49"/>
  <c r="E49" s="1"/>
  <c r="D48"/>
  <c r="E48" s="1"/>
  <c r="D47"/>
  <c r="D46"/>
  <c r="E46" s="1"/>
  <c r="D45"/>
  <c r="E45" s="1"/>
  <c r="D44"/>
  <c r="E44" s="1"/>
  <c r="D43"/>
  <c r="D42"/>
  <c r="E42" s="1"/>
  <c r="D41"/>
  <c r="E41" s="1"/>
  <c r="D40"/>
  <c r="E40" s="1"/>
  <c r="D39"/>
  <c r="D38"/>
  <c r="E38" s="1"/>
  <c r="D37"/>
  <c r="E37" s="1"/>
  <c r="D36"/>
  <c r="E36" s="1"/>
  <c r="D35"/>
  <c r="D34"/>
  <c r="E34" s="1"/>
  <c r="D33"/>
  <c r="E33" s="1"/>
  <c r="D32"/>
  <c r="E32" s="1"/>
  <c r="D31"/>
  <c r="D30"/>
  <c r="E30" s="1"/>
  <c r="D29"/>
  <c r="E29" s="1"/>
  <c r="D28"/>
  <c r="E28" s="1"/>
  <c r="D27"/>
  <c r="D26"/>
  <c r="E26" s="1"/>
  <c r="D25"/>
  <c r="E25" s="1"/>
  <c r="D24"/>
  <c r="E24" s="1"/>
  <c r="D23"/>
  <c r="D22"/>
  <c r="E22" s="1"/>
  <c r="D21"/>
  <c r="E21" s="1"/>
  <c r="D20"/>
  <c r="E20" s="1"/>
  <c r="D19"/>
  <c r="D18"/>
  <c r="E18" s="1"/>
  <c r="D17"/>
  <c r="E17" s="1"/>
  <c r="D16"/>
  <c r="E16" s="1"/>
  <c r="D15"/>
  <c r="D14"/>
  <c r="E14" s="1"/>
  <c r="F14" s="1"/>
  <c r="D13"/>
  <c r="E13" s="1"/>
  <c r="F13" s="1"/>
  <c r="D12"/>
  <c r="E12" s="1"/>
  <c r="F12" s="1"/>
  <c r="D11"/>
  <c r="D10"/>
  <c r="E10" s="1"/>
  <c r="F10" s="1"/>
  <c r="D9"/>
  <c r="E9" s="1"/>
  <c r="F9" s="1"/>
  <c r="D8"/>
  <c r="E8" s="1"/>
  <c r="F8" s="1"/>
  <c r="D7"/>
  <c r="D6"/>
  <c r="E6" s="1"/>
  <c r="F6" s="1"/>
  <c r="D5"/>
  <c r="E5" s="1"/>
  <c r="F5" s="1"/>
  <c r="D4"/>
  <c r="E4" s="1"/>
  <c r="F4" s="1"/>
  <c r="E3"/>
  <c r="D2" i="9"/>
  <c r="D3" s="1"/>
  <c r="F6" i="11"/>
  <c r="F10"/>
  <c r="E6"/>
  <c r="E7"/>
  <c r="F7" s="1"/>
  <c r="E10"/>
  <c r="E11"/>
  <c r="F11" s="1"/>
  <c r="E14"/>
  <c r="F14" s="1"/>
  <c r="E15"/>
  <c r="E18"/>
  <c r="E19"/>
  <c r="E22"/>
  <c r="E23"/>
  <c r="E26"/>
  <c r="E27"/>
  <c r="E30"/>
  <c r="E31"/>
  <c r="E34"/>
  <c r="E35"/>
  <c r="E38"/>
  <c r="E39"/>
  <c r="E42"/>
  <c r="E43"/>
  <c r="E46"/>
  <c r="E47"/>
  <c r="E50"/>
  <c r="E51"/>
  <c r="E54"/>
  <c r="E55"/>
  <c r="E58"/>
  <c r="E59"/>
  <c r="E62"/>
  <c r="E63"/>
  <c r="E66"/>
  <c r="E67"/>
  <c r="E70"/>
  <c r="E71"/>
  <c r="E3"/>
  <c r="D4"/>
  <c r="E4" s="1"/>
  <c r="D5"/>
  <c r="E5" s="1"/>
  <c r="D6"/>
  <c r="D7"/>
  <c r="D8"/>
  <c r="E8" s="1"/>
  <c r="D9"/>
  <c r="E9" s="1"/>
  <c r="D10"/>
  <c r="D11"/>
  <c r="D12"/>
  <c r="E12" s="1"/>
  <c r="D13"/>
  <c r="E13" s="1"/>
  <c r="D14"/>
  <c r="D15"/>
  <c r="D16"/>
  <c r="E16" s="1"/>
  <c r="D17"/>
  <c r="E17" s="1"/>
  <c r="D18"/>
  <c r="D19"/>
  <c r="D20"/>
  <c r="E20" s="1"/>
  <c r="D21"/>
  <c r="E21" s="1"/>
  <c r="D22"/>
  <c r="D23"/>
  <c r="D24"/>
  <c r="E24" s="1"/>
  <c r="D25"/>
  <c r="E25" s="1"/>
  <c r="D26"/>
  <c r="D27"/>
  <c r="D28"/>
  <c r="E28" s="1"/>
  <c r="D29"/>
  <c r="E29" s="1"/>
  <c r="D30"/>
  <c r="D31"/>
  <c r="D32"/>
  <c r="E32" s="1"/>
  <c r="D33"/>
  <c r="E33" s="1"/>
  <c r="D34"/>
  <c r="D35"/>
  <c r="D36"/>
  <c r="E36" s="1"/>
  <c r="D37"/>
  <c r="E37" s="1"/>
  <c r="D38"/>
  <c r="D39"/>
  <c r="D40"/>
  <c r="E40" s="1"/>
  <c r="D41"/>
  <c r="E41" s="1"/>
  <c r="D42"/>
  <c r="D43"/>
  <c r="D44"/>
  <c r="E44" s="1"/>
  <c r="D45"/>
  <c r="E45" s="1"/>
  <c r="D46"/>
  <c r="D47"/>
  <c r="D48"/>
  <c r="E48" s="1"/>
  <c r="D49"/>
  <c r="E49" s="1"/>
  <c r="D50"/>
  <c r="D51"/>
  <c r="D52"/>
  <c r="E52" s="1"/>
  <c r="D53"/>
  <c r="E53" s="1"/>
  <c r="D54"/>
  <c r="D55"/>
  <c r="D56"/>
  <c r="E56" s="1"/>
  <c r="D57"/>
  <c r="E57" s="1"/>
  <c r="D58"/>
  <c r="D59"/>
  <c r="D60"/>
  <c r="E60" s="1"/>
  <c r="D61"/>
  <c r="E61" s="1"/>
  <c r="D62"/>
  <c r="D63"/>
  <c r="D64"/>
  <c r="E64" s="1"/>
  <c r="D65"/>
  <c r="E65" s="1"/>
  <c r="D66"/>
  <c r="D67"/>
  <c r="D68"/>
  <c r="E68" s="1"/>
  <c r="D69"/>
  <c r="E69" s="1"/>
  <c r="D70"/>
  <c r="D71"/>
  <c r="D72"/>
  <c r="E72" s="1"/>
  <c r="D73"/>
  <c r="E73" s="1"/>
  <c r="J37" i="10"/>
  <c r="J36"/>
  <c r="N6" i="15" l="1"/>
  <c r="I6"/>
  <c r="D6" i="13"/>
  <c r="C7" s="1"/>
  <c r="G6"/>
  <c r="F13" i="11"/>
  <c r="F12"/>
  <c r="F4"/>
  <c r="F9"/>
  <c r="F8"/>
  <c r="F5"/>
  <c r="F18" i="12"/>
  <c r="G12" s="1"/>
  <c r="F18" i="11"/>
  <c r="G10" s="1"/>
  <c r="G5" i="12"/>
  <c r="D4" i="9"/>
  <c r="G14" i="12"/>
  <c r="E4" i="10"/>
  <c r="E3"/>
  <c r="O6" i="15" l="1"/>
  <c r="J6"/>
  <c r="I7" s="1"/>
  <c r="F7" i="13"/>
  <c r="D7"/>
  <c r="C8" s="1"/>
  <c r="H6"/>
  <c r="G22" i="11"/>
  <c r="H10"/>
  <c r="G6"/>
  <c r="G7" i="12"/>
  <c r="G8"/>
  <c r="G12" i="11"/>
  <c r="G17" i="12"/>
  <c r="H5"/>
  <c r="G9" i="11"/>
  <c r="G24" i="12"/>
  <c r="H12"/>
  <c r="G11" i="11"/>
  <c r="G10" i="12"/>
  <c r="G13"/>
  <c r="G7" i="11"/>
  <c r="G8"/>
  <c r="G11" i="12"/>
  <c r="G4" i="11"/>
  <c r="G26" i="12"/>
  <c r="H14"/>
  <c r="G6"/>
  <c r="G9"/>
  <c r="G5" i="11"/>
  <c r="G14"/>
  <c r="G13"/>
  <c r="E5" i="10"/>
  <c r="F4"/>
  <c r="G5" s="1"/>
  <c r="H5" s="1"/>
  <c r="K7" i="15" l="1"/>
  <c r="L7" s="1"/>
  <c r="M7" s="1"/>
  <c r="N7" s="1"/>
  <c r="J7"/>
  <c r="I8" s="1"/>
  <c r="G7" i="13"/>
  <c r="H7" s="1"/>
  <c r="D8"/>
  <c r="E9" s="1"/>
  <c r="F9" s="1"/>
  <c r="G9" s="1"/>
  <c r="H9" s="1"/>
  <c r="E8"/>
  <c r="F8" s="1"/>
  <c r="G25" i="11"/>
  <c r="H13"/>
  <c r="G16"/>
  <c r="H4"/>
  <c r="G15" i="12"/>
  <c r="I3"/>
  <c r="H11" i="11"/>
  <c r="G23"/>
  <c r="H7" i="12"/>
  <c r="G19"/>
  <c r="G26" i="11"/>
  <c r="H14"/>
  <c r="G18" i="12"/>
  <c r="H6"/>
  <c r="H11"/>
  <c r="G23"/>
  <c r="H7" i="11"/>
  <c r="G19"/>
  <c r="G29" i="12"/>
  <c r="H17"/>
  <c r="G18" i="11"/>
  <c r="H6"/>
  <c r="G17"/>
  <c r="H5"/>
  <c r="G16" i="12"/>
  <c r="H4"/>
  <c r="M5" s="1"/>
  <c r="N5" s="1"/>
  <c r="O5" s="1"/>
  <c r="G25"/>
  <c r="H13"/>
  <c r="H24"/>
  <c r="G36"/>
  <c r="G24" i="11"/>
  <c r="H12"/>
  <c r="G21" i="12"/>
  <c r="H9"/>
  <c r="I5"/>
  <c r="J5" s="1"/>
  <c r="K6" s="1"/>
  <c r="L6" s="1"/>
  <c r="M6" s="1"/>
  <c r="N6" s="1"/>
  <c r="O6" s="1"/>
  <c r="G15" i="11"/>
  <c r="I3"/>
  <c r="G38" i="12"/>
  <c r="H26"/>
  <c r="G20" i="11"/>
  <c r="H8"/>
  <c r="G22" i="12"/>
  <c r="H10"/>
  <c r="G21" i="11"/>
  <c r="H9"/>
  <c r="G20" i="12"/>
  <c r="H8"/>
  <c r="G34" i="11"/>
  <c r="H22"/>
  <c r="I5" i="10"/>
  <c r="E6"/>
  <c r="F5"/>
  <c r="G6"/>
  <c r="H6" s="1"/>
  <c r="I6" s="1"/>
  <c r="J6" s="1"/>
  <c r="E3" i="9"/>
  <c r="G4" s="1"/>
  <c r="AM7" i="6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6"/>
  <c r="Z7"/>
  <c r="AA7" s="1"/>
  <c r="C6"/>
  <c r="G6" s="1"/>
  <c r="C7"/>
  <c r="Z8"/>
  <c r="AA8" s="1"/>
  <c r="AB8" s="1"/>
  <c r="AC8" s="1"/>
  <c r="Z9"/>
  <c r="AA9" s="1"/>
  <c r="AB9" s="1"/>
  <c r="AC9" s="1"/>
  <c r="Z10"/>
  <c r="AA10" s="1"/>
  <c r="AB10" s="1"/>
  <c r="AC10" s="1"/>
  <c r="Z11"/>
  <c r="AA11" s="1"/>
  <c r="AB11" s="1"/>
  <c r="AC11" s="1"/>
  <c r="Z12"/>
  <c r="AA12" s="1"/>
  <c r="AB12" s="1"/>
  <c r="AC12" s="1"/>
  <c r="Z13"/>
  <c r="AA13" s="1"/>
  <c r="AB13" s="1"/>
  <c r="AC13" s="1"/>
  <c r="Z14"/>
  <c r="AA14" s="1"/>
  <c r="AB14" s="1"/>
  <c r="AC14" s="1"/>
  <c r="Z15"/>
  <c r="AA15" s="1"/>
  <c r="AB15" s="1"/>
  <c r="AC15" s="1"/>
  <c r="Z16"/>
  <c r="AA16" s="1"/>
  <c r="AB16" s="1"/>
  <c r="AC16" s="1"/>
  <c r="Z17"/>
  <c r="AA17" s="1"/>
  <c r="AB17" s="1"/>
  <c r="AC17" s="1"/>
  <c r="Z18"/>
  <c r="AA18" s="1"/>
  <c r="AB18" s="1"/>
  <c r="AC18" s="1"/>
  <c r="Z19"/>
  <c r="AA19" s="1"/>
  <c r="AB19" s="1"/>
  <c r="AC19" s="1"/>
  <c r="Z20"/>
  <c r="AA20" s="1"/>
  <c r="AB20" s="1"/>
  <c r="AC20" s="1"/>
  <c r="Z21"/>
  <c r="AA21" s="1"/>
  <c r="AB21" s="1"/>
  <c r="AC21" s="1"/>
  <c r="Z22"/>
  <c r="AA22" s="1"/>
  <c r="AB22" s="1"/>
  <c r="AC22" s="1"/>
  <c r="Z23"/>
  <c r="AA23" s="1"/>
  <c r="AB23" s="1"/>
  <c r="AC23" s="1"/>
  <c r="Z24"/>
  <c r="AA24" s="1"/>
  <c r="AB24" s="1"/>
  <c r="AC24" s="1"/>
  <c r="Z25"/>
  <c r="AA25" s="1"/>
  <c r="AB25" s="1"/>
  <c r="AC25" s="1"/>
  <c r="Z26"/>
  <c r="AA26" s="1"/>
  <c r="AB26" s="1"/>
  <c r="AC26" s="1"/>
  <c r="Z27"/>
  <c r="AA27" s="1"/>
  <c r="AB27" s="1"/>
  <c r="AC27" s="1"/>
  <c r="Z28"/>
  <c r="AA28" s="1"/>
  <c r="AB28" s="1"/>
  <c r="AC28" s="1"/>
  <c r="Z29"/>
  <c r="AA29" s="1"/>
  <c r="AB29" s="1"/>
  <c r="AC29" s="1"/>
  <c r="Z30"/>
  <c r="AA30" s="1"/>
  <c r="AB30" s="1"/>
  <c r="AC30" s="1"/>
  <c r="Z31"/>
  <c r="AA31" s="1"/>
  <c r="AB31" s="1"/>
  <c r="AC31" s="1"/>
  <c r="Z32"/>
  <c r="AA32" s="1"/>
  <c r="AB32" s="1"/>
  <c r="AC32" s="1"/>
  <c r="Z33"/>
  <c r="AA33" s="1"/>
  <c r="AB33" s="1"/>
  <c r="AC33" s="1"/>
  <c r="Z34"/>
  <c r="AA34" s="1"/>
  <c r="AB34" s="1"/>
  <c r="AC34" s="1"/>
  <c r="Z35"/>
  <c r="AA35" s="1"/>
  <c r="AB35" s="1"/>
  <c r="AC35" s="1"/>
  <c r="Z36"/>
  <c r="AA36" s="1"/>
  <c r="AB36" s="1"/>
  <c r="AC36" s="1"/>
  <c r="Z37"/>
  <c r="AA37" s="1"/>
  <c r="AB37" s="1"/>
  <c r="AC37" s="1"/>
  <c r="Z38"/>
  <c r="AA38" s="1"/>
  <c r="AB38" s="1"/>
  <c r="AC38" s="1"/>
  <c r="Z39"/>
  <c r="AA39" s="1"/>
  <c r="AB39" s="1"/>
  <c r="AC39" s="1"/>
  <c r="Z40"/>
  <c r="AA40" s="1"/>
  <c r="AB40" s="1"/>
  <c r="AC40" s="1"/>
  <c r="Z41"/>
  <c r="AA41" s="1"/>
  <c r="AB41" s="1"/>
  <c r="AC41" s="1"/>
  <c r="Z42"/>
  <c r="AA42" s="1"/>
  <c r="AB42" s="1"/>
  <c r="AC42" s="1"/>
  <c r="Z43"/>
  <c r="AA43" s="1"/>
  <c r="AB43" s="1"/>
  <c r="AC43" s="1"/>
  <c r="Z44"/>
  <c r="AA44" s="1"/>
  <c r="AB44" s="1"/>
  <c r="AC44" s="1"/>
  <c r="Z45"/>
  <c r="AA45" s="1"/>
  <c r="AB45" s="1"/>
  <c r="AC45" s="1"/>
  <c r="Z46"/>
  <c r="AA46" s="1"/>
  <c r="AB46" s="1"/>
  <c r="AC46" s="1"/>
  <c r="Z47"/>
  <c r="AA47" s="1"/>
  <c r="AB47" s="1"/>
  <c r="AC47" s="1"/>
  <c r="Z48"/>
  <c r="AA48" s="1"/>
  <c r="AB48" s="1"/>
  <c r="AC48" s="1"/>
  <c r="Z49"/>
  <c r="AA49" s="1"/>
  <c r="AB49" s="1"/>
  <c r="AC49" s="1"/>
  <c r="Z50"/>
  <c r="AA50" s="1"/>
  <c r="AB50" s="1"/>
  <c r="AC50" s="1"/>
  <c r="Z51"/>
  <c r="AA51" s="1"/>
  <c r="AB51" s="1"/>
  <c r="AC51" s="1"/>
  <c r="Z52"/>
  <c r="AA52" s="1"/>
  <c r="AB52" s="1"/>
  <c r="AC52" s="1"/>
  <c r="Z53"/>
  <c r="AA53" s="1"/>
  <c r="AB53" s="1"/>
  <c r="AC53" s="1"/>
  <c r="Z54"/>
  <c r="AA54" s="1"/>
  <c r="AB54" s="1"/>
  <c r="AC54" s="1"/>
  <c r="Z55"/>
  <c r="AA55" s="1"/>
  <c r="AB55" s="1"/>
  <c r="AC55" s="1"/>
  <c r="Z56"/>
  <c r="AA56" s="1"/>
  <c r="AB56" s="1"/>
  <c r="AC56" s="1"/>
  <c r="Z57"/>
  <c r="AA57" s="1"/>
  <c r="AB57" s="1"/>
  <c r="AC57" s="1"/>
  <c r="Z58"/>
  <c r="AA58" s="1"/>
  <c r="AB58" s="1"/>
  <c r="AC58" s="1"/>
  <c r="Z59"/>
  <c r="AA59" s="1"/>
  <c r="AB59" s="1"/>
  <c r="AC59" s="1"/>
  <c r="Z60"/>
  <c r="AA60" s="1"/>
  <c r="AB60" s="1"/>
  <c r="AC60" s="1"/>
  <c r="Z61"/>
  <c r="AA61" s="1"/>
  <c r="AB61" s="1"/>
  <c r="AC61" s="1"/>
  <c r="Z62"/>
  <c r="AA62" s="1"/>
  <c r="AB62" s="1"/>
  <c r="AC62" s="1"/>
  <c r="Z63"/>
  <c r="AA63" s="1"/>
  <c r="AB63" s="1"/>
  <c r="AC63" s="1"/>
  <c r="Z64"/>
  <c r="AA64" s="1"/>
  <c r="AB64" s="1"/>
  <c r="AC64" s="1"/>
  <c r="Z65"/>
  <c r="AA65" s="1"/>
  <c r="AB65" s="1"/>
  <c r="AC65" s="1"/>
  <c r="Z66"/>
  <c r="AA66" s="1"/>
  <c r="AB66" s="1"/>
  <c r="AC66" s="1"/>
  <c r="Z67"/>
  <c r="AA67" s="1"/>
  <c r="AB67" s="1"/>
  <c r="AC67" s="1"/>
  <c r="Z68"/>
  <c r="AA68" s="1"/>
  <c r="AB68" s="1"/>
  <c r="AC68" s="1"/>
  <c r="Z69"/>
  <c r="AA69" s="1"/>
  <c r="AB69" s="1"/>
  <c r="AC69" s="1"/>
  <c r="Z70"/>
  <c r="AA70" s="1"/>
  <c r="AB70" s="1"/>
  <c r="AC70" s="1"/>
  <c r="Z71"/>
  <c r="AA71" s="1"/>
  <c r="AB71" s="1"/>
  <c r="AC71" s="1"/>
  <c r="Z72"/>
  <c r="AA72" s="1"/>
  <c r="AB72" s="1"/>
  <c r="AC72" s="1"/>
  <c r="Z73"/>
  <c r="AA73" s="1"/>
  <c r="AB73" s="1"/>
  <c r="AC73" s="1"/>
  <c r="Z74"/>
  <c r="Z102" s="1"/>
  <c r="K8" i="15" l="1"/>
  <c r="L8" s="1"/>
  <c r="M8" s="1"/>
  <c r="N8" s="1"/>
  <c r="O8" s="1"/>
  <c r="O7"/>
  <c r="J8"/>
  <c r="I9" s="1"/>
  <c r="G8" i="13"/>
  <c r="C9"/>
  <c r="H20" i="12"/>
  <c r="G32"/>
  <c r="G34"/>
  <c r="H22"/>
  <c r="G50"/>
  <c r="H38"/>
  <c r="G36" i="11"/>
  <c r="H24"/>
  <c r="G29"/>
  <c r="H17"/>
  <c r="G41" i="12"/>
  <c r="H29"/>
  <c r="G38" i="11"/>
  <c r="H26"/>
  <c r="H36" i="12"/>
  <c r="G48"/>
  <c r="H19" i="11"/>
  <c r="G31"/>
  <c r="G31" i="12"/>
  <c r="H19"/>
  <c r="G28" i="11"/>
  <c r="H16"/>
  <c r="G46"/>
  <c r="H34"/>
  <c r="G33"/>
  <c r="H21"/>
  <c r="G32"/>
  <c r="H20"/>
  <c r="H15"/>
  <c r="G27"/>
  <c r="G33" i="12"/>
  <c r="H21"/>
  <c r="G28"/>
  <c r="H16"/>
  <c r="G30" i="11"/>
  <c r="H18"/>
  <c r="G30" i="12"/>
  <c r="H18"/>
  <c r="G37"/>
  <c r="H25"/>
  <c r="M5" i="11"/>
  <c r="N5" s="1"/>
  <c r="O5" s="1"/>
  <c r="I6" i="12"/>
  <c r="I5" i="11"/>
  <c r="J5" s="1"/>
  <c r="K6" s="1"/>
  <c r="L6" s="1"/>
  <c r="M6" s="1"/>
  <c r="N6" s="1"/>
  <c r="O6" s="1"/>
  <c r="H23" i="12"/>
  <c r="G35"/>
  <c r="H23" i="11"/>
  <c r="G35"/>
  <c r="H15" i="12"/>
  <c r="G27"/>
  <c r="G37" i="11"/>
  <c r="H25"/>
  <c r="E7" i="10"/>
  <c r="F6"/>
  <c r="G7" s="1"/>
  <c r="H7" s="1"/>
  <c r="J5"/>
  <c r="D5" i="9"/>
  <c r="E4"/>
  <c r="F5" s="1"/>
  <c r="G5" s="1"/>
  <c r="H4"/>
  <c r="I4" s="1"/>
  <c r="AB78" i="6"/>
  <c r="AB79" s="1"/>
  <c r="AB7"/>
  <c r="AB82"/>
  <c r="AB83" s="1"/>
  <c r="J9" i="15" l="1"/>
  <c r="I10" s="1"/>
  <c r="K9"/>
  <c r="L9" s="1"/>
  <c r="M9" s="1"/>
  <c r="D9" i="13"/>
  <c r="C10" s="1"/>
  <c r="H8"/>
  <c r="H28" i="12"/>
  <c r="G40"/>
  <c r="G40" i="11"/>
  <c r="H28"/>
  <c r="H35"/>
  <c r="G47"/>
  <c r="I6"/>
  <c r="H41" i="12"/>
  <c r="G53"/>
  <c r="H36" i="11"/>
  <c r="G48"/>
  <c r="G46" i="12"/>
  <c r="H34"/>
  <c r="H37" i="11"/>
  <c r="G49"/>
  <c r="J6" i="12"/>
  <c r="K7" s="1"/>
  <c r="L7" s="1"/>
  <c r="M7" s="1"/>
  <c r="N7" s="1"/>
  <c r="I7"/>
  <c r="H37"/>
  <c r="G49"/>
  <c r="G42" i="11"/>
  <c r="H30"/>
  <c r="H33" i="12"/>
  <c r="G45"/>
  <c r="H32" i="11"/>
  <c r="G44"/>
  <c r="H46"/>
  <c r="G58"/>
  <c r="G43" i="12"/>
  <c r="H31"/>
  <c r="H48"/>
  <c r="G60"/>
  <c r="H32"/>
  <c r="G44"/>
  <c r="G42"/>
  <c r="H30"/>
  <c r="H33" i="11"/>
  <c r="G45"/>
  <c r="H27" i="12"/>
  <c r="G39"/>
  <c r="H35"/>
  <c r="G47"/>
  <c r="H27" i="11"/>
  <c r="G39"/>
  <c r="H31"/>
  <c r="G43"/>
  <c r="H38"/>
  <c r="G50"/>
  <c r="G41"/>
  <c r="H29"/>
  <c r="H50" i="12"/>
  <c r="G62"/>
  <c r="O7"/>
  <c r="I7" i="10"/>
  <c r="E8"/>
  <c r="F7"/>
  <c r="G8" s="1"/>
  <c r="H8" s="1"/>
  <c r="H5" i="9"/>
  <c r="I5" s="1"/>
  <c r="D6"/>
  <c r="E5"/>
  <c r="F6" s="1"/>
  <c r="G6" s="1"/>
  <c r="AC7" i="6"/>
  <c r="AB81" s="1"/>
  <c r="AB80"/>
  <c r="AQ104"/>
  <c r="AN74"/>
  <c r="AR104" s="1"/>
  <c r="AO74"/>
  <c r="AS104" s="1"/>
  <c r="AP74"/>
  <c r="AT104" s="1"/>
  <c r="AQ8"/>
  <c r="AU8" s="1"/>
  <c r="AY8" s="1"/>
  <c r="AN8"/>
  <c r="AR8" s="1"/>
  <c r="AV8" s="1"/>
  <c r="AZ8" s="1"/>
  <c r="AO8"/>
  <c r="AS8" s="1"/>
  <c r="AW8" s="1"/>
  <c r="BA8" s="1"/>
  <c r="AP8"/>
  <c r="AT8" s="1"/>
  <c r="AX8" s="1"/>
  <c r="BB8" s="1"/>
  <c r="AQ9"/>
  <c r="AU9" s="1"/>
  <c r="AY9" s="1"/>
  <c r="AN9"/>
  <c r="AR9" s="1"/>
  <c r="AV9" s="1"/>
  <c r="AZ9" s="1"/>
  <c r="AO9"/>
  <c r="AS9" s="1"/>
  <c r="AW9" s="1"/>
  <c r="BA9" s="1"/>
  <c r="AP9"/>
  <c r="AT9" s="1"/>
  <c r="AX9" s="1"/>
  <c r="BB9" s="1"/>
  <c r="AQ10"/>
  <c r="AU10" s="1"/>
  <c r="AY10" s="1"/>
  <c r="AN10"/>
  <c r="AR10" s="1"/>
  <c r="AV10" s="1"/>
  <c r="AZ10" s="1"/>
  <c r="AO10"/>
  <c r="AS10" s="1"/>
  <c r="AW10" s="1"/>
  <c r="BA10" s="1"/>
  <c r="AP10"/>
  <c r="AT10" s="1"/>
  <c r="AX10" s="1"/>
  <c r="BB10" s="1"/>
  <c r="AQ11"/>
  <c r="AU11" s="1"/>
  <c r="AY11" s="1"/>
  <c r="AN11"/>
  <c r="AR11" s="1"/>
  <c r="AV11" s="1"/>
  <c r="AZ11" s="1"/>
  <c r="AO11"/>
  <c r="AS11" s="1"/>
  <c r="AW11" s="1"/>
  <c r="BA11" s="1"/>
  <c r="AP11"/>
  <c r="AT11" s="1"/>
  <c r="AX11" s="1"/>
  <c r="BB11" s="1"/>
  <c r="AQ12"/>
  <c r="AU12" s="1"/>
  <c r="AY12" s="1"/>
  <c r="AN12"/>
  <c r="AR12" s="1"/>
  <c r="AV12" s="1"/>
  <c r="AZ12" s="1"/>
  <c r="AO12"/>
  <c r="AS12" s="1"/>
  <c r="AW12" s="1"/>
  <c r="BA12" s="1"/>
  <c r="AP12"/>
  <c r="AT12" s="1"/>
  <c r="AX12" s="1"/>
  <c r="BB12" s="1"/>
  <c r="AQ13"/>
  <c r="AU13" s="1"/>
  <c r="AY13" s="1"/>
  <c r="AN13"/>
  <c r="AR13" s="1"/>
  <c r="AV13" s="1"/>
  <c r="AZ13" s="1"/>
  <c r="AO13"/>
  <c r="AS13" s="1"/>
  <c r="AW13" s="1"/>
  <c r="BA13" s="1"/>
  <c r="AP13"/>
  <c r="AT13" s="1"/>
  <c r="AX13" s="1"/>
  <c r="BB13" s="1"/>
  <c r="AQ14"/>
  <c r="AU14" s="1"/>
  <c r="AY14" s="1"/>
  <c r="AN14"/>
  <c r="AR14" s="1"/>
  <c r="AV14" s="1"/>
  <c r="AZ14" s="1"/>
  <c r="AO14"/>
  <c r="AS14" s="1"/>
  <c r="AW14" s="1"/>
  <c r="BA14" s="1"/>
  <c r="AP14"/>
  <c r="AT14" s="1"/>
  <c r="AX14" s="1"/>
  <c r="BB14" s="1"/>
  <c r="AQ15"/>
  <c r="AU15" s="1"/>
  <c r="AY15" s="1"/>
  <c r="AN15"/>
  <c r="AR15" s="1"/>
  <c r="AV15" s="1"/>
  <c r="AZ15" s="1"/>
  <c r="AO15"/>
  <c r="AS15" s="1"/>
  <c r="AW15" s="1"/>
  <c r="BA15" s="1"/>
  <c r="AP15"/>
  <c r="AT15" s="1"/>
  <c r="AX15" s="1"/>
  <c r="BB15" s="1"/>
  <c r="AQ16"/>
  <c r="AU16" s="1"/>
  <c r="AY16" s="1"/>
  <c r="AN16"/>
  <c r="AR16" s="1"/>
  <c r="AV16" s="1"/>
  <c r="AZ16" s="1"/>
  <c r="AO16"/>
  <c r="AS16" s="1"/>
  <c r="AW16" s="1"/>
  <c r="BA16" s="1"/>
  <c r="AP16"/>
  <c r="AT16" s="1"/>
  <c r="AX16" s="1"/>
  <c r="BB16" s="1"/>
  <c r="AQ17"/>
  <c r="AU17" s="1"/>
  <c r="AY17" s="1"/>
  <c r="AN17"/>
  <c r="AR17" s="1"/>
  <c r="AV17" s="1"/>
  <c r="AZ17" s="1"/>
  <c r="AO17"/>
  <c r="AS17" s="1"/>
  <c r="AW17" s="1"/>
  <c r="BA17" s="1"/>
  <c r="AP17"/>
  <c r="AT17" s="1"/>
  <c r="AX17" s="1"/>
  <c r="BB17" s="1"/>
  <c r="AQ18"/>
  <c r="AU18" s="1"/>
  <c r="AY18" s="1"/>
  <c r="AN18"/>
  <c r="AR18" s="1"/>
  <c r="AV18" s="1"/>
  <c r="AZ18" s="1"/>
  <c r="AO18"/>
  <c r="AS18" s="1"/>
  <c r="AW18" s="1"/>
  <c r="BA18" s="1"/>
  <c r="AP18"/>
  <c r="AT18" s="1"/>
  <c r="AX18" s="1"/>
  <c r="BB18" s="1"/>
  <c r="AQ19"/>
  <c r="AU19" s="1"/>
  <c r="AY19" s="1"/>
  <c r="AN19"/>
  <c r="AR19" s="1"/>
  <c r="AV19" s="1"/>
  <c r="AZ19" s="1"/>
  <c r="AO19"/>
  <c r="AS19" s="1"/>
  <c r="AW19" s="1"/>
  <c r="BA19" s="1"/>
  <c r="AP19"/>
  <c r="AT19" s="1"/>
  <c r="AX19" s="1"/>
  <c r="BB19" s="1"/>
  <c r="AQ20"/>
  <c r="AU20" s="1"/>
  <c r="AY20" s="1"/>
  <c r="AN20"/>
  <c r="AR20" s="1"/>
  <c r="AV20" s="1"/>
  <c r="AZ20" s="1"/>
  <c r="AO20"/>
  <c r="AS20" s="1"/>
  <c r="AW20" s="1"/>
  <c r="BA20" s="1"/>
  <c r="AP20"/>
  <c r="AT20" s="1"/>
  <c r="AX20" s="1"/>
  <c r="BB20" s="1"/>
  <c r="AQ21"/>
  <c r="AU21" s="1"/>
  <c r="AY21" s="1"/>
  <c r="AN21"/>
  <c r="AR21" s="1"/>
  <c r="AV21" s="1"/>
  <c r="AZ21" s="1"/>
  <c r="AO21"/>
  <c r="AS21" s="1"/>
  <c r="AW21" s="1"/>
  <c r="BA21" s="1"/>
  <c r="AP21"/>
  <c r="AT21" s="1"/>
  <c r="AX21" s="1"/>
  <c r="BB21" s="1"/>
  <c r="AQ22"/>
  <c r="AU22" s="1"/>
  <c r="AY22" s="1"/>
  <c r="AN22"/>
  <c r="AR22" s="1"/>
  <c r="AV22" s="1"/>
  <c r="AZ22" s="1"/>
  <c r="AO22"/>
  <c r="AS22" s="1"/>
  <c r="AW22" s="1"/>
  <c r="BA22" s="1"/>
  <c r="AP22"/>
  <c r="AT22" s="1"/>
  <c r="AX22" s="1"/>
  <c r="BB22" s="1"/>
  <c r="AQ23"/>
  <c r="AU23" s="1"/>
  <c r="AY23" s="1"/>
  <c r="AN23"/>
  <c r="AR23" s="1"/>
  <c r="AV23" s="1"/>
  <c r="AZ23" s="1"/>
  <c r="AO23"/>
  <c r="AS23" s="1"/>
  <c r="AW23" s="1"/>
  <c r="BA23" s="1"/>
  <c r="AP23"/>
  <c r="AT23" s="1"/>
  <c r="AX23" s="1"/>
  <c r="BB23" s="1"/>
  <c r="AQ24"/>
  <c r="AU24" s="1"/>
  <c r="AY24" s="1"/>
  <c r="AN24"/>
  <c r="AR24" s="1"/>
  <c r="AV24" s="1"/>
  <c r="AZ24" s="1"/>
  <c r="AO24"/>
  <c r="AS24" s="1"/>
  <c r="AW24" s="1"/>
  <c r="BA24" s="1"/>
  <c r="AP24"/>
  <c r="AT24" s="1"/>
  <c r="AX24" s="1"/>
  <c r="BB24" s="1"/>
  <c r="AQ25"/>
  <c r="AU25" s="1"/>
  <c r="AY25" s="1"/>
  <c r="AN25"/>
  <c r="AR25" s="1"/>
  <c r="AV25" s="1"/>
  <c r="AZ25" s="1"/>
  <c r="AO25"/>
  <c r="AS25" s="1"/>
  <c r="AW25" s="1"/>
  <c r="BA25" s="1"/>
  <c r="AP25"/>
  <c r="AT25" s="1"/>
  <c r="AX25" s="1"/>
  <c r="BB25" s="1"/>
  <c r="AQ26"/>
  <c r="AU26" s="1"/>
  <c r="AY26" s="1"/>
  <c r="AN26"/>
  <c r="AR26" s="1"/>
  <c r="AV26" s="1"/>
  <c r="AZ26" s="1"/>
  <c r="AO26"/>
  <c r="AS26" s="1"/>
  <c r="AW26" s="1"/>
  <c r="BA26" s="1"/>
  <c r="AP26"/>
  <c r="AT26" s="1"/>
  <c r="AX26" s="1"/>
  <c r="BB26" s="1"/>
  <c r="AQ27"/>
  <c r="AU27" s="1"/>
  <c r="AY27" s="1"/>
  <c r="AN27"/>
  <c r="AR27" s="1"/>
  <c r="AV27" s="1"/>
  <c r="AZ27" s="1"/>
  <c r="AO27"/>
  <c r="AS27" s="1"/>
  <c r="AW27" s="1"/>
  <c r="BA27" s="1"/>
  <c r="AP27"/>
  <c r="AT27" s="1"/>
  <c r="AX27" s="1"/>
  <c r="BB27" s="1"/>
  <c r="AQ28"/>
  <c r="AU28" s="1"/>
  <c r="AY28" s="1"/>
  <c r="AN28"/>
  <c r="AR28" s="1"/>
  <c r="AV28" s="1"/>
  <c r="AZ28" s="1"/>
  <c r="AO28"/>
  <c r="AS28" s="1"/>
  <c r="AW28" s="1"/>
  <c r="BA28" s="1"/>
  <c r="AP28"/>
  <c r="AT28" s="1"/>
  <c r="AX28" s="1"/>
  <c r="BB28" s="1"/>
  <c r="AQ29"/>
  <c r="AU29" s="1"/>
  <c r="AY29" s="1"/>
  <c r="AN29"/>
  <c r="AR29" s="1"/>
  <c r="AV29" s="1"/>
  <c r="AZ29" s="1"/>
  <c r="AO29"/>
  <c r="AS29" s="1"/>
  <c r="AW29" s="1"/>
  <c r="BA29" s="1"/>
  <c r="AP29"/>
  <c r="AT29" s="1"/>
  <c r="AX29" s="1"/>
  <c r="BB29" s="1"/>
  <c r="AQ30"/>
  <c r="AU30" s="1"/>
  <c r="AY30" s="1"/>
  <c r="AN30"/>
  <c r="AR30" s="1"/>
  <c r="AV30" s="1"/>
  <c r="AZ30" s="1"/>
  <c r="AO30"/>
  <c r="AS30" s="1"/>
  <c r="AW30" s="1"/>
  <c r="BA30" s="1"/>
  <c r="AP30"/>
  <c r="AT30" s="1"/>
  <c r="AX30" s="1"/>
  <c r="BB30" s="1"/>
  <c r="AQ31"/>
  <c r="AU31" s="1"/>
  <c r="AY31" s="1"/>
  <c r="AN31"/>
  <c r="AR31" s="1"/>
  <c r="AV31" s="1"/>
  <c r="AZ31" s="1"/>
  <c r="AO31"/>
  <c r="AS31" s="1"/>
  <c r="AW31" s="1"/>
  <c r="BA31" s="1"/>
  <c r="AP31"/>
  <c r="AT31" s="1"/>
  <c r="AX31" s="1"/>
  <c r="BB31" s="1"/>
  <c r="AQ32"/>
  <c r="AU32" s="1"/>
  <c r="AY32" s="1"/>
  <c r="AN32"/>
  <c r="AR32" s="1"/>
  <c r="AV32" s="1"/>
  <c r="AZ32" s="1"/>
  <c r="AO32"/>
  <c r="AS32" s="1"/>
  <c r="AW32" s="1"/>
  <c r="BA32" s="1"/>
  <c r="AP32"/>
  <c r="AT32" s="1"/>
  <c r="AX32" s="1"/>
  <c r="BB32" s="1"/>
  <c r="AQ33"/>
  <c r="AU33" s="1"/>
  <c r="AY33" s="1"/>
  <c r="AN33"/>
  <c r="AR33" s="1"/>
  <c r="AV33" s="1"/>
  <c r="AZ33" s="1"/>
  <c r="AO33"/>
  <c r="AS33" s="1"/>
  <c r="AW33" s="1"/>
  <c r="BA33" s="1"/>
  <c r="AP33"/>
  <c r="AT33" s="1"/>
  <c r="AX33" s="1"/>
  <c r="BB33" s="1"/>
  <c r="AQ34"/>
  <c r="AU34" s="1"/>
  <c r="AY34" s="1"/>
  <c r="AN34"/>
  <c r="AR34" s="1"/>
  <c r="AV34" s="1"/>
  <c r="AZ34" s="1"/>
  <c r="AO34"/>
  <c r="AS34" s="1"/>
  <c r="AW34" s="1"/>
  <c r="BA34" s="1"/>
  <c r="AP34"/>
  <c r="AT34" s="1"/>
  <c r="AX34" s="1"/>
  <c r="BB34" s="1"/>
  <c r="AQ35"/>
  <c r="AU35" s="1"/>
  <c r="AY35" s="1"/>
  <c r="AN35"/>
  <c r="AR35" s="1"/>
  <c r="AV35" s="1"/>
  <c r="AZ35" s="1"/>
  <c r="AO35"/>
  <c r="AS35" s="1"/>
  <c r="AW35" s="1"/>
  <c r="BA35" s="1"/>
  <c r="AP35"/>
  <c r="AT35" s="1"/>
  <c r="AX35" s="1"/>
  <c r="BB35" s="1"/>
  <c r="AQ36"/>
  <c r="AU36" s="1"/>
  <c r="AY36" s="1"/>
  <c r="AN36"/>
  <c r="AR36" s="1"/>
  <c r="AV36" s="1"/>
  <c r="AZ36" s="1"/>
  <c r="AO36"/>
  <c r="AS36" s="1"/>
  <c r="AW36" s="1"/>
  <c r="BA36" s="1"/>
  <c r="AP36"/>
  <c r="AT36" s="1"/>
  <c r="AX36" s="1"/>
  <c r="BB36" s="1"/>
  <c r="AQ37"/>
  <c r="AU37" s="1"/>
  <c r="AY37" s="1"/>
  <c r="AN37"/>
  <c r="AR37" s="1"/>
  <c r="AV37" s="1"/>
  <c r="AZ37" s="1"/>
  <c r="AO37"/>
  <c r="AS37" s="1"/>
  <c r="AW37" s="1"/>
  <c r="BA37" s="1"/>
  <c r="AP37"/>
  <c r="AT37" s="1"/>
  <c r="AX37" s="1"/>
  <c r="BB37" s="1"/>
  <c r="AQ38"/>
  <c r="AU38" s="1"/>
  <c r="AY38" s="1"/>
  <c r="AN38"/>
  <c r="AR38" s="1"/>
  <c r="AV38" s="1"/>
  <c r="AZ38" s="1"/>
  <c r="AO38"/>
  <c r="AS38" s="1"/>
  <c r="AW38" s="1"/>
  <c r="BA38" s="1"/>
  <c r="AP38"/>
  <c r="AT38" s="1"/>
  <c r="AX38" s="1"/>
  <c r="BB38" s="1"/>
  <c r="AQ39"/>
  <c r="AU39" s="1"/>
  <c r="AY39" s="1"/>
  <c r="AN39"/>
  <c r="AR39" s="1"/>
  <c r="AV39" s="1"/>
  <c r="AZ39" s="1"/>
  <c r="AO39"/>
  <c r="AS39" s="1"/>
  <c r="AW39" s="1"/>
  <c r="BA39" s="1"/>
  <c r="AP39"/>
  <c r="AT39" s="1"/>
  <c r="AX39" s="1"/>
  <c r="BB39" s="1"/>
  <c r="AQ40"/>
  <c r="AU40" s="1"/>
  <c r="AY40" s="1"/>
  <c r="AN40"/>
  <c r="AR40" s="1"/>
  <c r="AV40" s="1"/>
  <c r="AZ40" s="1"/>
  <c r="AO40"/>
  <c r="AS40" s="1"/>
  <c r="AW40" s="1"/>
  <c r="BA40" s="1"/>
  <c r="AP40"/>
  <c r="AT40" s="1"/>
  <c r="AX40" s="1"/>
  <c r="BB40" s="1"/>
  <c r="AQ41"/>
  <c r="AU41" s="1"/>
  <c r="AY41" s="1"/>
  <c r="AN41"/>
  <c r="AR41" s="1"/>
  <c r="AV41" s="1"/>
  <c r="AZ41" s="1"/>
  <c r="AO41"/>
  <c r="AS41" s="1"/>
  <c r="AW41" s="1"/>
  <c r="BA41" s="1"/>
  <c r="AP41"/>
  <c r="AT41" s="1"/>
  <c r="AX41" s="1"/>
  <c r="BB41" s="1"/>
  <c r="AQ42"/>
  <c r="AU42" s="1"/>
  <c r="AY42" s="1"/>
  <c r="AN42"/>
  <c r="AR42" s="1"/>
  <c r="AV42" s="1"/>
  <c r="AZ42" s="1"/>
  <c r="AO42"/>
  <c r="AS42" s="1"/>
  <c r="AW42" s="1"/>
  <c r="BA42" s="1"/>
  <c r="AP42"/>
  <c r="AT42" s="1"/>
  <c r="AX42" s="1"/>
  <c r="BB42" s="1"/>
  <c r="AQ43"/>
  <c r="AU43" s="1"/>
  <c r="AY43" s="1"/>
  <c r="AN43"/>
  <c r="AR43" s="1"/>
  <c r="AV43" s="1"/>
  <c r="AZ43" s="1"/>
  <c r="AO43"/>
  <c r="AS43" s="1"/>
  <c r="AW43" s="1"/>
  <c r="BA43" s="1"/>
  <c r="AP43"/>
  <c r="AT43" s="1"/>
  <c r="AX43" s="1"/>
  <c r="BB43" s="1"/>
  <c r="AQ44"/>
  <c r="AU44" s="1"/>
  <c r="AY44" s="1"/>
  <c r="AN44"/>
  <c r="AR44" s="1"/>
  <c r="AV44" s="1"/>
  <c r="AZ44" s="1"/>
  <c r="AO44"/>
  <c r="AS44" s="1"/>
  <c r="AW44" s="1"/>
  <c r="BA44" s="1"/>
  <c r="AP44"/>
  <c r="AT44" s="1"/>
  <c r="AX44" s="1"/>
  <c r="BB44" s="1"/>
  <c r="AQ45"/>
  <c r="AU45" s="1"/>
  <c r="AY45" s="1"/>
  <c r="AN45"/>
  <c r="AR45" s="1"/>
  <c r="AV45" s="1"/>
  <c r="AZ45" s="1"/>
  <c r="AO45"/>
  <c r="AS45" s="1"/>
  <c r="AW45" s="1"/>
  <c r="BA45" s="1"/>
  <c r="AP45"/>
  <c r="AT45" s="1"/>
  <c r="AX45" s="1"/>
  <c r="BB45" s="1"/>
  <c r="AQ46"/>
  <c r="AU46" s="1"/>
  <c r="AY46" s="1"/>
  <c r="AN46"/>
  <c r="AR46" s="1"/>
  <c r="AV46" s="1"/>
  <c r="AZ46" s="1"/>
  <c r="AO46"/>
  <c r="AS46" s="1"/>
  <c r="AW46" s="1"/>
  <c r="BA46" s="1"/>
  <c r="AP46"/>
  <c r="AT46" s="1"/>
  <c r="AX46" s="1"/>
  <c r="BB46" s="1"/>
  <c r="AQ47"/>
  <c r="AU47" s="1"/>
  <c r="AY47" s="1"/>
  <c r="AN47"/>
  <c r="AR47" s="1"/>
  <c r="AV47" s="1"/>
  <c r="AZ47" s="1"/>
  <c r="AO47"/>
  <c r="AS47" s="1"/>
  <c r="AW47" s="1"/>
  <c r="BA47" s="1"/>
  <c r="AP47"/>
  <c r="AT47" s="1"/>
  <c r="AX47" s="1"/>
  <c r="BB47" s="1"/>
  <c r="AQ48"/>
  <c r="AU48" s="1"/>
  <c r="AY48" s="1"/>
  <c r="AN48"/>
  <c r="AR48" s="1"/>
  <c r="AV48" s="1"/>
  <c r="AZ48" s="1"/>
  <c r="AO48"/>
  <c r="AS48" s="1"/>
  <c r="AW48" s="1"/>
  <c r="BA48" s="1"/>
  <c r="AP48"/>
  <c r="AT48" s="1"/>
  <c r="AX48" s="1"/>
  <c r="BB48" s="1"/>
  <c r="AQ49"/>
  <c r="AU49" s="1"/>
  <c r="AY49" s="1"/>
  <c r="AN49"/>
  <c r="AR49" s="1"/>
  <c r="AV49" s="1"/>
  <c r="AZ49" s="1"/>
  <c r="AO49"/>
  <c r="AS49" s="1"/>
  <c r="AW49" s="1"/>
  <c r="BA49" s="1"/>
  <c r="AP49"/>
  <c r="AT49" s="1"/>
  <c r="AX49" s="1"/>
  <c r="BB49" s="1"/>
  <c r="AQ50"/>
  <c r="AU50" s="1"/>
  <c r="AY50" s="1"/>
  <c r="AN50"/>
  <c r="AR50" s="1"/>
  <c r="AV50" s="1"/>
  <c r="AZ50" s="1"/>
  <c r="AO50"/>
  <c r="AS50" s="1"/>
  <c r="AW50" s="1"/>
  <c r="BA50" s="1"/>
  <c r="AP50"/>
  <c r="AT50" s="1"/>
  <c r="AX50" s="1"/>
  <c r="BB50" s="1"/>
  <c r="AQ51"/>
  <c r="AU51" s="1"/>
  <c r="AY51" s="1"/>
  <c r="AN51"/>
  <c r="AR51" s="1"/>
  <c r="AV51" s="1"/>
  <c r="AZ51" s="1"/>
  <c r="AO51"/>
  <c r="AS51" s="1"/>
  <c r="AW51" s="1"/>
  <c r="BA51" s="1"/>
  <c r="AP51"/>
  <c r="AT51" s="1"/>
  <c r="AX51" s="1"/>
  <c r="BB51" s="1"/>
  <c r="AQ52"/>
  <c r="AU52" s="1"/>
  <c r="AY52" s="1"/>
  <c r="AN52"/>
  <c r="AR52" s="1"/>
  <c r="AV52" s="1"/>
  <c r="AZ52" s="1"/>
  <c r="AO52"/>
  <c r="AS52" s="1"/>
  <c r="AW52" s="1"/>
  <c r="BA52" s="1"/>
  <c r="AP52"/>
  <c r="AT52" s="1"/>
  <c r="AX52" s="1"/>
  <c r="BB52" s="1"/>
  <c r="AQ53"/>
  <c r="AU53" s="1"/>
  <c r="AY53" s="1"/>
  <c r="AN53"/>
  <c r="AR53" s="1"/>
  <c r="AV53" s="1"/>
  <c r="AZ53" s="1"/>
  <c r="AO53"/>
  <c r="AS53" s="1"/>
  <c r="AW53" s="1"/>
  <c r="BA53" s="1"/>
  <c r="AP53"/>
  <c r="AT53" s="1"/>
  <c r="AX53" s="1"/>
  <c r="BB53" s="1"/>
  <c r="AQ54"/>
  <c r="AU54" s="1"/>
  <c r="AY54" s="1"/>
  <c r="AN54"/>
  <c r="AR54" s="1"/>
  <c r="AV54" s="1"/>
  <c r="AZ54" s="1"/>
  <c r="AO54"/>
  <c r="AS54" s="1"/>
  <c r="AW54" s="1"/>
  <c r="BA54" s="1"/>
  <c r="AP54"/>
  <c r="AT54" s="1"/>
  <c r="AX54" s="1"/>
  <c r="BB54" s="1"/>
  <c r="AQ55"/>
  <c r="AU55" s="1"/>
  <c r="AY55" s="1"/>
  <c r="AN55"/>
  <c r="AR55" s="1"/>
  <c r="AV55" s="1"/>
  <c r="AZ55" s="1"/>
  <c r="AO55"/>
  <c r="AS55" s="1"/>
  <c r="AW55" s="1"/>
  <c r="BA55" s="1"/>
  <c r="AP55"/>
  <c r="AT55" s="1"/>
  <c r="AX55" s="1"/>
  <c r="BB55" s="1"/>
  <c r="AQ56"/>
  <c r="AU56" s="1"/>
  <c r="AY56" s="1"/>
  <c r="AN56"/>
  <c r="AR56" s="1"/>
  <c r="AV56" s="1"/>
  <c r="AZ56" s="1"/>
  <c r="AO56"/>
  <c r="AS56" s="1"/>
  <c r="AW56" s="1"/>
  <c r="BA56" s="1"/>
  <c r="AP56"/>
  <c r="AT56" s="1"/>
  <c r="AX56" s="1"/>
  <c r="BB56" s="1"/>
  <c r="AQ57"/>
  <c r="AU57" s="1"/>
  <c r="AY57" s="1"/>
  <c r="AN57"/>
  <c r="AR57" s="1"/>
  <c r="AV57" s="1"/>
  <c r="AZ57" s="1"/>
  <c r="AO57"/>
  <c r="AS57" s="1"/>
  <c r="AW57" s="1"/>
  <c r="BA57" s="1"/>
  <c r="AP57"/>
  <c r="AT57" s="1"/>
  <c r="AX57" s="1"/>
  <c r="BB57" s="1"/>
  <c r="AQ58"/>
  <c r="AU58" s="1"/>
  <c r="AY58" s="1"/>
  <c r="AN58"/>
  <c r="AR58" s="1"/>
  <c r="AV58" s="1"/>
  <c r="AZ58" s="1"/>
  <c r="AO58"/>
  <c r="AS58" s="1"/>
  <c r="AW58" s="1"/>
  <c r="BA58" s="1"/>
  <c r="AP58"/>
  <c r="AT58" s="1"/>
  <c r="AX58" s="1"/>
  <c r="BB58" s="1"/>
  <c r="AQ59"/>
  <c r="AU59" s="1"/>
  <c r="AY59" s="1"/>
  <c r="AN59"/>
  <c r="AR59" s="1"/>
  <c r="AV59" s="1"/>
  <c r="AZ59" s="1"/>
  <c r="AO59"/>
  <c r="AS59" s="1"/>
  <c r="AW59" s="1"/>
  <c r="BA59" s="1"/>
  <c r="AP59"/>
  <c r="AT59" s="1"/>
  <c r="AX59" s="1"/>
  <c r="BB59" s="1"/>
  <c r="AQ60"/>
  <c r="AU60" s="1"/>
  <c r="AY60" s="1"/>
  <c r="AN60"/>
  <c r="AR60" s="1"/>
  <c r="AV60" s="1"/>
  <c r="AZ60" s="1"/>
  <c r="AO60"/>
  <c r="AS60" s="1"/>
  <c r="AW60" s="1"/>
  <c r="BA60" s="1"/>
  <c r="AP60"/>
  <c r="AT60" s="1"/>
  <c r="AX60" s="1"/>
  <c r="BB60" s="1"/>
  <c r="AQ61"/>
  <c r="AU61" s="1"/>
  <c r="AY61" s="1"/>
  <c r="AN61"/>
  <c r="AR61" s="1"/>
  <c r="AV61" s="1"/>
  <c r="AZ61" s="1"/>
  <c r="AO61"/>
  <c r="AS61" s="1"/>
  <c r="AW61" s="1"/>
  <c r="BA61" s="1"/>
  <c r="AP61"/>
  <c r="AT61" s="1"/>
  <c r="AX61" s="1"/>
  <c r="BB61" s="1"/>
  <c r="AQ62"/>
  <c r="AU62" s="1"/>
  <c r="AY62" s="1"/>
  <c r="AN62"/>
  <c r="AR62" s="1"/>
  <c r="AV62" s="1"/>
  <c r="AZ62" s="1"/>
  <c r="AO62"/>
  <c r="AS62" s="1"/>
  <c r="AW62" s="1"/>
  <c r="BA62" s="1"/>
  <c r="AP62"/>
  <c r="AT62" s="1"/>
  <c r="AX62" s="1"/>
  <c r="BB62" s="1"/>
  <c r="AQ63"/>
  <c r="AU63" s="1"/>
  <c r="AY63" s="1"/>
  <c r="AN63"/>
  <c r="AR63" s="1"/>
  <c r="AV63" s="1"/>
  <c r="AZ63" s="1"/>
  <c r="AO63"/>
  <c r="AS63" s="1"/>
  <c r="AW63" s="1"/>
  <c r="BA63" s="1"/>
  <c r="AP63"/>
  <c r="AT63" s="1"/>
  <c r="AX63" s="1"/>
  <c r="BB63" s="1"/>
  <c r="AQ64"/>
  <c r="AU64" s="1"/>
  <c r="AY64" s="1"/>
  <c r="AN64"/>
  <c r="AR64" s="1"/>
  <c r="AV64" s="1"/>
  <c r="AZ64" s="1"/>
  <c r="AO64"/>
  <c r="AS64" s="1"/>
  <c r="AW64" s="1"/>
  <c r="BA64" s="1"/>
  <c r="AP64"/>
  <c r="AT64" s="1"/>
  <c r="AX64" s="1"/>
  <c r="BB64" s="1"/>
  <c r="AQ65"/>
  <c r="AU65" s="1"/>
  <c r="AY65" s="1"/>
  <c r="AN65"/>
  <c r="AR65" s="1"/>
  <c r="AV65" s="1"/>
  <c r="AZ65" s="1"/>
  <c r="AO65"/>
  <c r="AS65" s="1"/>
  <c r="AW65" s="1"/>
  <c r="BA65" s="1"/>
  <c r="AP65"/>
  <c r="AT65" s="1"/>
  <c r="AX65" s="1"/>
  <c r="BB65" s="1"/>
  <c r="AQ66"/>
  <c r="AU66" s="1"/>
  <c r="AY66" s="1"/>
  <c r="AN66"/>
  <c r="AR66" s="1"/>
  <c r="AV66" s="1"/>
  <c r="AZ66" s="1"/>
  <c r="AO66"/>
  <c r="AS66" s="1"/>
  <c r="AW66" s="1"/>
  <c r="BA66" s="1"/>
  <c r="AP66"/>
  <c r="AT66" s="1"/>
  <c r="AX66" s="1"/>
  <c r="BB66" s="1"/>
  <c r="AQ67"/>
  <c r="AU67" s="1"/>
  <c r="AY67" s="1"/>
  <c r="AN67"/>
  <c r="AR67" s="1"/>
  <c r="AV67" s="1"/>
  <c r="AZ67" s="1"/>
  <c r="AO67"/>
  <c r="AS67" s="1"/>
  <c r="AW67" s="1"/>
  <c r="BA67" s="1"/>
  <c r="AP67"/>
  <c r="AT67" s="1"/>
  <c r="AX67" s="1"/>
  <c r="BB67" s="1"/>
  <c r="AQ68"/>
  <c r="AU68" s="1"/>
  <c r="AY68" s="1"/>
  <c r="AN68"/>
  <c r="AR68" s="1"/>
  <c r="AV68" s="1"/>
  <c r="AZ68" s="1"/>
  <c r="AO68"/>
  <c r="AS68" s="1"/>
  <c r="AW68" s="1"/>
  <c r="BA68" s="1"/>
  <c r="AP68"/>
  <c r="AT68" s="1"/>
  <c r="AX68" s="1"/>
  <c r="BB68" s="1"/>
  <c r="AQ69"/>
  <c r="AU69" s="1"/>
  <c r="AY69" s="1"/>
  <c r="AN69"/>
  <c r="AR69" s="1"/>
  <c r="AV69" s="1"/>
  <c r="AZ69" s="1"/>
  <c r="AO69"/>
  <c r="AS69" s="1"/>
  <c r="AW69" s="1"/>
  <c r="BA69" s="1"/>
  <c r="AP69"/>
  <c r="AT69" s="1"/>
  <c r="AX69" s="1"/>
  <c r="BB69" s="1"/>
  <c r="AQ70"/>
  <c r="AU70" s="1"/>
  <c r="AY70" s="1"/>
  <c r="AN70"/>
  <c r="AR70" s="1"/>
  <c r="AV70" s="1"/>
  <c r="AZ70" s="1"/>
  <c r="AO70"/>
  <c r="AS70" s="1"/>
  <c r="AW70" s="1"/>
  <c r="BA70" s="1"/>
  <c r="AP70"/>
  <c r="AT70" s="1"/>
  <c r="AX70" s="1"/>
  <c r="BB70" s="1"/>
  <c r="AQ71"/>
  <c r="AU71" s="1"/>
  <c r="AY71" s="1"/>
  <c r="AN71"/>
  <c r="AR71" s="1"/>
  <c r="AV71" s="1"/>
  <c r="AZ71" s="1"/>
  <c r="AO71"/>
  <c r="AS71" s="1"/>
  <c r="AW71" s="1"/>
  <c r="BA71" s="1"/>
  <c r="AP71"/>
  <c r="AT71" s="1"/>
  <c r="AX71" s="1"/>
  <c r="BB71" s="1"/>
  <c r="AQ72"/>
  <c r="AU72" s="1"/>
  <c r="AY72" s="1"/>
  <c r="AN72"/>
  <c r="AR72" s="1"/>
  <c r="AV72" s="1"/>
  <c r="AZ72" s="1"/>
  <c r="AO72"/>
  <c r="AS72" s="1"/>
  <c r="AW72" s="1"/>
  <c r="BA72" s="1"/>
  <c r="AP72"/>
  <c r="AT72" s="1"/>
  <c r="AX72" s="1"/>
  <c r="BB72" s="1"/>
  <c r="AQ73"/>
  <c r="AU73" s="1"/>
  <c r="AY73" s="1"/>
  <c r="AN73"/>
  <c r="AR73" s="1"/>
  <c r="AV73" s="1"/>
  <c r="AZ73" s="1"/>
  <c r="AO73"/>
  <c r="AS73" s="1"/>
  <c r="AW73" s="1"/>
  <c r="BA73" s="1"/>
  <c r="AP73"/>
  <c r="AT73" s="1"/>
  <c r="AX73" s="1"/>
  <c r="BB73" s="1"/>
  <c r="AP7"/>
  <c r="AT7" s="1"/>
  <c r="AX7" s="1"/>
  <c r="BB7" s="1"/>
  <c r="AO7"/>
  <c r="AS7" s="1"/>
  <c r="AW7" s="1"/>
  <c r="BA7" s="1"/>
  <c r="AN7"/>
  <c r="AR7" s="1"/>
  <c r="AV7" s="1"/>
  <c r="AZ7" s="1"/>
  <c r="AQ7"/>
  <c r="AU7" s="1"/>
  <c r="AY7" s="1"/>
  <c r="AP6"/>
  <c r="AT6" s="1"/>
  <c r="AO6"/>
  <c r="AS6" s="1"/>
  <c r="AN6"/>
  <c r="AR6" s="1"/>
  <c r="AQ6"/>
  <c r="N9" i="15" l="1"/>
  <c r="J10"/>
  <c r="I11" s="1"/>
  <c r="K10"/>
  <c r="L10" s="1"/>
  <c r="M10" s="1"/>
  <c r="N10" s="1"/>
  <c r="O10" s="1"/>
  <c r="D10" i="13"/>
  <c r="C11" s="1"/>
  <c r="E10"/>
  <c r="F10" s="1"/>
  <c r="H40" i="11"/>
  <c r="G52"/>
  <c r="H43"/>
  <c r="G55"/>
  <c r="H47" i="12"/>
  <c r="G59"/>
  <c r="H45" i="11"/>
  <c r="G57"/>
  <c r="H44" i="12"/>
  <c r="G56"/>
  <c r="H44" i="11"/>
  <c r="G56"/>
  <c r="I8" i="12"/>
  <c r="J7"/>
  <c r="K8" s="1"/>
  <c r="L8" s="1"/>
  <c r="M8" s="1"/>
  <c r="N8" s="1"/>
  <c r="O8" s="1"/>
  <c r="H47" i="11"/>
  <c r="G59"/>
  <c r="H40" i="12"/>
  <c r="G52"/>
  <c r="G74"/>
  <c r="H62"/>
  <c r="G62" i="11"/>
  <c r="H50"/>
  <c r="H39"/>
  <c r="G51"/>
  <c r="H39" i="12"/>
  <c r="G51"/>
  <c r="G72"/>
  <c r="H72" s="1"/>
  <c r="H60"/>
  <c r="H58" i="11"/>
  <c r="G70"/>
  <c r="H70" s="1"/>
  <c r="H45" i="12"/>
  <c r="G57"/>
  <c r="H49"/>
  <c r="G61"/>
  <c r="H49" i="11"/>
  <c r="G61"/>
  <c r="G58" i="12"/>
  <c r="H46"/>
  <c r="G54"/>
  <c r="H42"/>
  <c r="H48" i="11"/>
  <c r="G60"/>
  <c r="J6"/>
  <c r="K7" s="1"/>
  <c r="L7" s="1"/>
  <c r="M7" s="1"/>
  <c r="N7" s="1"/>
  <c r="O7" s="1"/>
  <c r="I7"/>
  <c r="H41"/>
  <c r="G53"/>
  <c r="G55" i="12"/>
  <c r="H43"/>
  <c r="H42" i="11"/>
  <c r="G54"/>
  <c r="H53" i="12"/>
  <c r="G65"/>
  <c r="H65" s="1"/>
  <c r="I8" i="10"/>
  <c r="J8" s="1"/>
  <c r="E9"/>
  <c r="F8"/>
  <c r="G9" s="1"/>
  <c r="H9" s="1"/>
  <c r="J7"/>
  <c r="H6" i="9"/>
  <c r="I6" s="1"/>
  <c r="D7"/>
  <c r="E6"/>
  <c r="F7" s="1"/>
  <c r="G7" s="1"/>
  <c r="AU6" i="6"/>
  <c r="AR81"/>
  <c r="AR82" s="1"/>
  <c r="AR77"/>
  <c r="AR78" s="1"/>
  <c r="AW6"/>
  <c r="AT81"/>
  <c r="AT82" s="1"/>
  <c r="AT77"/>
  <c r="AT78" s="1"/>
  <c r="AX6"/>
  <c r="AU81"/>
  <c r="AU82" s="1"/>
  <c r="AU77"/>
  <c r="AU78" s="1"/>
  <c r="AV6"/>
  <c r="AS81"/>
  <c r="AS82" s="1"/>
  <c r="AS77"/>
  <c r="AS78" s="1"/>
  <c r="G7" i="8"/>
  <c r="K7" s="1"/>
  <c r="O7" s="1"/>
  <c r="S7" s="1"/>
  <c r="G8"/>
  <c r="K8" s="1"/>
  <c r="O8" s="1"/>
  <c r="S8" s="1"/>
  <c r="G9"/>
  <c r="K9" s="1"/>
  <c r="O9" s="1"/>
  <c r="S9" s="1"/>
  <c r="G10"/>
  <c r="K10" s="1"/>
  <c r="O10" s="1"/>
  <c r="S10" s="1"/>
  <c r="G11"/>
  <c r="K11" s="1"/>
  <c r="O11" s="1"/>
  <c r="S11" s="1"/>
  <c r="G12"/>
  <c r="K12" s="1"/>
  <c r="O12" s="1"/>
  <c r="S12" s="1"/>
  <c r="G13"/>
  <c r="K13" s="1"/>
  <c r="O13" s="1"/>
  <c r="S13" s="1"/>
  <c r="G14"/>
  <c r="K14" s="1"/>
  <c r="O14" s="1"/>
  <c r="S14" s="1"/>
  <c r="G15"/>
  <c r="K15" s="1"/>
  <c r="O15" s="1"/>
  <c r="S15" s="1"/>
  <c r="G16"/>
  <c r="K16" s="1"/>
  <c r="O16" s="1"/>
  <c r="S16" s="1"/>
  <c r="G17"/>
  <c r="K17" s="1"/>
  <c r="O17" s="1"/>
  <c r="S17" s="1"/>
  <c r="G18"/>
  <c r="K18" s="1"/>
  <c r="O18" s="1"/>
  <c r="S18" s="1"/>
  <c r="G19"/>
  <c r="K19" s="1"/>
  <c r="O19" s="1"/>
  <c r="S19" s="1"/>
  <c r="G20"/>
  <c r="K20" s="1"/>
  <c r="O20" s="1"/>
  <c r="S20" s="1"/>
  <c r="G21"/>
  <c r="K21" s="1"/>
  <c r="O21" s="1"/>
  <c r="S21" s="1"/>
  <c r="G22"/>
  <c r="K22" s="1"/>
  <c r="O22" s="1"/>
  <c r="S22" s="1"/>
  <c r="G23"/>
  <c r="K23" s="1"/>
  <c r="O23" s="1"/>
  <c r="S23" s="1"/>
  <c r="G24"/>
  <c r="K24" s="1"/>
  <c r="O24" s="1"/>
  <c r="S24" s="1"/>
  <c r="G25"/>
  <c r="K25" s="1"/>
  <c r="O25" s="1"/>
  <c r="S25" s="1"/>
  <c r="G26"/>
  <c r="K26" s="1"/>
  <c r="O26" s="1"/>
  <c r="S26" s="1"/>
  <c r="G27"/>
  <c r="K27" s="1"/>
  <c r="O27" s="1"/>
  <c r="S27" s="1"/>
  <c r="G28"/>
  <c r="K28" s="1"/>
  <c r="O28" s="1"/>
  <c r="S28" s="1"/>
  <c r="G29"/>
  <c r="F7"/>
  <c r="J7" s="1"/>
  <c r="N7" s="1"/>
  <c r="R7" s="1"/>
  <c r="F8"/>
  <c r="J8" s="1"/>
  <c r="N8" s="1"/>
  <c r="R8" s="1"/>
  <c r="F9"/>
  <c r="J9" s="1"/>
  <c r="N9" s="1"/>
  <c r="R9" s="1"/>
  <c r="F10"/>
  <c r="J10" s="1"/>
  <c r="N10" s="1"/>
  <c r="R10" s="1"/>
  <c r="F11"/>
  <c r="J11" s="1"/>
  <c r="N11" s="1"/>
  <c r="R11" s="1"/>
  <c r="F12"/>
  <c r="J12" s="1"/>
  <c r="N12" s="1"/>
  <c r="R12" s="1"/>
  <c r="F13"/>
  <c r="J13" s="1"/>
  <c r="N13" s="1"/>
  <c r="R13" s="1"/>
  <c r="F14"/>
  <c r="J14" s="1"/>
  <c r="N14" s="1"/>
  <c r="R14" s="1"/>
  <c r="F15"/>
  <c r="J15" s="1"/>
  <c r="N15" s="1"/>
  <c r="R15" s="1"/>
  <c r="F16"/>
  <c r="J16" s="1"/>
  <c r="N16" s="1"/>
  <c r="R16" s="1"/>
  <c r="F17"/>
  <c r="J17" s="1"/>
  <c r="N17" s="1"/>
  <c r="R17" s="1"/>
  <c r="F18"/>
  <c r="J18" s="1"/>
  <c r="N18" s="1"/>
  <c r="R18" s="1"/>
  <c r="F19"/>
  <c r="J19" s="1"/>
  <c r="N19" s="1"/>
  <c r="R19" s="1"/>
  <c r="F20"/>
  <c r="J20" s="1"/>
  <c r="N20" s="1"/>
  <c r="R20" s="1"/>
  <c r="F21"/>
  <c r="J21" s="1"/>
  <c r="N21" s="1"/>
  <c r="R21" s="1"/>
  <c r="F22"/>
  <c r="J22" s="1"/>
  <c r="N22" s="1"/>
  <c r="R22" s="1"/>
  <c r="F23"/>
  <c r="J23" s="1"/>
  <c r="N23" s="1"/>
  <c r="R23" s="1"/>
  <c r="F24"/>
  <c r="J24" s="1"/>
  <c r="N24" s="1"/>
  <c r="R24" s="1"/>
  <c r="F25"/>
  <c r="J25" s="1"/>
  <c r="N25" s="1"/>
  <c r="R25" s="1"/>
  <c r="F26"/>
  <c r="J26" s="1"/>
  <c r="N26" s="1"/>
  <c r="R26" s="1"/>
  <c r="F27"/>
  <c r="J27" s="1"/>
  <c r="N27" s="1"/>
  <c r="R27" s="1"/>
  <c r="F28"/>
  <c r="J28" s="1"/>
  <c r="N28" s="1"/>
  <c r="R28" s="1"/>
  <c r="F29"/>
  <c r="E7"/>
  <c r="I7" s="1"/>
  <c r="M7" s="1"/>
  <c r="Q7" s="1"/>
  <c r="E8"/>
  <c r="I8" s="1"/>
  <c r="E9"/>
  <c r="I9" s="1"/>
  <c r="M9" s="1"/>
  <c r="Q9" s="1"/>
  <c r="E10"/>
  <c r="I10" s="1"/>
  <c r="M10" s="1"/>
  <c r="Q10" s="1"/>
  <c r="E11"/>
  <c r="I11" s="1"/>
  <c r="M11" s="1"/>
  <c r="Q11" s="1"/>
  <c r="E12"/>
  <c r="I12" s="1"/>
  <c r="M12" s="1"/>
  <c r="Q12" s="1"/>
  <c r="E13"/>
  <c r="I13" s="1"/>
  <c r="M13" s="1"/>
  <c r="Q13" s="1"/>
  <c r="E14"/>
  <c r="I14" s="1"/>
  <c r="M14" s="1"/>
  <c r="Q14" s="1"/>
  <c r="E15"/>
  <c r="I15" s="1"/>
  <c r="M15" s="1"/>
  <c r="Q15" s="1"/>
  <c r="E16"/>
  <c r="I16" s="1"/>
  <c r="M16" s="1"/>
  <c r="Q16" s="1"/>
  <c r="E17"/>
  <c r="I17" s="1"/>
  <c r="M17" s="1"/>
  <c r="Q17" s="1"/>
  <c r="E18"/>
  <c r="I18" s="1"/>
  <c r="M18" s="1"/>
  <c r="Q18" s="1"/>
  <c r="E19"/>
  <c r="I19" s="1"/>
  <c r="M19" s="1"/>
  <c r="Q19" s="1"/>
  <c r="E20"/>
  <c r="I20" s="1"/>
  <c r="M20" s="1"/>
  <c r="Q20" s="1"/>
  <c r="E21"/>
  <c r="I21" s="1"/>
  <c r="M21" s="1"/>
  <c r="Q21" s="1"/>
  <c r="E22"/>
  <c r="I22" s="1"/>
  <c r="M22" s="1"/>
  <c r="Q22" s="1"/>
  <c r="E23"/>
  <c r="I23" s="1"/>
  <c r="M23" s="1"/>
  <c r="Q23" s="1"/>
  <c r="E24"/>
  <c r="I24" s="1"/>
  <c r="M24" s="1"/>
  <c r="Q24" s="1"/>
  <c r="E25"/>
  <c r="I25" s="1"/>
  <c r="M25" s="1"/>
  <c r="Q25" s="1"/>
  <c r="E26"/>
  <c r="I26" s="1"/>
  <c r="M26" s="1"/>
  <c r="Q26" s="1"/>
  <c r="E27"/>
  <c r="I27" s="1"/>
  <c r="M27" s="1"/>
  <c r="Q27" s="1"/>
  <c r="E28"/>
  <c r="I28" s="1"/>
  <c r="M28" s="1"/>
  <c r="Q28" s="1"/>
  <c r="E29"/>
  <c r="D7"/>
  <c r="H7" s="1"/>
  <c r="L7" s="1"/>
  <c r="P7" s="1"/>
  <c r="D8"/>
  <c r="H8" s="1"/>
  <c r="L8" s="1"/>
  <c r="P8" s="1"/>
  <c r="D9"/>
  <c r="H9" s="1"/>
  <c r="L9" s="1"/>
  <c r="P9" s="1"/>
  <c r="D10"/>
  <c r="H10" s="1"/>
  <c r="L10" s="1"/>
  <c r="P10" s="1"/>
  <c r="D11"/>
  <c r="H11" s="1"/>
  <c r="L11" s="1"/>
  <c r="P11" s="1"/>
  <c r="D12"/>
  <c r="H12" s="1"/>
  <c r="L12" s="1"/>
  <c r="P12" s="1"/>
  <c r="D13"/>
  <c r="H13" s="1"/>
  <c r="L13" s="1"/>
  <c r="P13" s="1"/>
  <c r="D14"/>
  <c r="H14" s="1"/>
  <c r="L14" s="1"/>
  <c r="P14" s="1"/>
  <c r="D15"/>
  <c r="H15" s="1"/>
  <c r="L15" s="1"/>
  <c r="P15" s="1"/>
  <c r="D16"/>
  <c r="H16" s="1"/>
  <c r="L16" s="1"/>
  <c r="P16" s="1"/>
  <c r="D17"/>
  <c r="H17" s="1"/>
  <c r="L17" s="1"/>
  <c r="P17" s="1"/>
  <c r="D18"/>
  <c r="H18" s="1"/>
  <c r="L18" s="1"/>
  <c r="P18" s="1"/>
  <c r="D19"/>
  <c r="H19" s="1"/>
  <c r="L19" s="1"/>
  <c r="P19" s="1"/>
  <c r="D20"/>
  <c r="H20" s="1"/>
  <c r="L20" s="1"/>
  <c r="P20" s="1"/>
  <c r="D21"/>
  <c r="H21" s="1"/>
  <c r="L21" s="1"/>
  <c r="P21" s="1"/>
  <c r="D22"/>
  <c r="H22" s="1"/>
  <c r="L22" s="1"/>
  <c r="P22" s="1"/>
  <c r="D23"/>
  <c r="H23" s="1"/>
  <c r="L23" s="1"/>
  <c r="P23" s="1"/>
  <c r="D24"/>
  <c r="H24" s="1"/>
  <c r="L24" s="1"/>
  <c r="P24" s="1"/>
  <c r="D25"/>
  <c r="H25" s="1"/>
  <c r="L25" s="1"/>
  <c r="P25" s="1"/>
  <c r="D26"/>
  <c r="H26" s="1"/>
  <c r="L26" s="1"/>
  <c r="P26" s="1"/>
  <c r="D27"/>
  <c r="H27" s="1"/>
  <c r="L27" s="1"/>
  <c r="P27" s="1"/>
  <c r="D28"/>
  <c r="H28" s="1"/>
  <c r="L28" s="1"/>
  <c r="P28" s="1"/>
  <c r="D29"/>
  <c r="G6"/>
  <c r="K6" s="1"/>
  <c r="O6" s="1"/>
  <c r="S6" s="1"/>
  <c r="F6"/>
  <c r="J6" s="1"/>
  <c r="N6" s="1"/>
  <c r="R6" s="1"/>
  <c r="E6"/>
  <c r="I6" s="1"/>
  <c r="M6" s="1"/>
  <c r="Q6" s="1"/>
  <c r="D6"/>
  <c r="H6" s="1"/>
  <c r="L6" s="1"/>
  <c r="P6" s="1"/>
  <c r="G7" i="6"/>
  <c r="K6"/>
  <c r="O6" s="1"/>
  <c r="D7"/>
  <c r="H7" s="1"/>
  <c r="L7" s="1"/>
  <c r="P7" s="1"/>
  <c r="E7"/>
  <c r="I7" s="1"/>
  <c r="M7" s="1"/>
  <c r="Q7" s="1"/>
  <c r="F7"/>
  <c r="J7" s="1"/>
  <c r="N7" s="1"/>
  <c r="R7" s="1"/>
  <c r="C8"/>
  <c r="G8" s="1"/>
  <c r="K8" s="1"/>
  <c r="O8" s="1"/>
  <c r="D8"/>
  <c r="H8" s="1"/>
  <c r="L8" s="1"/>
  <c r="P8" s="1"/>
  <c r="E8"/>
  <c r="I8" s="1"/>
  <c r="M8" s="1"/>
  <c r="Q8" s="1"/>
  <c r="F8"/>
  <c r="J8" s="1"/>
  <c r="N8" s="1"/>
  <c r="R8" s="1"/>
  <c r="C9"/>
  <c r="G9" s="1"/>
  <c r="K9" s="1"/>
  <c r="O9" s="1"/>
  <c r="D9"/>
  <c r="H9" s="1"/>
  <c r="L9" s="1"/>
  <c r="P9" s="1"/>
  <c r="E9"/>
  <c r="I9" s="1"/>
  <c r="M9" s="1"/>
  <c r="Q9" s="1"/>
  <c r="F9"/>
  <c r="J9" s="1"/>
  <c r="N9" s="1"/>
  <c r="R9" s="1"/>
  <c r="C10"/>
  <c r="G10" s="1"/>
  <c r="K10" s="1"/>
  <c r="O10" s="1"/>
  <c r="D10"/>
  <c r="H10" s="1"/>
  <c r="E10"/>
  <c r="I10" s="1"/>
  <c r="F10"/>
  <c r="J10" s="1"/>
  <c r="N10" s="1"/>
  <c r="R10" s="1"/>
  <c r="C11"/>
  <c r="G11" s="1"/>
  <c r="K11" s="1"/>
  <c r="O11" s="1"/>
  <c r="D11"/>
  <c r="H11" s="1"/>
  <c r="L11" s="1"/>
  <c r="P11" s="1"/>
  <c r="E11"/>
  <c r="I11" s="1"/>
  <c r="M11" s="1"/>
  <c r="Q11" s="1"/>
  <c r="F11"/>
  <c r="J11" s="1"/>
  <c r="N11" s="1"/>
  <c r="R11" s="1"/>
  <c r="C12"/>
  <c r="G12" s="1"/>
  <c r="K12" s="1"/>
  <c r="O12" s="1"/>
  <c r="D12"/>
  <c r="H12" s="1"/>
  <c r="L12" s="1"/>
  <c r="P12" s="1"/>
  <c r="E12"/>
  <c r="I12" s="1"/>
  <c r="M12" s="1"/>
  <c r="Q12" s="1"/>
  <c r="F12"/>
  <c r="J12" s="1"/>
  <c r="N12" s="1"/>
  <c r="R12" s="1"/>
  <c r="C13"/>
  <c r="G13" s="1"/>
  <c r="K13" s="1"/>
  <c r="O13" s="1"/>
  <c r="D13"/>
  <c r="H13" s="1"/>
  <c r="L13" s="1"/>
  <c r="P13" s="1"/>
  <c r="E13"/>
  <c r="I13" s="1"/>
  <c r="M13" s="1"/>
  <c r="Q13" s="1"/>
  <c r="F13"/>
  <c r="J13" s="1"/>
  <c r="N13" s="1"/>
  <c r="R13" s="1"/>
  <c r="C14"/>
  <c r="G14" s="1"/>
  <c r="K14" s="1"/>
  <c r="O14" s="1"/>
  <c r="D14"/>
  <c r="H14" s="1"/>
  <c r="L14" s="1"/>
  <c r="P14" s="1"/>
  <c r="E14"/>
  <c r="I14" s="1"/>
  <c r="M14" s="1"/>
  <c r="Q14" s="1"/>
  <c r="F14"/>
  <c r="J14" s="1"/>
  <c r="N14" s="1"/>
  <c r="R14" s="1"/>
  <c r="C15"/>
  <c r="G15" s="1"/>
  <c r="K15" s="1"/>
  <c r="O15" s="1"/>
  <c r="D15"/>
  <c r="H15" s="1"/>
  <c r="L15" s="1"/>
  <c r="P15" s="1"/>
  <c r="E15"/>
  <c r="I15" s="1"/>
  <c r="M15" s="1"/>
  <c r="Q15" s="1"/>
  <c r="F15"/>
  <c r="J15" s="1"/>
  <c r="N15" s="1"/>
  <c r="R15" s="1"/>
  <c r="C16"/>
  <c r="G16" s="1"/>
  <c r="K16" s="1"/>
  <c r="O16" s="1"/>
  <c r="D16"/>
  <c r="H16" s="1"/>
  <c r="L16" s="1"/>
  <c r="P16" s="1"/>
  <c r="E16"/>
  <c r="I16" s="1"/>
  <c r="M16" s="1"/>
  <c r="Q16" s="1"/>
  <c r="F16"/>
  <c r="J16" s="1"/>
  <c r="N16" s="1"/>
  <c r="R16" s="1"/>
  <c r="C17"/>
  <c r="G17" s="1"/>
  <c r="K17" s="1"/>
  <c r="O17" s="1"/>
  <c r="D17"/>
  <c r="H17" s="1"/>
  <c r="L17" s="1"/>
  <c r="P17" s="1"/>
  <c r="E17"/>
  <c r="I17" s="1"/>
  <c r="M17" s="1"/>
  <c r="Q17" s="1"/>
  <c r="F17"/>
  <c r="J17" s="1"/>
  <c r="N17" s="1"/>
  <c r="R17" s="1"/>
  <c r="C18"/>
  <c r="G18" s="1"/>
  <c r="K18" s="1"/>
  <c r="O18" s="1"/>
  <c r="D18"/>
  <c r="H18" s="1"/>
  <c r="L18" s="1"/>
  <c r="P18" s="1"/>
  <c r="E18"/>
  <c r="I18" s="1"/>
  <c r="M18" s="1"/>
  <c r="Q18" s="1"/>
  <c r="F18"/>
  <c r="J18" s="1"/>
  <c r="N18" s="1"/>
  <c r="R18" s="1"/>
  <c r="C19"/>
  <c r="G19" s="1"/>
  <c r="K19" s="1"/>
  <c r="O19" s="1"/>
  <c r="D19"/>
  <c r="H19" s="1"/>
  <c r="L19" s="1"/>
  <c r="P19" s="1"/>
  <c r="E19"/>
  <c r="I19" s="1"/>
  <c r="M19" s="1"/>
  <c r="Q19" s="1"/>
  <c r="F19"/>
  <c r="J19" s="1"/>
  <c r="N19" s="1"/>
  <c r="R19" s="1"/>
  <c r="C20"/>
  <c r="G20" s="1"/>
  <c r="K20" s="1"/>
  <c r="O20" s="1"/>
  <c r="D20"/>
  <c r="H20" s="1"/>
  <c r="L20" s="1"/>
  <c r="P20" s="1"/>
  <c r="E20"/>
  <c r="I20" s="1"/>
  <c r="M20" s="1"/>
  <c r="Q20" s="1"/>
  <c r="F20"/>
  <c r="J20" s="1"/>
  <c r="N20" s="1"/>
  <c r="R20" s="1"/>
  <c r="C21"/>
  <c r="G21" s="1"/>
  <c r="K21" s="1"/>
  <c r="O21" s="1"/>
  <c r="D21"/>
  <c r="H21" s="1"/>
  <c r="L21" s="1"/>
  <c r="P21" s="1"/>
  <c r="E21"/>
  <c r="I21" s="1"/>
  <c r="M21" s="1"/>
  <c r="Q21" s="1"/>
  <c r="F21"/>
  <c r="J21" s="1"/>
  <c r="N21" s="1"/>
  <c r="R21" s="1"/>
  <c r="C22"/>
  <c r="G22" s="1"/>
  <c r="K22" s="1"/>
  <c r="O22" s="1"/>
  <c r="D22"/>
  <c r="H22" s="1"/>
  <c r="L22" s="1"/>
  <c r="P22" s="1"/>
  <c r="E22"/>
  <c r="I22" s="1"/>
  <c r="M22" s="1"/>
  <c r="Q22" s="1"/>
  <c r="F22"/>
  <c r="J22" s="1"/>
  <c r="N22" s="1"/>
  <c r="R22" s="1"/>
  <c r="C23"/>
  <c r="G23" s="1"/>
  <c r="K23" s="1"/>
  <c r="O23" s="1"/>
  <c r="D23"/>
  <c r="H23" s="1"/>
  <c r="L23" s="1"/>
  <c r="P23" s="1"/>
  <c r="E23"/>
  <c r="I23" s="1"/>
  <c r="M23" s="1"/>
  <c r="Q23" s="1"/>
  <c r="F23"/>
  <c r="J23" s="1"/>
  <c r="N23" s="1"/>
  <c r="R23" s="1"/>
  <c r="C24"/>
  <c r="G24" s="1"/>
  <c r="K24" s="1"/>
  <c r="O24" s="1"/>
  <c r="D24"/>
  <c r="H24" s="1"/>
  <c r="L24" s="1"/>
  <c r="P24" s="1"/>
  <c r="E24"/>
  <c r="I24" s="1"/>
  <c r="M24" s="1"/>
  <c r="Q24" s="1"/>
  <c r="F24"/>
  <c r="J24" s="1"/>
  <c r="N24" s="1"/>
  <c r="R24" s="1"/>
  <c r="C25"/>
  <c r="G25" s="1"/>
  <c r="K25" s="1"/>
  <c r="O25" s="1"/>
  <c r="D25"/>
  <c r="H25" s="1"/>
  <c r="L25" s="1"/>
  <c r="P25" s="1"/>
  <c r="E25"/>
  <c r="I25" s="1"/>
  <c r="M25" s="1"/>
  <c r="Q25" s="1"/>
  <c r="F25"/>
  <c r="J25" s="1"/>
  <c r="N25" s="1"/>
  <c r="R25" s="1"/>
  <c r="C26"/>
  <c r="G26" s="1"/>
  <c r="K26" s="1"/>
  <c r="O26" s="1"/>
  <c r="D26"/>
  <c r="H26" s="1"/>
  <c r="L26" s="1"/>
  <c r="P26" s="1"/>
  <c r="E26"/>
  <c r="I26" s="1"/>
  <c r="M26" s="1"/>
  <c r="Q26" s="1"/>
  <c r="F26"/>
  <c r="J26" s="1"/>
  <c r="N26" s="1"/>
  <c r="R26" s="1"/>
  <c r="C27"/>
  <c r="G27" s="1"/>
  <c r="K27" s="1"/>
  <c r="O27" s="1"/>
  <c r="D27"/>
  <c r="H27" s="1"/>
  <c r="L27" s="1"/>
  <c r="P27" s="1"/>
  <c r="E27"/>
  <c r="I27" s="1"/>
  <c r="M27" s="1"/>
  <c r="Q27" s="1"/>
  <c r="F27"/>
  <c r="J27" s="1"/>
  <c r="N27" s="1"/>
  <c r="R27" s="1"/>
  <c r="C28"/>
  <c r="G28" s="1"/>
  <c r="K28" s="1"/>
  <c r="O28" s="1"/>
  <c r="D28"/>
  <c r="H28" s="1"/>
  <c r="L28" s="1"/>
  <c r="P28" s="1"/>
  <c r="E28"/>
  <c r="I28" s="1"/>
  <c r="M28" s="1"/>
  <c r="Q28" s="1"/>
  <c r="F28"/>
  <c r="J28" s="1"/>
  <c r="N28" s="1"/>
  <c r="R28" s="1"/>
  <c r="C29"/>
  <c r="G29" s="1"/>
  <c r="K29" s="1"/>
  <c r="O29" s="1"/>
  <c r="D29"/>
  <c r="H29" s="1"/>
  <c r="L29" s="1"/>
  <c r="P29" s="1"/>
  <c r="E29"/>
  <c r="I29" s="1"/>
  <c r="M29" s="1"/>
  <c r="Q29" s="1"/>
  <c r="F29"/>
  <c r="J29" s="1"/>
  <c r="N29" s="1"/>
  <c r="R29" s="1"/>
  <c r="C30"/>
  <c r="G30" s="1"/>
  <c r="K30" s="1"/>
  <c r="O30" s="1"/>
  <c r="D30"/>
  <c r="H30" s="1"/>
  <c r="L30" s="1"/>
  <c r="P30" s="1"/>
  <c r="E30"/>
  <c r="I30" s="1"/>
  <c r="M30" s="1"/>
  <c r="Q30" s="1"/>
  <c r="F30"/>
  <c r="J30" s="1"/>
  <c r="N30" s="1"/>
  <c r="R30" s="1"/>
  <c r="C31"/>
  <c r="G31" s="1"/>
  <c r="K31" s="1"/>
  <c r="O31" s="1"/>
  <c r="D31"/>
  <c r="H31" s="1"/>
  <c r="L31" s="1"/>
  <c r="P31" s="1"/>
  <c r="E31"/>
  <c r="I31" s="1"/>
  <c r="M31" s="1"/>
  <c r="Q31" s="1"/>
  <c r="F31"/>
  <c r="J31" s="1"/>
  <c r="N31" s="1"/>
  <c r="R31" s="1"/>
  <c r="C32"/>
  <c r="G32" s="1"/>
  <c r="K32" s="1"/>
  <c r="O32" s="1"/>
  <c r="D32"/>
  <c r="H32" s="1"/>
  <c r="L32" s="1"/>
  <c r="P32" s="1"/>
  <c r="E32"/>
  <c r="I32" s="1"/>
  <c r="M32" s="1"/>
  <c r="Q32" s="1"/>
  <c r="F32"/>
  <c r="J32" s="1"/>
  <c r="N32" s="1"/>
  <c r="R32" s="1"/>
  <c r="C33"/>
  <c r="G33" s="1"/>
  <c r="K33" s="1"/>
  <c r="O33" s="1"/>
  <c r="D33"/>
  <c r="H33" s="1"/>
  <c r="L33" s="1"/>
  <c r="P33" s="1"/>
  <c r="E33"/>
  <c r="I33" s="1"/>
  <c r="M33" s="1"/>
  <c r="Q33" s="1"/>
  <c r="F33"/>
  <c r="J33" s="1"/>
  <c r="N33" s="1"/>
  <c r="R33" s="1"/>
  <c r="C34"/>
  <c r="G34" s="1"/>
  <c r="K34" s="1"/>
  <c r="O34" s="1"/>
  <c r="D34"/>
  <c r="H34" s="1"/>
  <c r="L34" s="1"/>
  <c r="P34" s="1"/>
  <c r="E34"/>
  <c r="I34" s="1"/>
  <c r="M34" s="1"/>
  <c r="Q34" s="1"/>
  <c r="F34"/>
  <c r="J34" s="1"/>
  <c r="N34" s="1"/>
  <c r="R34" s="1"/>
  <c r="C35"/>
  <c r="G35" s="1"/>
  <c r="K35" s="1"/>
  <c r="O35" s="1"/>
  <c r="D35"/>
  <c r="H35" s="1"/>
  <c r="L35" s="1"/>
  <c r="P35" s="1"/>
  <c r="E35"/>
  <c r="I35" s="1"/>
  <c r="M35" s="1"/>
  <c r="Q35" s="1"/>
  <c r="F35"/>
  <c r="J35" s="1"/>
  <c r="N35" s="1"/>
  <c r="R35" s="1"/>
  <c r="C36"/>
  <c r="G36" s="1"/>
  <c r="K36" s="1"/>
  <c r="O36" s="1"/>
  <c r="D36"/>
  <c r="H36" s="1"/>
  <c r="L36" s="1"/>
  <c r="P36" s="1"/>
  <c r="E36"/>
  <c r="I36" s="1"/>
  <c r="M36" s="1"/>
  <c r="Q36" s="1"/>
  <c r="F36"/>
  <c r="J36" s="1"/>
  <c r="N36" s="1"/>
  <c r="R36" s="1"/>
  <c r="C37"/>
  <c r="G37" s="1"/>
  <c r="K37" s="1"/>
  <c r="O37" s="1"/>
  <c r="D37"/>
  <c r="H37" s="1"/>
  <c r="L37" s="1"/>
  <c r="P37" s="1"/>
  <c r="E37"/>
  <c r="I37" s="1"/>
  <c r="M37" s="1"/>
  <c r="Q37" s="1"/>
  <c r="F37"/>
  <c r="J37" s="1"/>
  <c r="N37" s="1"/>
  <c r="R37" s="1"/>
  <c r="C38"/>
  <c r="G38" s="1"/>
  <c r="K38" s="1"/>
  <c r="O38" s="1"/>
  <c r="D38"/>
  <c r="H38" s="1"/>
  <c r="L38" s="1"/>
  <c r="P38" s="1"/>
  <c r="E38"/>
  <c r="I38" s="1"/>
  <c r="M38" s="1"/>
  <c r="Q38" s="1"/>
  <c r="F38"/>
  <c r="J38" s="1"/>
  <c r="N38" s="1"/>
  <c r="R38" s="1"/>
  <c r="C39"/>
  <c r="G39" s="1"/>
  <c r="K39" s="1"/>
  <c r="O39" s="1"/>
  <c r="D39"/>
  <c r="H39" s="1"/>
  <c r="L39" s="1"/>
  <c r="P39" s="1"/>
  <c r="E39"/>
  <c r="I39" s="1"/>
  <c r="M39" s="1"/>
  <c r="Q39" s="1"/>
  <c r="F39"/>
  <c r="J39" s="1"/>
  <c r="N39" s="1"/>
  <c r="R39" s="1"/>
  <c r="C40"/>
  <c r="G40" s="1"/>
  <c r="K40" s="1"/>
  <c r="O40" s="1"/>
  <c r="D40"/>
  <c r="H40" s="1"/>
  <c r="L40" s="1"/>
  <c r="P40" s="1"/>
  <c r="E40"/>
  <c r="I40" s="1"/>
  <c r="M40" s="1"/>
  <c r="Q40" s="1"/>
  <c r="F40"/>
  <c r="J40" s="1"/>
  <c r="N40" s="1"/>
  <c r="R40" s="1"/>
  <c r="C41"/>
  <c r="G41" s="1"/>
  <c r="K41" s="1"/>
  <c r="O41" s="1"/>
  <c r="D41"/>
  <c r="H41" s="1"/>
  <c r="L41" s="1"/>
  <c r="P41" s="1"/>
  <c r="E41"/>
  <c r="I41" s="1"/>
  <c r="M41" s="1"/>
  <c r="Q41" s="1"/>
  <c r="F41"/>
  <c r="J41" s="1"/>
  <c r="N41" s="1"/>
  <c r="R41" s="1"/>
  <c r="C42"/>
  <c r="G42" s="1"/>
  <c r="K42" s="1"/>
  <c r="O42" s="1"/>
  <c r="D42"/>
  <c r="H42" s="1"/>
  <c r="L42" s="1"/>
  <c r="P42" s="1"/>
  <c r="E42"/>
  <c r="I42" s="1"/>
  <c r="M42" s="1"/>
  <c r="Q42" s="1"/>
  <c r="F42"/>
  <c r="J42" s="1"/>
  <c r="N42" s="1"/>
  <c r="R42" s="1"/>
  <c r="C43"/>
  <c r="G43" s="1"/>
  <c r="K43" s="1"/>
  <c r="O43" s="1"/>
  <c r="D43"/>
  <c r="H43" s="1"/>
  <c r="L43" s="1"/>
  <c r="P43" s="1"/>
  <c r="E43"/>
  <c r="I43" s="1"/>
  <c r="M43" s="1"/>
  <c r="Q43" s="1"/>
  <c r="F43"/>
  <c r="J43" s="1"/>
  <c r="N43" s="1"/>
  <c r="R43" s="1"/>
  <c r="C44"/>
  <c r="G44" s="1"/>
  <c r="K44" s="1"/>
  <c r="O44" s="1"/>
  <c r="D44"/>
  <c r="H44" s="1"/>
  <c r="L44" s="1"/>
  <c r="P44" s="1"/>
  <c r="E44"/>
  <c r="I44" s="1"/>
  <c r="M44" s="1"/>
  <c r="Q44" s="1"/>
  <c r="F44"/>
  <c r="J44" s="1"/>
  <c r="N44" s="1"/>
  <c r="R44" s="1"/>
  <c r="C45"/>
  <c r="G45" s="1"/>
  <c r="K45" s="1"/>
  <c r="O45" s="1"/>
  <c r="D45"/>
  <c r="H45" s="1"/>
  <c r="L45" s="1"/>
  <c r="P45" s="1"/>
  <c r="E45"/>
  <c r="I45" s="1"/>
  <c r="M45" s="1"/>
  <c r="Q45" s="1"/>
  <c r="F45"/>
  <c r="J45" s="1"/>
  <c r="N45" s="1"/>
  <c r="R45" s="1"/>
  <c r="C46"/>
  <c r="G46" s="1"/>
  <c r="K46" s="1"/>
  <c r="O46" s="1"/>
  <c r="D46"/>
  <c r="H46" s="1"/>
  <c r="L46" s="1"/>
  <c r="P46" s="1"/>
  <c r="E46"/>
  <c r="I46" s="1"/>
  <c r="M46" s="1"/>
  <c r="Q46" s="1"/>
  <c r="F46"/>
  <c r="J46" s="1"/>
  <c r="N46" s="1"/>
  <c r="R46" s="1"/>
  <c r="C47"/>
  <c r="G47" s="1"/>
  <c r="K47" s="1"/>
  <c r="O47" s="1"/>
  <c r="D47"/>
  <c r="H47" s="1"/>
  <c r="L47" s="1"/>
  <c r="P47" s="1"/>
  <c r="E47"/>
  <c r="I47" s="1"/>
  <c r="M47" s="1"/>
  <c r="Q47" s="1"/>
  <c r="F47"/>
  <c r="J47" s="1"/>
  <c r="N47" s="1"/>
  <c r="R47" s="1"/>
  <c r="C48"/>
  <c r="G48" s="1"/>
  <c r="K48" s="1"/>
  <c r="O48" s="1"/>
  <c r="D48"/>
  <c r="H48" s="1"/>
  <c r="L48" s="1"/>
  <c r="P48" s="1"/>
  <c r="E48"/>
  <c r="I48" s="1"/>
  <c r="M48" s="1"/>
  <c r="Q48" s="1"/>
  <c r="F48"/>
  <c r="J48" s="1"/>
  <c r="N48" s="1"/>
  <c r="R48" s="1"/>
  <c r="C49"/>
  <c r="G49" s="1"/>
  <c r="K49" s="1"/>
  <c r="O49" s="1"/>
  <c r="D49"/>
  <c r="H49" s="1"/>
  <c r="L49" s="1"/>
  <c r="P49" s="1"/>
  <c r="E49"/>
  <c r="I49" s="1"/>
  <c r="M49" s="1"/>
  <c r="Q49" s="1"/>
  <c r="F49"/>
  <c r="J49" s="1"/>
  <c r="N49" s="1"/>
  <c r="R49" s="1"/>
  <c r="C50"/>
  <c r="G50" s="1"/>
  <c r="K50" s="1"/>
  <c r="O50" s="1"/>
  <c r="D50"/>
  <c r="H50" s="1"/>
  <c r="L50" s="1"/>
  <c r="P50" s="1"/>
  <c r="E50"/>
  <c r="I50" s="1"/>
  <c r="M50" s="1"/>
  <c r="Q50" s="1"/>
  <c r="F50"/>
  <c r="J50" s="1"/>
  <c r="N50" s="1"/>
  <c r="R50" s="1"/>
  <c r="C51"/>
  <c r="G51" s="1"/>
  <c r="K51" s="1"/>
  <c r="O51" s="1"/>
  <c r="D51"/>
  <c r="H51" s="1"/>
  <c r="L51" s="1"/>
  <c r="P51" s="1"/>
  <c r="E51"/>
  <c r="I51" s="1"/>
  <c r="M51" s="1"/>
  <c r="Q51" s="1"/>
  <c r="F51"/>
  <c r="J51" s="1"/>
  <c r="N51" s="1"/>
  <c r="R51" s="1"/>
  <c r="C52"/>
  <c r="G52" s="1"/>
  <c r="K52" s="1"/>
  <c r="O52" s="1"/>
  <c r="D52"/>
  <c r="H52" s="1"/>
  <c r="L52" s="1"/>
  <c r="P52" s="1"/>
  <c r="E52"/>
  <c r="I52" s="1"/>
  <c r="M52" s="1"/>
  <c r="Q52" s="1"/>
  <c r="F52"/>
  <c r="J52" s="1"/>
  <c r="N52" s="1"/>
  <c r="R52" s="1"/>
  <c r="C53"/>
  <c r="G53" s="1"/>
  <c r="K53" s="1"/>
  <c r="O53" s="1"/>
  <c r="D53"/>
  <c r="H53" s="1"/>
  <c r="L53" s="1"/>
  <c r="P53" s="1"/>
  <c r="E53"/>
  <c r="I53" s="1"/>
  <c r="M53" s="1"/>
  <c r="Q53" s="1"/>
  <c r="F53"/>
  <c r="J53" s="1"/>
  <c r="N53" s="1"/>
  <c r="R53" s="1"/>
  <c r="C54"/>
  <c r="G54" s="1"/>
  <c r="K54" s="1"/>
  <c r="O54" s="1"/>
  <c r="D54"/>
  <c r="H54" s="1"/>
  <c r="L54" s="1"/>
  <c r="P54" s="1"/>
  <c r="E54"/>
  <c r="I54" s="1"/>
  <c r="M54" s="1"/>
  <c r="Q54" s="1"/>
  <c r="F54"/>
  <c r="J54" s="1"/>
  <c r="N54" s="1"/>
  <c r="R54" s="1"/>
  <c r="C55"/>
  <c r="G55" s="1"/>
  <c r="K55" s="1"/>
  <c r="O55" s="1"/>
  <c r="D55"/>
  <c r="H55" s="1"/>
  <c r="L55" s="1"/>
  <c r="P55" s="1"/>
  <c r="E55"/>
  <c r="I55" s="1"/>
  <c r="M55" s="1"/>
  <c r="Q55" s="1"/>
  <c r="F55"/>
  <c r="J55" s="1"/>
  <c r="N55" s="1"/>
  <c r="R55" s="1"/>
  <c r="C56"/>
  <c r="G56" s="1"/>
  <c r="K56" s="1"/>
  <c r="O56" s="1"/>
  <c r="D56"/>
  <c r="H56" s="1"/>
  <c r="L56" s="1"/>
  <c r="P56" s="1"/>
  <c r="E56"/>
  <c r="I56" s="1"/>
  <c r="M56" s="1"/>
  <c r="Q56" s="1"/>
  <c r="F56"/>
  <c r="J56" s="1"/>
  <c r="N56" s="1"/>
  <c r="R56" s="1"/>
  <c r="C57"/>
  <c r="G57" s="1"/>
  <c r="K57" s="1"/>
  <c r="O57" s="1"/>
  <c r="D57"/>
  <c r="H57" s="1"/>
  <c r="L57" s="1"/>
  <c r="P57" s="1"/>
  <c r="E57"/>
  <c r="I57" s="1"/>
  <c r="M57" s="1"/>
  <c r="Q57" s="1"/>
  <c r="F57"/>
  <c r="J57" s="1"/>
  <c r="N57" s="1"/>
  <c r="R57" s="1"/>
  <c r="C58"/>
  <c r="G58" s="1"/>
  <c r="K58" s="1"/>
  <c r="O58" s="1"/>
  <c r="D58"/>
  <c r="H58" s="1"/>
  <c r="L58" s="1"/>
  <c r="P58" s="1"/>
  <c r="E58"/>
  <c r="I58" s="1"/>
  <c r="M58" s="1"/>
  <c r="Q58" s="1"/>
  <c r="F58"/>
  <c r="J58" s="1"/>
  <c r="N58" s="1"/>
  <c r="R58" s="1"/>
  <c r="C59"/>
  <c r="G59" s="1"/>
  <c r="K59" s="1"/>
  <c r="O59" s="1"/>
  <c r="D59"/>
  <c r="H59" s="1"/>
  <c r="L59" s="1"/>
  <c r="P59" s="1"/>
  <c r="E59"/>
  <c r="I59" s="1"/>
  <c r="M59" s="1"/>
  <c r="Q59" s="1"/>
  <c r="F59"/>
  <c r="J59" s="1"/>
  <c r="N59" s="1"/>
  <c r="R59" s="1"/>
  <c r="C60"/>
  <c r="G60" s="1"/>
  <c r="K60" s="1"/>
  <c r="O60" s="1"/>
  <c r="D60"/>
  <c r="H60" s="1"/>
  <c r="L60" s="1"/>
  <c r="P60" s="1"/>
  <c r="E60"/>
  <c r="I60" s="1"/>
  <c r="M60" s="1"/>
  <c r="Q60" s="1"/>
  <c r="F60"/>
  <c r="J60" s="1"/>
  <c r="N60" s="1"/>
  <c r="R60" s="1"/>
  <c r="C61"/>
  <c r="G61" s="1"/>
  <c r="K61" s="1"/>
  <c r="O61" s="1"/>
  <c r="D61"/>
  <c r="H61" s="1"/>
  <c r="L61" s="1"/>
  <c r="P61" s="1"/>
  <c r="E61"/>
  <c r="I61" s="1"/>
  <c r="M61" s="1"/>
  <c r="Q61" s="1"/>
  <c r="F61"/>
  <c r="J61" s="1"/>
  <c r="N61" s="1"/>
  <c r="R61" s="1"/>
  <c r="C62"/>
  <c r="G62" s="1"/>
  <c r="K62" s="1"/>
  <c r="O62" s="1"/>
  <c r="D62"/>
  <c r="H62" s="1"/>
  <c r="L62" s="1"/>
  <c r="P62" s="1"/>
  <c r="E62"/>
  <c r="I62" s="1"/>
  <c r="M62" s="1"/>
  <c r="Q62" s="1"/>
  <c r="F62"/>
  <c r="J62" s="1"/>
  <c r="N62" s="1"/>
  <c r="R62" s="1"/>
  <c r="C63"/>
  <c r="G63" s="1"/>
  <c r="K63" s="1"/>
  <c r="O63" s="1"/>
  <c r="D63"/>
  <c r="H63" s="1"/>
  <c r="L63" s="1"/>
  <c r="P63" s="1"/>
  <c r="E63"/>
  <c r="I63" s="1"/>
  <c r="M63" s="1"/>
  <c r="Q63" s="1"/>
  <c r="F63"/>
  <c r="J63" s="1"/>
  <c r="N63" s="1"/>
  <c r="R63" s="1"/>
  <c r="C64"/>
  <c r="G64" s="1"/>
  <c r="K64" s="1"/>
  <c r="O64" s="1"/>
  <c r="D64"/>
  <c r="H64" s="1"/>
  <c r="L64" s="1"/>
  <c r="P64" s="1"/>
  <c r="E64"/>
  <c r="I64" s="1"/>
  <c r="M64" s="1"/>
  <c r="Q64" s="1"/>
  <c r="F64"/>
  <c r="J64" s="1"/>
  <c r="N64" s="1"/>
  <c r="R64" s="1"/>
  <c r="C65"/>
  <c r="G65" s="1"/>
  <c r="K65" s="1"/>
  <c r="O65" s="1"/>
  <c r="D65"/>
  <c r="H65" s="1"/>
  <c r="L65" s="1"/>
  <c r="P65" s="1"/>
  <c r="E65"/>
  <c r="I65" s="1"/>
  <c r="M65" s="1"/>
  <c r="Q65" s="1"/>
  <c r="F65"/>
  <c r="J65" s="1"/>
  <c r="N65" s="1"/>
  <c r="R65" s="1"/>
  <c r="C66"/>
  <c r="G66" s="1"/>
  <c r="K66" s="1"/>
  <c r="O66" s="1"/>
  <c r="D66"/>
  <c r="H66" s="1"/>
  <c r="L66" s="1"/>
  <c r="P66" s="1"/>
  <c r="E66"/>
  <c r="I66" s="1"/>
  <c r="M66" s="1"/>
  <c r="Q66" s="1"/>
  <c r="F66"/>
  <c r="J66" s="1"/>
  <c r="N66" s="1"/>
  <c r="R66" s="1"/>
  <c r="C67"/>
  <c r="G67" s="1"/>
  <c r="K67" s="1"/>
  <c r="O67" s="1"/>
  <c r="D67"/>
  <c r="H67" s="1"/>
  <c r="L67" s="1"/>
  <c r="P67" s="1"/>
  <c r="E67"/>
  <c r="I67" s="1"/>
  <c r="M67" s="1"/>
  <c r="Q67" s="1"/>
  <c r="F67"/>
  <c r="J67" s="1"/>
  <c r="N67" s="1"/>
  <c r="R67" s="1"/>
  <c r="C68"/>
  <c r="G68" s="1"/>
  <c r="K68" s="1"/>
  <c r="O68" s="1"/>
  <c r="D68"/>
  <c r="H68" s="1"/>
  <c r="L68" s="1"/>
  <c r="P68" s="1"/>
  <c r="E68"/>
  <c r="I68" s="1"/>
  <c r="M68" s="1"/>
  <c r="Q68" s="1"/>
  <c r="F68"/>
  <c r="J68" s="1"/>
  <c r="N68" s="1"/>
  <c r="R68" s="1"/>
  <c r="C69"/>
  <c r="G69" s="1"/>
  <c r="K69" s="1"/>
  <c r="O69" s="1"/>
  <c r="D69"/>
  <c r="H69" s="1"/>
  <c r="L69" s="1"/>
  <c r="P69" s="1"/>
  <c r="E69"/>
  <c r="I69" s="1"/>
  <c r="M69" s="1"/>
  <c r="Q69" s="1"/>
  <c r="F69"/>
  <c r="J69" s="1"/>
  <c r="N69" s="1"/>
  <c r="R69" s="1"/>
  <c r="C70"/>
  <c r="G70" s="1"/>
  <c r="K70" s="1"/>
  <c r="O70" s="1"/>
  <c r="D70"/>
  <c r="H70" s="1"/>
  <c r="L70" s="1"/>
  <c r="P70" s="1"/>
  <c r="E70"/>
  <c r="I70" s="1"/>
  <c r="M70" s="1"/>
  <c r="Q70" s="1"/>
  <c r="F70"/>
  <c r="J70" s="1"/>
  <c r="N70" s="1"/>
  <c r="R70" s="1"/>
  <c r="C71"/>
  <c r="G71" s="1"/>
  <c r="K71" s="1"/>
  <c r="O71" s="1"/>
  <c r="D71"/>
  <c r="H71" s="1"/>
  <c r="L71" s="1"/>
  <c r="P71" s="1"/>
  <c r="E71"/>
  <c r="I71" s="1"/>
  <c r="M71" s="1"/>
  <c r="Q71" s="1"/>
  <c r="F71"/>
  <c r="J71" s="1"/>
  <c r="N71" s="1"/>
  <c r="R71" s="1"/>
  <c r="C72"/>
  <c r="G72" s="1"/>
  <c r="K72" s="1"/>
  <c r="O72" s="1"/>
  <c r="D72"/>
  <c r="H72" s="1"/>
  <c r="L72" s="1"/>
  <c r="P72" s="1"/>
  <c r="E72"/>
  <c r="I72" s="1"/>
  <c r="M72" s="1"/>
  <c r="Q72" s="1"/>
  <c r="F72"/>
  <c r="J72" s="1"/>
  <c r="N72" s="1"/>
  <c r="R72" s="1"/>
  <c r="C73"/>
  <c r="G73" s="1"/>
  <c r="K73" s="1"/>
  <c r="O73" s="1"/>
  <c r="D73"/>
  <c r="H73" s="1"/>
  <c r="L73" s="1"/>
  <c r="P73" s="1"/>
  <c r="E73"/>
  <c r="I73" s="1"/>
  <c r="M73" s="1"/>
  <c r="Q73" s="1"/>
  <c r="F73"/>
  <c r="J73" s="1"/>
  <c r="N73" s="1"/>
  <c r="R73" s="1"/>
  <c r="C102"/>
  <c r="G102" s="1"/>
  <c r="K102" s="1"/>
  <c r="D74"/>
  <c r="D102" s="1"/>
  <c r="H102" s="1"/>
  <c r="L102" s="1"/>
  <c r="E102"/>
  <c r="I102" s="1"/>
  <c r="M102" s="1"/>
  <c r="F74"/>
  <c r="F102" s="1"/>
  <c r="J102" s="1"/>
  <c r="F6"/>
  <c r="J6" s="1"/>
  <c r="E6"/>
  <c r="I6" s="1"/>
  <c r="D6"/>
  <c r="H6" s="1"/>
  <c r="K11" i="15" l="1"/>
  <c r="L11" s="1"/>
  <c r="M11" s="1"/>
  <c r="N11" s="1"/>
  <c r="O11" s="1"/>
  <c r="J11"/>
  <c r="I12" s="1"/>
  <c r="O9"/>
  <c r="G10" i="13"/>
  <c r="D11"/>
  <c r="C12" s="1"/>
  <c r="E11"/>
  <c r="F11" s="1"/>
  <c r="G11" s="1"/>
  <c r="H11" s="1"/>
  <c r="H54" i="12"/>
  <c r="G66"/>
  <c r="H66" s="1"/>
  <c r="H60" i="11"/>
  <c r="G72"/>
  <c r="H72" s="1"/>
  <c r="G73" i="12"/>
  <c r="H73" s="1"/>
  <c r="H61"/>
  <c r="H51"/>
  <c r="G63"/>
  <c r="H63" s="1"/>
  <c r="H52"/>
  <c r="G64"/>
  <c r="H64" s="1"/>
  <c r="G68"/>
  <c r="H68" s="1"/>
  <c r="H56"/>
  <c r="H59"/>
  <c r="G71"/>
  <c r="H71" s="1"/>
  <c r="H52" i="11"/>
  <c r="G64"/>
  <c r="H64" s="1"/>
  <c r="G67" i="12"/>
  <c r="H67" s="1"/>
  <c r="H55"/>
  <c r="G70"/>
  <c r="H70" s="1"/>
  <c r="H58"/>
  <c r="H62" i="11"/>
  <c r="G74"/>
  <c r="I9" i="12"/>
  <c r="J8"/>
  <c r="K9" s="1"/>
  <c r="L9" s="1"/>
  <c r="M9" s="1"/>
  <c r="N9" s="1"/>
  <c r="O9" s="1"/>
  <c r="H54" i="11"/>
  <c r="G66"/>
  <c r="H66" s="1"/>
  <c r="G65"/>
  <c r="H65" s="1"/>
  <c r="H53"/>
  <c r="J7"/>
  <c r="K8" s="1"/>
  <c r="L8" s="1"/>
  <c r="M8" s="1"/>
  <c r="N8" s="1"/>
  <c r="O8" s="1"/>
  <c r="I8"/>
  <c r="H61"/>
  <c r="G73"/>
  <c r="H73" s="1"/>
  <c r="G69" i="12"/>
  <c r="H69" s="1"/>
  <c r="H57"/>
  <c r="H51" i="11"/>
  <c r="G63"/>
  <c r="H63" s="1"/>
  <c r="H59"/>
  <c r="G71"/>
  <c r="H71" s="1"/>
  <c r="H56"/>
  <c r="G68"/>
  <c r="H68" s="1"/>
  <c r="H57"/>
  <c r="G69"/>
  <c r="H69" s="1"/>
  <c r="H55"/>
  <c r="G67"/>
  <c r="H67" s="1"/>
  <c r="I9" i="10"/>
  <c r="E10"/>
  <c r="F9"/>
  <c r="G10" s="1"/>
  <c r="H10" s="1"/>
  <c r="I10" s="1"/>
  <c r="J10" s="1"/>
  <c r="H7" i="9"/>
  <c r="I7" s="1"/>
  <c r="D8"/>
  <c r="E7"/>
  <c r="F8" s="1"/>
  <c r="G8" s="1"/>
  <c r="H8" s="1"/>
  <c r="I8" s="1"/>
  <c r="K7" i="6"/>
  <c r="O7" s="1"/>
  <c r="H80" s="1"/>
  <c r="H77"/>
  <c r="H78" s="1"/>
  <c r="I81"/>
  <c r="I82" s="1"/>
  <c r="L6"/>
  <c r="I77"/>
  <c r="I78" s="1"/>
  <c r="H81"/>
  <c r="H82" s="1"/>
  <c r="Y27" i="8"/>
  <c r="V27"/>
  <c r="J77" i="6"/>
  <c r="J78" s="1"/>
  <c r="M6"/>
  <c r="J81"/>
  <c r="J82" s="1"/>
  <c r="M8" i="8"/>
  <c r="Q8" s="1"/>
  <c r="W27" s="1"/>
  <c r="W28"/>
  <c r="W29" s="1"/>
  <c r="W24"/>
  <c r="W25" s="1"/>
  <c r="K81" i="6"/>
  <c r="K82" s="1"/>
  <c r="N6"/>
  <c r="K77"/>
  <c r="K78" s="1"/>
  <c r="X27" i="8"/>
  <c r="X24"/>
  <c r="X25" s="1"/>
  <c r="V26"/>
  <c r="X28"/>
  <c r="X29" s="1"/>
  <c r="BB6" i="6"/>
  <c r="AU80" s="1"/>
  <c r="AU79"/>
  <c r="BA6"/>
  <c r="AT80" s="1"/>
  <c r="AT79"/>
  <c r="Y24" i="8"/>
  <c r="Y25" s="1"/>
  <c r="Y28"/>
  <c r="Y29" s="1"/>
  <c r="Y26"/>
  <c r="V24"/>
  <c r="V25" s="1"/>
  <c r="X26"/>
  <c r="V28"/>
  <c r="V29" s="1"/>
  <c r="AZ6" i="6"/>
  <c r="AS80" s="1"/>
  <c r="AS79"/>
  <c r="AY6"/>
  <c r="AR80" s="1"/>
  <c r="AR79"/>
  <c r="M10"/>
  <c r="Q10" s="1"/>
  <c r="L10"/>
  <c r="P10" s="1"/>
  <c r="D6" i="5"/>
  <c r="F9"/>
  <c r="I9" s="1"/>
  <c r="L9" s="1"/>
  <c r="O9" s="1"/>
  <c r="F10"/>
  <c r="I10" s="1"/>
  <c r="L10" s="1"/>
  <c r="O10" s="1"/>
  <c r="F11"/>
  <c r="I11" s="1"/>
  <c r="L11" s="1"/>
  <c r="O11" s="1"/>
  <c r="F12"/>
  <c r="I12" s="1"/>
  <c r="L12" s="1"/>
  <c r="O12" s="1"/>
  <c r="F13"/>
  <c r="I13" s="1"/>
  <c r="L13" s="1"/>
  <c r="O13" s="1"/>
  <c r="F14"/>
  <c r="I14" s="1"/>
  <c r="L14" s="1"/>
  <c r="O14" s="1"/>
  <c r="F15"/>
  <c r="I15" s="1"/>
  <c r="L15" s="1"/>
  <c r="O15" s="1"/>
  <c r="F16"/>
  <c r="I16" s="1"/>
  <c r="L16" s="1"/>
  <c r="O16" s="1"/>
  <c r="F17"/>
  <c r="I17" s="1"/>
  <c r="L17" s="1"/>
  <c r="O17" s="1"/>
  <c r="F18"/>
  <c r="I18" s="1"/>
  <c r="L18" s="1"/>
  <c r="O18" s="1"/>
  <c r="F19"/>
  <c r="I19" s="1"/>
  <c r="L19" s="1"/>
  <c r="O19" s="1"/>
  <c r="F20"/>
  <c r="I20" s="1"/>
  <c r="L20" s="1"/>
  <c r="O20" s="1"/>
  <c r="F21"/>
  <c r="I21" s="1"/>
  <c r="L21" s="1"/>
  <c r="O21" s="1"/>
  <c r="F22"/>
  <c r="I22" s="1"/>
  <c r="L22" s="1"/>
  <c r="O22" s="1"/>
  <c r="F23"/>
  <c r="I23" s="1"/>
  <c r="L23" s="1"/>
  <c r="O23" s="1"/>
  <c r="F24"/>
  <c r="I24" s="1"/>
  <c r="L24" s="1"/>
  <c r="O24" s="1"/>
  <c r="F25"/>
  <c r="I25" s="1"/>
  <c r="L25" s="1"/>
  <c r="O25" s="1"/>
  <c r="F26"/>
  <c r="I26" s="1"/>
  <c r="L26" s="1"/>
  <c r="O26" s="1"/>
  <c r="F27"/>
  <c r="I27" s="1"/>
  <c r="L27" s="1"/>
  <c r="O27" s="1"/>
  <c r="F28"/>
  <c r="F29"/>
  <c r="E8"/>
  <c r="H8" s="1"/>
  <c r="E9"/>
  <c r="H9" s="1"/>
  <c r="K9" s="1"/>
  <c r="N9" s="1"/>
  <c r="E10"/>
  <c r="H10" s="1"/>
  <c r="K10" s="1"/>
  <c r="N10" s="1"/>
  <c r="E11"/>
  <c r="H11" s="1"/>
  <c r="K11" s="1"/>
  <c r="N11" s="1"/>
  <c r="E12"/>
  <c r="H12" s="1"/>
  <c r="K12" s="1"/>
  <c r="N12" s="1"/>
  <c r="E13"/>
  <c r="H13" s="1"/>
  <c r="K13" s="1"/>
  <c r="N13" s="1"/>
  <c r="E14"/>
  <c r="H14" s="1"/>
  <c r="K14" s="1"/>
  <c r="N14" s="1"/>
  <c r="E15"/>
  <c r="H15" s="1"/>
  <c r="K15" s="1"/>
  <c r="N15" s="1"/>
  <c r="E16"/>
  <c r="H16" s="1"/>
  <c r="K16" s="1"/>
  <c r="N16" s="1"/>
  <c r="E17"/>
  <c r="H17" s="1"/>
  <c r="K17" s="1"/>
  <c r="N17" s="1"/>
  <c r="E18"/>
  <c r="H18" s="1"/>
  <c r="K18" s="1"/>
  <c r="N18" s="1"/>
  <c r="E19"/>
  <c r="H19" s="1"/>
  <c r="K19" s="1"/>
  <c r="N19" s="1"/>
  <c r="E20"/>
  <c r="H20" s="1"/>
  <c r="K20" s="1"/>
  <c r="N20" s="1"/>
  <c r="E21"/>
  <c r="H21" s="1"/>
  <c r="K21" s="1"/>
  <c r="N21" s="1"/>
  <c r="E22"/>
  <c r="H22" s="1"/>
  <c r="K22" s="1"/>
  <c r="N22" s="1"/>
  <c r="E23"/>
  <c r="H23" s="1"/>
  <c r="K23" s="1"/>
  <c r="N23" s="1"/>
  <c r="E24"/>
  <c r="H24" s="1"/>
  <c r="K24" s="1"/>
  <c r="N24" s="1"/>
  <c r="E25"/>
  <c r="H25" s="1"/>
  <c r="K25" s="1"/>
  <c r="N25" s="1"/>
  <c r="E26"/>
  <c r="H26" s="1"/>
  <c r="K26" s="1"/>
  <c r="N26" s="1"/>
  <c r="E27"/>
  <c r="H27" s="1"/>
  <c r="K27" s="1"/>
  <c r="N27" s="1"/>
  <c r="E28"/>
  <c r="E29"/>
  <c r="D12"/>
  <c r="G12" s="1"/>
  <c r="J12" s="1"/>
  <c r="M12" s="1"/>
  <c r="D13"/>
  <c r="G13" s="1"/>
  <c r="J13" s="1"/>
  <c r="M13" s="1"/>
  <c r="D14"/>
  <c r="G14" s="1"/>
  <c r="J14" s="1"/>
  <c r="M14" s="1"/>
  <c r="D15"/>
  <c r="G15" s="1"/>
  <c r="J15" s="1"/>
  <c r="M15" s="1"/>
  <c r="D16"/>
  <c r="G16" s="1"/>
  <c r="J16" s="1"/>
  <c r="M16" s="1"/>
  <c r="D17"/>
  <c r="G17" s="1"/>
  <c r="J17" s="1"/>
  <c r="M17" s="1"/>
  <c r="D18"/>
  <c r="G18" s="1"/>
  <c r="J18" s="1"/>
  <c r="M18" s="1"/>
  <c r="D19"/>
  <c r="G19" s="1"/>
  <c r="J19" s="1"/>
  <c r="M19" s="1"/>
  <c r="D20"/>
  <c r="G20" s="1"/>
  <c r="J20" s="1"/>
  <c r="M20" s="1"/>
  <c r="D21"/>
  <c r="G21" s="1"/>
  <c r="J21" s="1"/>
  <c r="M21" s="1"/>
  <c r="D22"/>
  <c r="G22" s="1"/>
  <c r="J22" s="1"/>
  <c r="M22" s="1"/>
  <c r="D23"/>
  <c r="G23" s="1"/>
  <c r="J23" s="1"/>
  <c r="M23" s="1"/>
  <c r="D24"/>
  <c r="G24" s="1"/>
  <c r="J24" s="1"/>
  <c r="M24" s="1"/>
  <c r="D25"/>
  <c r="G25" s="1"/>
  <c r="J25" s="1"/>
  <c r="M25" s="1"/>
  <c r="D26"/>
  <c r="G26" s="1"/>
  <c r="J26" s="1"/>
  <c r="M26" s="1"/>
  <c r="D27"/>
  <c r="G27" s="1"/>
  <c r="J27" s="1"/>
  <c r="M27" s="1"/>
  <c r="D28"/>
  <c r="E81" s="1"/>
  <c r="H81" s="1"/>
  <c r="K81" s="1"/>
  <c r="D29"/>
  <c r="D7"/>
  <c r="G7" s="1"/>
  <c r="D8"/>
  <c r="G8" s="1"/>
  <c r="J8" s="1"/>
  <c r="M8" s="1"/>
  <c r="D9"/>
  <c r="G9" s="1"/>
  <c r="J9" s="1"/>
  <c r="M9" s="1"/>
  <c r="D10"/>
  <c r="G10" s="1"/>
  <c r="J10" s="1"/>
  <c r="M10" s="1"/>
  <c r="D11"/>
  <c r="G11" s="1"/>
  <c r="J11" s="1"/>
  <c r="M11" s="1"/>
  <c r="F8"/>
  <c r="I8" s="1"/>
  <c r="L8" s="1"/>
  <c r="O8" s="1"/>
  <c r="E7"/>
  <c r="H7" s="1"/>
  <c r="G6"/>
  <c r="J6" s="1"/>
  <c r="M6" s="1"/>
  <c r="K12" i="15" l="1"/>
  <c r="L12" s="1"/>
  <c r="M12" s="1"/>
  <c r="J12"/>
  <c r="I13" s="1"/>
  <c r="D12" i="13"/>
  <c r="C13" s="1"/>
  <c r="E12"/>
  <c r="F12" s="1"/>
  <c r="H10"/>
  <c r="W26" i="8"/>
  <c r="H79" i="6"/>
  <c r="J9" i="12"/>
  <c r="K10" s="1"/>
  <c r="L10" s="1"/>
  <c r="M10" s="1"/>
  <c r="N10" s="1"/>
  <c r="O10" s="1"/>
  <c r="I10"/>
  <c r="J8" i="11"/>
  <c r="K9" s="1"/>
  <c r="L9" s="1"/>
  <c r="M9" s="1"/>
  <c r="N9" s="1"/>
  <c r="O9" s="1"/>
  <c r="I9"/>
  <c r="E11" i="10"/>
  <c r="F10"/>
  <c r="G11" s="1"/>
  <c r="H11" s="1"/>
  <c r="I11" s="1"/>
  <c r="J11" s="1"/>
  <c r="J9"/>
  <c r="D9" i="9"/>
  <c r="E8"/>
  <c r="F9" s="1"/>
  <c r="G9" s="1"/>
  <c r="H9" s="1"/>
  <c r="I9" s="1"/>
  <c r="R6" i="6"/>
  <c r="K80" s="1"/>
  <c r="K79"/>
  <c r="Q6"/>
  <c r="J80" s="1"/>
  <c r="J79"/>
  <c r="P6"/>
  <c r="I80" s="1"/>
  <c r="I79"/>
  <c r="K7" i="5"/>
  <c r="I28"/>
  <c r="L28" s="1"/>
  <c r="O28" s="1"/>
  <c r="U8" s="1"/>
  <c r="G81"/>
  <c r="J81" s="1"/>
  <c r="M81" s="1"/>
  <c r="G28"/>
  <c r="J28" s="1"/>
  <c r="M28" s="1"/>
  <c r="U7"/>
  <c r="H28"/>
  <c r="K28" s="1"/>
  <c r="N28" s="1"/>
  <c r="F81"/>
  <c r="I81" s="1"/>
  <c r="L81" s="1"/>
  <c r="K8"/>
  <c r="N8" s="1"/>
  <c r="J7"/>
  <c r="M7" s="1"/>
  <c r="U93" i="4"/>
  <c r="Y102" i="6" s="1"/>
  <c r="AA102" s="1"/>
  <c r="AB102" s="1"/>
  <c r="AO94" i="4"/>
  <c r="AP104" i="6" s="1"/>
  <c r="AR9" i="4"/>
  <c r="AU9" s="1"/>
  <c r="AX9" s="1"/>
  <c r="BA9" s="1"/>
  <c r="AR10"/>
  <c r="AU10" s="1"/>
  <c r="AX10" s="1"/>
  <c r="BA10" s="1"/>
  <c r="AR11"/>
  <c r="AU11" s="1"/>
  <c r="AX11" s="1"/>
  <c r="BA11" s="1"/>
  <c r="AR12"/>
  <c r="AU12" s="1"/>
  <c r="AX12" s="1"/>
  <c r="BA12" s="1"/>
  <c r="AR13"/>
  <c r="AU13" s="1"/>
  <c r="AX13" s="1"/>
  <c r="BA13" s="1"/>
  <c r="AR14"/>
  <c r="AU14" s="1"/>
  <c r="AX14" s="1"/>
  <c r="BA14" s="1"/>
  <c r="AR15"/>
  <c r="AU15" s="1"/>
  <c r="AX15" s="1"/>
  <c r="BA15" s="1"/>
  <c r="AR16"/>
  <c r="AU16" s="1"/>
  <c r="AX16" s="1"/>
  <c r="BA16" s="1"/>
  <c r="AR17"/>
  <c r="AU17" s="1"/>
  <c r="AX17" s="1"/>
  <c r="BA17" s="1"/>
  <c r="AR18"/>
  <c r="AU18" s="1"/>
  <c r="AX18" s="1"/>
  <c r="BA18" s="1"/>
  <c r="AR19"/>
  <c r="AU19" s="1"/>
  <c r="AX19" s="1"/>
  <c r="BA19" s="1"/>
  <c r="AR20"/>
  <c r="AU20" s="1"/>
  <c r="AX20" s="1"/>
  <c r="BA20" s="1"/>
  <c r="AR21"/>
  <c r="AU21" s="1"/>
  <c r="AX21" s="1"/>
  <c r="BA21" s="1"/>
  <c r="AR22"/>
  <c r="AU22" s="1"/>
  <c r="AX22" s="1"/>
  <c r="BA22" s="1"/>
  <c r="AR23"/>
  <c r="AU23" s="1"/>
  <c r="AX23" s="1"/>
  <c r="BA23" s="1"/>
  <c r="AR24"/>
  <c r="AU24" s="1"/>
  <c r="AX24" s="1"/>
  <c r="BA24" s="1"/>
  <c r="AR25"/>
  <c r="AU25" s="1"/>
  <c r="AX25" s="1"/>
  <c r="BA25" s="1"/>
  <c r="AR26"/>
  <c r="AU26" s="1"/>
  <c r="AX26" s="1"/>
  <c r="BA26" s="1"/>
  <c r="AR27"/>
  <c r="AU27" s="1"/>
  <c r="AX27" s="1"/>
  <c r="BA27" s="1"/>
  <c r="AR28"/>
  <c r="AU28" s="1"/>
  <c r="AX28" s="1"/>
  <c r="BA28" s="1"/>
  <c r="AR29"/>
  <c r="AU29" s="1"/>
  <c r="AX29" s="1"/>
  <c r="BA29" s="1"/>
  <c r="AR30"/>
  <c r="AU30" s="1"/>
  <c r="AX30" s="1"/>
  <c r="BA30" s="1"/>
  <c r="AR31"/>
  <c r="AU31" s="1"/>
  <c r="AX31" s="1"/>
  <c r="BA31" s="1"/>
  <c r="AR32"/>
  <c r="AU32" s="1"/>
  <c r="AX32" s="1"/>
  <c r="BA32" s="1"/>
  <c r="AR33"/>
  <c r="AU33" s="1"/>
  <c r="AX33" s="1"/>
  <c r="BA33" s="1"/>
  <c r="AR34"/>
  <c r="AU34" s="1"/>
  <c r="AX34" s="1"/>
  <c r="BA34" s="1"/>
  <c r="AR35"/>
  <c r="AU35" s="1"/>
  <c r="AX35" s="1"/>
  <c r="BA35" s="1"/>
  <c r="AR36"/>
  <c r="AU36" s="1"/>
  <c r="AX36" s="1"/>
  <c r="BA36" s="1"/>
  <c r="AR37"/>
  <c r="AU37" s="1"/>
  <c r="AX37" s="1"/>
  <c r="BA37" s="1"/>
  <c r="AR38"/>
  <c r="AU38" s="1"/>
  <c r="AX38" s="1"/>
  <c r="BA38" s="1"/>
  <c r="AR39"/>
  <c r="AU39" s="1"/>
  <c r="AX39" s="1"/>
  <c r="BA39" s="1"/>
  <c r="AR40"/>
  <c r="AU40" s="1"/>
  <c r="AX40" s="1"/>
  <c r="BA40" s="1"/>
  <c r="AR41"/>
  <c r="AU41" s="1"/>
  <c r="AX41" s="1"/>
  <c r="BA41" s="1"/>
  <c r="AR42"/>
  <c r="AU42" s="1"/>
  <c r="AX42" s="1"/>
  <c r="BA42" s="1"/>
  <c r="AR43"/>
  <c r="AU43" s="1"/>
  <c r="AX43" s="1"/>
  <c r="BA43" s="1"/>
  <c r="AR44"/>
  <c r="AU44" s="1"/>
  <c r="AX44" s="1"/>
  <c r="BA44" s="1"/>
  <c r="AR45"/>
  <c r="AU45" s="1"/>
  <c r="AX45" s="1"/>
  <c r="BA45" s="1"/>
  <c r="AR46"/>
  <c r="AU46" s="1"/>
  <c r="AX46" s="1"/>
  <c r="BA46" s="1"/>
  <c r="AR47"/>
  <c r="AU47" s="1"/>
  <c r="AX47" s="1"/>
  <c r="BA47" s="1"/>
  <c r="AR48"/>
  <c r="AU48" s="1"/>
  <c r="AX48" s="1"/>
  <c r="BA48" s="1"/>
  <c r="AR49"/>
  <c r="AU49" s="1"/>
  <c r="AX49" s="1"/>
  <c r="BA49" s="1"/>
  <c r="AR50"/>
  <c r="AU50" s="1"/>
  <c r="AX50" s="1"/>
  <c r="BA50" s="1"/>
  <c r="AR51"/>
  <c r="AU51" s="1"/>
  <c r="AX51" s="1"/>
  <c r="BA51" s="1"/>
  <c r="AR52"/>
  <c r="AU52" s="1"/>
  <c r="AX52" s="1"/>
  <c r="BA52" s="1"/>
  <c r="AR53"/>
  <c r="AU53" s="1"/>
  <c r="AX53" s="1"/>
  <c r="BA53" s="1"/>
  <c r="AR54"/>
  <c r="AU54" s="1"/>
  <c r="AX54" s="1"/>
  <c r="BA54" s="1"/>
  <c r="AR55"/>
  <c r="AU55" s="1"/>
  <c r="AX55" s="1"/>
  <c r="BA55" s="1"/>
  <c r="AR56"/>
  <c r="AU56" s="1"/>
  <c r="AX56" s="1"/>
  <c r="BA56" s="1"/>
  <c r="AR57"/>
  <c r="AU57" s="1"/>
  <c r="AX57" s="1"/>
  <c r="BA57" s="1"/>
  <c r="AR58"/>
  <c r="AU58" s="1"/>
  <c r="AX58" s="1"/>
  <c r="BA58" s="1"/>
  <c r="AR59"/>
  <c r="AU59" s="1"/>
  <c r="AX59" s="1"/>
  <c r="BA59" s="1"/>
  <c r="AR60"/>
  <c r="AU60" s="1"/>
  <c r="AX60" s="1"/>
  <c r="BA60" s="1"/>
  <c r="AR61"/>
  <c r="AU61" s="1"/>
  <c r="AX61" s="1"/>
  <c r="BA61" s="1"/>
  <c r="AR62"/>
  <c r="AU62" s="1"/>
  <c r="AX62" s="1"/>
  <c r="BA62" s="1"/>
  <c r="AR63"/>
  <c r="AU63" s="1"/>
  <c r="AX63" s="1"/>
  <c r="BA63" s="1"/>
  <c r="AR64"/>
  <c r="AU64" s="1"/>
  <c r="AX64" s="1"/>
  <c r="BA64" s="1"/>
  <c r="AR65"/>
  <c r="AU65" s="1"/>
  <c r="AX65" s="1"/>
  <c r="BA65" s="1"/>
  <c r="AR66"/>
  <c r="AU66" s="1"/>
  <c r="AX66" s="1"/>
  <c r="BA66" s="1"/>
  <c r="AR67"/>
  <c r="AU67" s="1"/>
  <c r="AX67" s="1"/>
  <c r="BA67" s="1"/>
  <c r="AR68"/>
  <c r="AU68" s="1"/>
  <c r="AX68" s="1"/>
  <c r="BA68" s="1"/>
  <c r="AR69"/>
  <c r="AU69" s="1"/>
  <c r="AX69" s="1"/>
  <c r="BA69" s="1"/>
  <c r="AR70"/>
  <c r="AU70" s="1"/>
  <c r="AX70" s="1"/>
  <c r="BA70" s="1"/>
  <c r="AR71"/>
  <c r="AU71" s="1"/>
  <c r="AX71" s="1"/>
  <c r="BA71" s="1"/>
  <c r="AR72"/>
  <c r="AU72" s="1"/>
  <c r="AX72" s="1"/>
  <c r="BA72" s="1"/>
  <c r="AR73"/>
  <c r="AU73" s="1"/>
  <c r="AX73" s="1"/>
  <c r="BA73" s="1"/>
  <c r="AR74"/>
  <c r="AR94" s="1"/>
  <c r="AQ8"/>
  <c r="AT8" s="1"/>
  <c r="AW8" s="1"/>
  <c r="AZ8" s="1"/>
  <c r="AQ9"/>
  <c r="AT9" s="1"/>
  <c r="AW9" s="1"/>
  <c r="AZ9" s="1"/>
  <c r="AQ10"/>
  <c r="AT10" s="1"/>
  <c r="AW10" s="1"/>
  <c r="AZ10" s="1"/>
  <c r="AQ11"/>
  <c r="AT11" s="1"/>
  <c r="AW11" s="1"/>
  <c r="AZ11" s="1"/>
  <c r="AQ12"/>
  <c r="AT12" s="1"/>
  <c r="AW12" s="1"/>
  <c r="AZ12" s="1"/>
  <c r="AQ13"/>
  <c r="AT13" s="1"/>
  <c r="AW13" s="1"/>
  <c r="AZ13" s="1"/>
  <c r="AQ14"/>
  <c r="AT14" s="1"/>
  <c r="AW14" s="1"/>
  <c r="AZ14" s="1"/>
  <c r="AQ15"/>
  <c r="AT15" s="1"/>
  <c r="AW15" s="1"/>
  <c r="AZ15" s="1"/>
  <c r="AQ16"/>
  <c r="AT16" s="1"/>
  <c r="AW16" s="1"/>
  <c r="AZ16" s="1"/>
  <c r="AQ17"/>
  <c r="AT17" s="1"/>
  <c r="AW17" s="1"/>
  <c r="AZ17" s="1"/>
  <c r="AQ18"/>
  <c r="AT18" s="1"/>
  <c r="AW18" s="1"/>
  <c r="AZ18" s="1"/>
  <c r="AQ19"/>
  <c r="AT19" s="1"/>
  <c r="AW19" s="1"/>
  <c r="AZ19" s="1"/>
  <c r="AQ20"/>
  <c r="AT20" s="1"/>
  <c r="AW20" s="1"/>
  <c r="AZ20" s="1"/>
  <c r="AQ21"/>
  <c r="AT21" s="1"/>
  <c r="AW21" s="1"/>
  <c r="AZ21" s="1"/>
  <c r="AQ22"/>
  <c r="AT22" s="1"/>
  <c r="AW22" s="1"/>
  <c r="AZ22" s="1"/>
  <c r="AQ23"/>
  <c r="AT23" s="1"/>
  <c r="AW23" s="1"/>
  <c r="AZ23" s="1"/>
  <c r="AQ24"/>
  <c r="AT24" s="1"/>
  <c r="AW24" s="1"/>
  <c r="AZ24" s="1"/>
  <c r="AQ25"/>
  <c r="AT25" s="1"/>
  <c r="AW25" s="1"/>
  <c r="AZ25" s="1"/>
  <c r="AQ26"/>
  <c r="AT26" s="1"/>
  <c r="AW26" s="1"/>
  <c r="AZ26" s="1"/>
  <c r="AQ27"/>
  <c r="AT27" s="1"/>
  <c r="AW27" s="1"/>
  <c r="AZ27" s="1"/>
  <c r="AQ28"/>
  <c r="AT28" s="1"/>
  <c r="AW28" s="1"/>
  <c r="AZ28" s="1"/>
  <c r="AQ29"/>
  <c r="AT29" s="1"/>
  <c r="AW29" s="1"/>
  <c r="AZ29" s="1"/>
  <c r="AQ30"/>
  <c r="AT30" s="1"/>
  <c r="AW30" s="1"/>
  <c r="AZ30" s="1"/>
  <c r="AQ31"/>
  <c r="AT31" s="1"/>
  <c r="AW31" s="1"/>
  <c r="AZ31" s="1"/>
  <c r="AQ32"/>
  <c r="AT32" s="1"/>
  <c r="AW32" s="1"/>
  <c r="AZ32" s="1"/>
  <c r="AQ33"/>
  <c r="AT33" s="1"/>
  <c r="AW33" s="1"/>
  <c r="AZ33" s="1"/>
  <c r="AQ34"/>
  <c r="AT34" s="1"/>
  <c r="AW34" s="1"/>
  <c r="AZ34" s="1"/>
  <c r="AQ35"/>
  <c r="AT35" s="1"/>
  <c r="AW35" s="1"/>
  <c r="AZ35" s="1"/>
  <c r="AQ36"/>
  <c r="AT36" s="1"/>
  <c r="AW36" s="1"/>
  <c r="AZ36" s="1"/>
  <c r="AQ37"/>
  <c r="AT37" s="1"/>
  <c r="AW37" s="1"/>
  <c r="AZ37" s="1"/>
  <c r="AQ38"/>
  <c r="AT38" s="1"/>
  <c r="AW38" s="1"/>
  <c r="AZ38" s="1"/>
  <c r="AQ39"/>
  <c r="AT39" s="1"/>
  <c r="AW39" s="1"/>
  <c r="AZ39" s="1"/>
  <c r="AQ40"/>
  <c r="AT40" s="1"/>
  <c r="AW40" s="1"/>
  <c r="AZ40" s="1"/>
  <c r="AQ41"/>
  <c r="AT41" s="1"/>
  <c r="AW41" s="1"/>
  <c r="AZ41" s="1"/>
  <c r="AQ42"/>
  <c r="AT42" s="1"/>
  <c r="AW42" s="1"/>
  <c r="AZ42" s="1"/>
  <c r="AQ43"/>
  <c r="AT43" s="1"/>
  <c r="AW43" s="1"/>
  <c r="AZ43" s="1"/>
  <c r="AQ44"/>
  <c r="AT44" s="1"/>
  <c r="AW44" s="1"/>
  <c r="AZ44" s="1"/>
  <c r="AQ45"/>
  <c r="AT45" s="1"/>
  <c r="AW45" s="1"/>
  <c r="AZ45" s="1"/>
  <c r="AQ46"/>
  <c r="AT46" s="1"/>
  <c r="AW46" s="1"/>
  <c r="AZ46" s="1"/>
  <c r="AQ47"/>
  <c r="AT47" s="1"/>
  <c r="AW47" s="1"/>
  <c r="AZ47" s="1"/>
  <c r="AQ48"/>
  <c r="AT48" s="1"/>
  <c r="AW48" s="1"/>
  <c r="AZ48" s="1"/>
  <c r="AQ49"/>
  <c r="AT49" s="1"/>
  <c r="AW49" s="1"/>
  <c r="AZ49" s="1"/>
  <c r="AQ50"/>
  <c r="AT50" s="1"/>
  <c r="AW50" s="1"/>
  <c r="AZ50" s="1"/>
  <c r="AQ51"/>
  <c r="AT51" s="1"/>
  <c r="AW51" s="1"/>
  <c r="AZ51" s="1"/>
  <c r="AQ52"/>
  <c r="AT52" s="1"/>
  <c r="AW52" s="1"/>
  <c r="AZ52" s="1"/>
  <c r="AQ53"/>
  <c r="AT53" s="1"/>
  <c r="AW53" s="1"/>
  <c r="AZ53" s="1"/>
  <c r="AQ54"/>
  <c r="AT54" s="1"/>
  <c r="AW54" s="1"/>
  <c r="AZ54" s="1"/>
  <c r="AQ55"/>
  <c r="AT55" s="1"/>
  <c r="AW55" s="1"/>
  <c r="AZ55" s="1"/>
  <c r="AQ56"/>
  <c r="AT56" s="1"/>
  <c r="AW56" s="1"/>
  <c r="AZ56" s="1"/>
  <c r="AQ57"/>
  <c r="AT57" s="1"/>
  <c r="AW57" s="1"/>
  <c r="AZ57" s="1"/>
  <c r="AQ58"/>
  <c r="AT58" s="1"/>
  <c r="AW58" s="1"/>
  <c r="AZ58" s="1"/>
  <c r="AQ59"/>
  <c r="AT59" s="1"/>
  <c r="AW59" s="1"/>
  <c r="AZ59" s="1"/>
  <c r="AQ60"/>
  <c r="AT60" s="1"/>
  <c r="AW60" s="1"/>
  <c r="AZ60" s="1"/>
  <c r="AQ61"/>
  <c r="AT61" s="1"/>
  <c r="AW61" s="1"/>
  <c r="AZ61" s="1"/>
  <c r="AQ62"/>
  <c r="AT62" s="1"/>
  <c r="AW62" s="1"/>
  <c r="AZ62" s="1"/>
  <c r="AQ63"/>
  <c r="AT63" s="1"/>
  <c r="AW63" s="1"/>
  <c r="AZ63" s="1"/>
  <c r="AQ64"/>
  <c r="AT64" s="1"/>
  <c r="AW64" s="1"/>
  <c r="AZ64" s="1"/>
  <c r="AQ65"/>
  <c r="AT65" s="1"/>
  <c r="AW65" s="1"/>
  <c r="AZ65" s="1"/>
  <c r="AQ66"/>
  <c r="AT66" s="1"/>
  <c r="AW66" s="1"/>
  <c r="AZ66" s="1"/>
  <c r="AQ67"/>
  <c r="AT67" s="1"/>
  <c r="AW67" s="1"/>
  <c r="AZ67" s="1"/>
  <c r="AQ68"/>
  <c r="AT68" s="1"/>
  <c r="AW68" s="1"/>
  <c r="AZ68" s="1"/>
  <c r="AQ69"/>
  <c r="AT69" s="1"/>
  <c r="AW69" s="1"/>
  <c r="AZ69" s="1"/>
  <c r="AQ70"/>
  <c r="AT70" s="1"/>
  <c r="AW70" s="1"/>
  <c r="AZ70" s="1"/>
  <c r="AQ71"/>
  <c r="AT71" s="1"/>
  <c r="AW71" s="1"/>
  <c r="AZ71" s="1"/>
  <c r="AQ72"/>
  <c r="AT72" s="1"/>
  <c r="AW72" s="1"/>
  <c r="AZ72" s="1"/>
  <c r="AQ73"/>
  <c r="AT73" s="1"/>
  <c r="AW73" s="1"/>
  <c r="AZ73" s="1"/>
  <c r="AQ74"/>
  <c r="AQ94" s="1"/>
  <c r="AP20"/>
  <c r="AS20" s="1"/>
  <c r="AV20" s="1"/>
  <c r="AY20" s="1"/>
  <c r="AP21"/>
  <c r="AS21" s="1"/>
  <c r="AV21" s="1"/>
  <c r="AY21" s="1"/>
  <c r="AP22"/>
  <c r="AS22" s="1"/>
  <c r="AV22" s="1"/>
  <c r="AY22" s="1"/>
  <c r="AP23"/>
  <c r="AS23" s="1"/>
  <c r="AV23" s="1"/>
  <c r="AY23" s="1"/>
  <c r="AP24"/>
  <c r="AS24" s="1"/>
  <c r="AV24" s="1"/>
  <c r="AY24" s="1"/>
  <c r="AP25"/>
  <c r="AS25" s="1"/>
  <c r="AV25" s="1"/>
  <c r="AY25" s="1"/>
  <c r="AP26"/>
  <c r="AS26" s="1"/>
  <c r="AV26" s="1"/>
  <c r="AY26" s="1"/>
  <c r="AP27"/>
  <c r="AS27" s="1"/>
  <c r="AV27" s="1"/>
  <c r="AY27" s="1"/>
  <c r="AP28"/>
  <c r="AS28" s="1"/>
  <c r="AV28" s="1"/>
  <c r="AY28" s="1"/>
  <c r="AP29"/>
  <c r="AS29" s="1"/>
  <c r="AV29" s="1"/>
  <c r="AY29" s="1"/>
  <c r="AP30"/>
  <c r="AS30" s="1"/>
  <c r="AV30" s="1"/>
  <c r="AY30" s="1"/>
  <c r="AP31"/>
  <c r="AS31" s="1"/>
  <c r="AV31" s="1"/>
  <c r="AY31" s="1"/>
  <c r="AP32"/>
  <c r="AS32" s="1"/>
  <c r="AV32" s="1"/>
  <c r="AY32" s="1"/>
  <c r="AP33"/>
  <c r="AS33" s="1"/>
  <c r="AV33" s="1"/>
  <c r="AY33" s="1"/>
  <c r="AP34"/>
  <c r="AS34" s="1"/>
  <c r="AV34" s="1"/>
  <c r="AY34" s="1"/>
  <c r="AP35"/>
  <c r="AS35" s="1"/>
  <c r="AV35" s="1"/>
  <c r="AY35" s="1"/>
  <c r="AP36"/>
  <c r="AS36" s="1"/>
  <c r="AV36" s="1"/>
  <c r="AY36" s="1"/>
  <c r="AP37"/>
  <c r="AS37" s="1"/>
  <c r="AV37" s="1"/>
  <c r="AY37" s="1"/>
  <c r="AP38"/>
  <c r="AS38" s="1"/>
  <c r="AV38" s="1"/>
  <c r="AY38" s="1"/>
  <c r="AP39"/>
  <c r="AS39" s="1"/>
  <c r="AV39" s="1"/>
  <c r="AY39" s="1"/>
  <c r="AP40"/>
  <c r="AS40" s="1"/>
  <c r="AV40" s="1"/>
  <c r="AY40" s="1"/>
  <c r="AP41"/>
  <c r="AS41" s="1"/>
  <c r="AV41" s="1"/>
  <c r="AY41" s="1"/>
  <c r="AP42"/>
  <c r="AS42" s="1"/>
  <c r="AV42" s="1"/>
  <c r="AY42" s="1"/>
  <c r="AP43"/>
  <c r="AS43" s="1"/>
  <c r="AV43" s="1"/>
  <c r="AY43" s="1"/>
  <c r="AP44"/>
  <c r="AS44" s="1"/>
  <c r="AV44" s="1"/>
  <c r="AY44" s="1"/>
  <c r="AP45"/>
  <c r="AS45" s="1"/>
  <c r="AV45" s="1"/>
  <c r="AY45" s="1"/>
  <c r="AP46"/>
  <c r="AS46" s="1"/>
  <c r="AV46" s="1"/>
  <c r="AY46" s="1"/>
  <c r="AP47"/>
  <c r="AS47" s="1"/>
  <c r="AV47" s="1"/>
  <c r="AY47" s="1"/>
  <c r="AP48"/>
  <c r="AS48" s="1"/>
  <c r="AV48" s="1"/>
  <c r="AY48" s="1"/>
  <c r="AP49"/>
  <c r="AS49" s="1"/>
  <c r="AV49" s="1"/>
  <c r="AY49" s="1"/>
  <c r="AP50"/>
  <c r="AS50" s="1"/>
  <c r="AV50" s="1"/>
  <c r="AY50" s="1"/>
  <c r="AP51"/>
  <c r="AS51" s="1"/>
  <c r="AV51" s="1"/>
  <c r="AY51" s="1"/>
  <c r="AP52"/>
  <c r="AS52" s="1"/>
  <c r="AV52" s="1"/>
  <c r="AY52" s="1"/>
  <c r="AP53"/>
  <c r="AS53" s="1"/>
  <c r="AV53" s="1"/>
  <c r="AY53" s="1"/>
  <c r="AP54"/>
  <c r="AS54" s="1"/>
  <c r="AV54" s="1"/>
  <c r="AY54" s="1"/>
  <c r="AP55"/>
  <c r="AS55" s="1"/>
  <c r="AV55" s="1"/>
  <c r="AY55" s="1"/>
  <c r="AP56"/>
  <c r="AS56" s="1"/>
  <c r="AV56" s="1"/>
  <c r="AY56" s="1"/>
  <c r="AP57"/>
  <c r="AS57" s="1"/>
  <c r="AV57" s="1"/>
  <c r="AY57" s="1"/>
  <c r="AP58"/>
  <c r="AS58" s="1"/>
  <c r="AV58" s="1"/>
  <c r="AY58" s="1"/>
  <c r="AP59"/>
  <c r="AS59" s="1"/>
  <c r="AV59" s="1"/>
  <c r="AY59" s="1"/>
  <c r="AP60"/>
  <c r="AS60" s="1"/>
  <c r="AV60" s="1"/>
  <c r="AY60" s="1"/>
  <c r="AP61"/>
  <c r="AS61" s="1"/>
  <c r="AV61" s="1"/>
  <c r="AY61" s="1"/>
  <c r="AP62"/>
  <c r="AS62" s="1"/>
  <c r="AV62" s="1"/>
  <c r="AY62" s="1"/>
  <c r="AP63"/>
  <c r="AS63" s="1"/>
  <c r="AV63" s="1"/>
  <c r="AY63" s="1"/>
  <c r="AP64"/>
  <c r="AS64" s="1"/>
  <c r="AV64" s="1"/>
  <c r="AY64" s="1"/>
  <c r="AP65"/>
  <c r="AS65" s="1"/>
  <c r="AV65" s="1"/>
  <c r="AY65" s="1"/>
  <c r="AP66"/>
  <c r="AS66" s="1"/>
  <c r="AV66" s="1"/>
  <c r="AY66" s="1"/>
  <c r="AP67"/>
  <c r="AS67" s="1"/>
  <c r="AV67" s="1"/>
  <c r="AY67" s="1"/>
  <c r="AP68"/>
  <c r="AS68" s="1"/>
  <c r="AV68" s="1"/>
  <c r="AY68" s="1"/>
  <c r="AP69"/>
  <c r="AS69" s="1"/>
  <c r="AV69" s="1"/>
  <c r="AY69" s="1"/>
  <c r="AP70"/>
  <c r="AS70" s="1"/>
  <c r="AV70" s="1"/>
  <c r="AY70" s="1"/>
  <c r="AP71"/>
  <c r="AS71" s="1"/>
  <c r="AV71" s="1"/>
  <c r="AY71" s="1"/>
  <c r="AP72"/>
  <c r="AS72" s="1"/>
  <c r="AV72" s="1"/>
  <c r="AY72" s="1"/>
  <c r="AP73"/>
  <c r="AS73" s="1"/>
  <c r="AV73" s="1"/>
  <c r="AY73" s="1"/>
  <c r="AP74"/>
  <c r="AP94" s="1"/>
  <c r="AP7"/>
  <c r="AS7" s="1"/>
  <c r="AV7" s="1"/>
  <c r="AY7" s="1"/>
  <c r="AP8"/>
  <c r="AS8" s="1"/>
  <c r="AV8" s="1"/>
  <c r="AY8" s="1"/>
  <c r="AP9"/>
  <c r="AS9" s="1"/>
  <c r="AV9" s="1"/>
  <c r="AY9" s="1"/>
  <c r="AP10"/>
  <c r="AS10" s="1"/>
  <c r="AV10" s="1"/>
  <c r="AY10" s="1"/>
  <c r="AP11"/>
  <c r="AS11" s="1"/>
  <c r="AV11" s="1"/>
  <c r="AY11" s="1"/>
  <c r="AP12"/>
  <c r="AS12" s="1"/>
  <c r="AV12" s="1"/>
  <c r="AY12" s="1"/>
  <c r="AP13"/>
  <c r="AS13" s="1"/>
  <c r="AV13" s="1"/>
  <c r="AY13" s="1"/>
  <c r="AP14"/>
  <c r="AS14" s="1"/>
  <c r="AV14" s="1"/>
  <c r="AY14" s="1"/>
  <c r="AP15"/>
  <c r="AS15" s="1"/>
  <c r="AV15" s="1"/>
  <c r="AY15" s="1"/>
  <c r="AP16"/>
  <c r="AS16" s="1"/>
  <c r="AV16" s="1"/>
  <c r="AY16" s="1"/>
  <c r="AP17"/>
  <c r="AS17" s="1"/>
  <c r="AV17" s="1"/>
  <c r="AY17" s="1"/>
  <c r="AP18"/>
  <c r="AS18" s="1"/>
  <c r="AV18" s="1"/>
  <c r="AY18" s="1"/>
  <c r="AP19"/>
  <c r="AS19" s="1"/>
  <c r="AV19" s="1"/>
  <c r="AY19" s="1"/>
  <c r="AR8"/>
  <c r="AU8" s="1"/>
  <c r="AQ7"/>
  <c r="AT7" s="1"/>
  <c r="AP6"/>
  <c r="AS6" s="1"/>
  <c r="AV6"/>
  <c r="X9"/>
  <c r="AA9" s="1"/>
  <c r="AD9" s="1"/>
  <c r="AG9" s="1"/>
  <c r="X10"/>
  <c r="AA10" s="1"/>
  <c r="AD10" s="1"/>
  <c r="AG10" s="1"/>
  <c r="X11"/>
  <c r="AA11" s="1"/>
  <c r="AD11" s="1"/>
  <c r="AG11" s="1"/>
  <c r="X12"/>
  <c r="AA12" s="1"/>
  <c r="AD12" s="1"/>
  <c r="AG12" s="1"/>
  <c r="X13"/>
  <c r="AA13" s="1"/>
  <c r="AD13" s="1"/>
  <c r="AG13" s="1"/>
  <c r="X14"/>
  <c r="AA14" s="1"/>
  <c r="AD14" s="1"/>
  <c r="AG14" s="1"/>
  <c r="X15"/>
  <c r="AA15" s="1"/>
  <c r="AD15" s="1"/>
  <c r="AG15" s="1"/>
  <c r="X16"/>
  <c r="AA16" s="1"/>
  <c r="AD16" s="1"/>
  <c r="AG16" s="1"/>
  <c r="X17"/>
  <c r="AA17" s="1"/>
  <c r="AD17" s="1"/>
  <c r="AG17" s="1"/>
  <c r="X18"/>
  <c r="AA18" s="1"/>
  <c r="AD18" s="1"/>
  <c r="AG18" s="1"/>
  <c r="X19"/>
  <c r="AA19" s="1"/>
  <c r="AD19" s="1"/>
  <c r="AG19" s="1"/>
  <c r="X20"/>
  <c r="AA20" s="1"/>
  <c r="AD20" s="1"/>
  <c r="AG20" s="1"/>
  <c r="X21"/>
  <c r="AA21" s="1"/>
  <c r="AD21" s="1"/>
  <c r="AG21" s="1"/>
  <c r="X22"/>
  <c r="AA22" s="1"/>
  <c r="AD22" s="1"/>
  <c r="AG22" s="1"/>
  <c r="X23"/>
  <c r="AA23" s="1"/>
  <c r="AD23" s="1"/>
  <c r="AG23" s="1"/>
  <c r="X24"/>
  <c r="AA24" s="1"/>
  <c r="AD24" s="1"/>
  <c r="AG24" s="1"/>
  <c r="X25"/>
  <c r="AA25" s="1"/>
  <c r="AD25" s="1"/>
  <c r="AG25" s="1"/>
  <c r="X26"/>
  <c r="AA26" s="1"/>
  <c r="AD26" s="1"/>
  <c r="AG26" s="1"/>
  <c r="X27"/>
  <c r="AA27" s="1"/>
  <c r="AD27" s="1"/>
  <c r="AG27" s="1"/>
  <c r="X28"/>
  <c r="AA28" s="1"/>
  <c r="AD28" s="1"/>
  <c r="AG28" s="1"/>
  <c r="X29"/>
  <c r="AA29" s="1"/>
  <c r="AD29" s="1"/>
  <c r="AG29" s="1"/>
  <c r="X30"/>
  <c r="AA30" s="1"/>
  <c r="AD30" s="1"/>
  <c r="AG30" s="1"/>
  <c r="X31"/>
  <c r="AA31" s="1"/>
  <c r="AD31" s="1"/>
  <c r="AG31" s="1"/>
  <c r="X32"/>
  <c r="AA32" s="1"/>
  <c r="AD32" s="1"/>
  <c r="AG32" s="1"/>
  <c r="X33"/>
  <c r="AA33" s="1"/>
  <c r="AD33" s="1"/>
  <c r="AG33" s="1"/>
  <c r="X34"/>
  <c r="AA34" s="1"/>
  <c r="AD34" s="1"/>
  <c r="AG34" s="1"/>
  <c r="X35"/>
  <c r="AA35" s="1"/>
  <c r="AD35" s="1"/>
  <c r="AG35" s="1"/>
  <c r="X36"/>
  <c r="AA36" s="1"/>
  <c r="AD36" s="1"/>
  <c r="AG36" s="1"/>
  <c r="X37"/>
  <c r="AA37" s="1"/>
  <c r="AD37" s="1"/>
  <c r="AG37" s="1"/>
  <c r="X38"/>
  <c r="AA38" s="1"/>
  <c r="AD38" s="1"/>
  <c r="AG38" s="1"/>
  <c r="X39"/>
  <c r="AA39" s="1"/>
  <c r="AD39" s="1"/>
  <c r="AG39" s="1"/>
  <c r="X40"/>
  <c r="AA40" s="1"/>
  <c r="AD40" s="1"/>
  <c r="AG40" s="1"/>
  <c r="X41"/>
  <c r="AA41" s="1"/>
  <c r="AD41" s="1"/>
  <c r="AG41" s="1"/>
  <c r="X42"/>
  <c r="AA42" s="1"/>
  <c r="AD42" s="1"/>
  <c r="AG42" s="1"/>
  <c r="X43"/>
  <c r="AA43" s="1"/>
  <c r="AD43" s="1"/>
  <c r="AG43" s="1"/>
  <c r="X44"/>
  <c r="AA44" s="1"/>
  <c r="AD44" s="1"/>
  <c r="AG44" s="1"/>
  <c r="X45"/>
  <c r="AA45" s="1"/>
  <c r="AD45" s="1"/>
  <c r="AG45" s="1"/>
  <c r="X46"/>
  <c r="AA46" s="1"/>
  <c r="AD46" s="1"/>
  <c r="AG46" s="1"/>
  <c r="X47"/>
  <c r="AA47" s="1"/>
  <c r="AD47" s="1"/>
  <c r="AG47" s="1"/>
  <c r="X48"/>
  <c r="AA48" s="1"/>
  <c r="AD48" s="1"/>
  <c r="AG48" s="1"/>
  <c r="X49"/>
  <c r="AA49" s="1"/>
  <c r="AD49" s="1"/>
  <c r="AG49" s="1"/>
  <c r="X50"/>
  <c r="AA50" s="1"/>
  <c r="AD50" s="1"/>
  <c r="AG50" s="1"/>
  <c r="X51"/>
  <c r="AA51" s="1"/>
  <c r="AD51" s="1"/>
  <c r="AG51" s="1"/>
  <c r="X52"/>
  <c r="AA52" s="1"/>
  <c r="AD52" s="1"/>
  <c r="AG52" s="1"/>
  <c r="X53"/>
  <c r="AA53" s="1"/>
  <c r="AD53" s="1"/>
  <c r="AG53" s="1"/>
  <c r="X54"/>
  <c r="AA54" s="1"/>
  <c r="AD54" s="1"/>
  <c r="AG54" s="1"/>
  <c r="X55"/>
  <c r="AA55" s="1"/>
  <c r="AD55" s="1"/>
  <c r="AG55" s="1"/>
  <c r="X56"/>
  <c r="AA56" s="1"/>
  <c r="AD56" s="1"/>
  <c r="AG56" s="1"/>
  <c r="X57"/>
  <c r="AA57" s="1"/>
  <c r="AD57" s="1"/>
  <c r="AG57" s="1"/>
  <c r="X58"/>
  <c r="AA58" s="1"/>
  <c r="AD58" s="1"/>
  <c r="AG58" s="1"/>
  <c r="X59"/>
  <c r="AA59" s="1"/>
  <c r="AD59" s="1"/>
  <c r="AG59" s="1"/>
  <c r="X60"/>
  <c r="AA60" s="1"/>
  <c r="AD60" s="1"/>
  <c r="AG60" s="1"/>
  <c r="X61"/>
  <c r="AA61" s="1"/>
  <c r="AD61" s="1"/>
  <c r="AG61" s="1"/>
  <c r="X62"/>
  <c r="AA62" s="1"/>
  <c r="AD62" s="1"/>
  <c r="AG62" s="1"/>
  <c r="X63"/>
  <c r="AA63" s="1"/>
  <c r="AD63" s="1"/>
  <c r="AG63" s="1"/>
  <c r="X64"/>
  <c r="AA64" s="1"/>
  <c r="AD64" s="1"/>
  <c r="AG64" s="1"/>
  <c r="X65"/>
  <c r="AA65" s="1"/>
  <c r="AD65" s="1"/>
  <c r="AG65" s="1"/>
  <c r="X66"/>
  <c r="AA66" s="1"/>
  <c r="AD66" s="1"/>
  <c r="AG66" s="1"/>
  <c r="X67"/>
  <c r="AA67" s="1"/>
  <c r="AD67" s="1"/>
  <c r="AG67" s="1"/>
  <c r="X68"/>
  <c r="AA68" s="1"/>
  <c r="AD68" s="1"/>
  <c r="AG68" s="1"/>
  <c r="X69"/>
  <c r="AA69" s="1"/>
  <c r="AD69" s="1"/>
  <c r="AG69" s="1"/>
  <c r="X70"/>
  <c r="AA70" s="1"/>
  <c r="AD70" s="1"/>
  <c r="AG70" s="1"/>
  <c r="X71"/>
  <c r="AA71" s="1"/>
  <c r="AD71" s="1"/>
  <c r="AG71" s="1"/>
  <c r="X72"/>
  <c r="AA72" s="1"/>
  <c r="AD72" s="1"/>
  <c r="AG72" s="1"/>
  <c r="X73"/>
  <c r="AA73" s="1"/>
  <c r="AD73" s="1"/>
  <c r="AG73" s="1"/>
  <c r="X74"/>
  <c r="X93" s="1"/>
  <c r="AA93" s="1"/>
  <c r="AD93" s="1"/>
  <c r="V74"/>
  <c r="V93" s="1"/>
  <c r="Y93" s="1"/>
  <c r="AB93" s="1"/>
  <c r="W8"/>
  <c r="Z8" s="1"/>
  <c r="AC8" s="1"/>
  <c r="AF8" s="1"/>
  <c r="W9"/>
  <c r="Z9" s="1"/>
  <c r="AC9" s="1"/>
  <c r="AF9" s="1"/>
  <c r="W10"/>
  <c r="Z10" s="1"/>
  <c r="AC10" s="1"/>
  <c r="AF10" s="1"/>
  <c r="W11"/>
  <c r="Z11" s="1"/>
  <c r="AC11" s="1"/>
  <c r="AF11" s="1"/>
  <c r="W12"/>
  <c r="Z12" s="1"/>
  <c r="AC12" s="1"/>
  <c r="AF12" s="1"/>
  <c r="W13"/>
  <c r="Z13" s="1"/>
  <c r="AC13" s="1"/>
  <c r="AF13" s="1"/>
  <c r="W14"/>
  <c r="Z14" s="1"/>
  <c r="AC14" s="1"/>
  <c r="AF14" s="1"/>
  <c r="W15"/>
  <c r="Z15" s="1"/>
  <c r="AC15" s="1"/>
  <c r="AF15" s="1"/>
  <c r="W16"/>
  <c r="Z16" s="1"/>
  <c r="AC16" s="1"/>
  <c r="AF16" s="1"/>
  <c r="W17"/>
  <c r="Z17" s="1"/>
  <c r="AC17" s="1"/>
  <c r="AF17" s="1"/>
  <c r="W18"/>
  <c r="Z18" s="1"/>
  <c r="AC18" s="1"/>
  <c r="AF18" s="1"/>
  <c r="W19"/>
  <c r="Z19" s="1"/>
  <c r="AC19" s="1"/>
  <c r="AF19" s="1"/>
  <c r="W20"/>
  <c r="Z20" s="1"/>
  <c r="AC20" s="1"/>
  <c r="AF20" s="1"/>
  <c r="W21"/>
  <c r="Z21" s="1"/>
  <c r="AC21" s="1"/>
  <c r="AF21" s="1"/>
  <c r="W22"/>
  <c r="Z22" s="1"/>
  <c r="AC22" s="1"/>
  <c r="AF22" s="1"/>
  <c r="W23"/>
  <c r="Z23" s="1"/>
  <c r="AC23" s="1"/>
  <c r="AF23" s="1"/>
  <c r="W24"/>
  <c r="Z24" s="1"/>
  <c r="AC24" s="1"/>
  <c r="AF24" s="1"/>
  <c r="W25"/>
  <c r="Z25" s="1"/>
  <c r="AC25" s="1"/>
  <c r="AF25" s="1"/>
  <c r="W26"/>
  <c r="Z26" s="1"/>
  <c r="AC26" s="1"/>
  <c r="AF26" s="1"/>
  <c r="W27"/>
  <c r="Z27" s="1"/>
  <c r="AC27" s="1"/>
  <c r="AF27" s="1"/>
  <c r="W28"/>
  <c r="Z28" s="1"/>
  <c r="AC28" s="1"/>
  <c r="AF28" s="1"/>
  <c r="W29"/>
  <c r="Z29" s="1"/>
  <c r="AC29" s="1"/>
  <c r="AF29" s="1"/>
  <c r="W30"/>
  <c r="Z30" s="1"/>
  <c r="AC30" s="1"/>
  <c r="AF30" s="1"/>
  <c r="W31"/>
  <c r="Z31" s="1"/>
  <c r="AC31" s="1"/>
  <c r="AF31" s="1"/>
  <c r="W32"/>
  <c r="Z32" s="1"/>
  <c r="AC32" s="1"/>
  <c r="AF32" s="1"/>
  <c r="W33"/>
  <c r="Z33" s="1"/>
  <c r="AC33" s="1"/>
  <c r="AF33" s="1"/>
  <c r="W34"/>
  <c r="Z34" s="1"/>
  <c r="AC34" s="1"/>
  <c r="AF34" s="1"/>
  <c r="W35"/>
  <c r="Z35" s="1"/>
  <c r="AC35" s="1"/>
  <c r="AF35" s="1"/>
  <c r="W36"/>
  <c r="Z36" s="1"/>
  <c r="AC36" s="1"/>
  <c r="AF36" s="1"/>
  <c r="W37"/>
  <c r="Z37" s="1"/>
  <c r="AC37" s="1"/>
  <c r="AF37" s="1"/>
  <c r="W38"/>
  <c r="Z38" s="1"/>
  <c r="AC38" s="1"/>
  <c r="AF38" s="1"/>
  <c r="W39"/>
  <c r="Z39" s="1"/>
  <c r="AC39" s="1"/>
  <c r="AF39" s="1"/>
  <c r="W40"/>
  <c r="Z40" s="1"/>
  <c r="AC40" s="1"/>
  <c r="AF40" s="1"/>
  <c r="W41"/>
  <c r="Z41" s="1"/>
  <c r="AC41" s="1"/>
  <c r="AF41" s="1"/>
  <c r="W42"/>
  <c r="Z42" s="1"/>
  <c r="AC42" s="1"/>
  <c r="AF42" s="1"/>
  <c r="W43"/>
  <c r="Z43" s="1"/>
  <c r="AC43" s="1"/>
  <c r="AF43" s="1"/>
  <c r="W44"/>
  <c r="Z44" s="1"/>
  <c r="AC44" s="1"/>
  <c r="AF44" s="1"/>
  <c r="W45"/>
  <c r="Z45" s="1"/>
  <c r="AC45" s="1"/>
  <c r="AF45" s="1"/>
  <c r="W46"/>
  <c r="Z46" s="1"/>
  <c r="AC46" s="1"/>
  <c r="AF46" s="1"/>
  <c r="W47"/>
  <c r="Z47" s="1"/>
  <c r="AC47" s="1"/>
  <c r="AF47" s="1"/>
  <c r="W48"/>
  <c r="Z48" s="1"/>
  <c r="AC48" s="1"/>
  <c r="AF48" s="1"/>
  <c r="W49"/>
  <c r="Z49" s="1"/>
  <c r="AC49" s="1"/>
  <c r="AF49" s="1"/>
  <c r="W50"/>
  <c r="Z50" s="1"/>
  <c r="AC50" s="1"/>
  <c r="AF50" s="1"/>
  <c r="W51"/>
  <c r="Z51" s="1"/>
  <c r="AC51" s="1"/>
  <c r="AF51" s="1"/>
  <c r="W52"/>
  <c r="Z52" s="1"/>
  <c r="AC52" s="1"/>
  <c r="AF52" s="1"/>
  <c r="W53"/>
  <c r="Z53" s="1"/>
  <c r="AC53" s="1"/>
  <c r="AF53" s="1"/>
  <c r="W54"/>
  <c r="Z54" s="1"/>
  <c r="AC54" s="1"/>
  <c r="AF54" s="1"/>
  <c r="W55"/>
  <c r="Z55" s="1"/>
  <c r="AC55" s="1"/>
  <c r="AF55" s="1"/>
  <c r="W56"/>
  <c r="Z56" s="1"/>
  <c r="AC56" s="1"/>
  <c r="AF56" s="1"/>
  <c r="W57"/>
  <c r="Z57" s="1"/>
  <c r="AC57" s="1"/>
  <c r="AF57" s="1"/>
  <c r="W58"/>
  <c r="Z58" s="1"/>
  <c r="AC58" s="1"/>
  <c r="AF58" s="1"/>
  <c r="W59"/>
  <c r="Z59" s="1"/>
  <c r="AC59" s="1"/>
  <c r="AF59" s="1"/>
  <c r="W60"/>
  <c r="Z60" s="1"/>
  <c r="AC60" s="1"/>
  <c r="AF60" s="1"/>
  <c r="W61"/>
  <c r="Z61" s="1"/>
  <c r="AC61" s="1"/>
  <c r="AF61" s="1"/>
  <c r="W62"/>
  <c r="Z62" s="1"/>
  <c r="AC62" s="1"/>
  <c r="AF62" s="1"/>
  <c r="W63"/>
  <c r="Z63" s="1"/>
  <c r="AC63" s="1"/>
  <c r="AF63" s="1"/>
  <c r="W64"/>
  <c r="Z64" s="1"/>
  <c r="AC64" s="1"/>
  <c r="AF64" s="1"/>
  <c r="W65"/>
  <c r="Z65" s="1"/>
  <c r="AC65" s="1"/>
  <c r="AF65" s="1"/>
  <c r="W66"/>
  <c r="Z66" s="1"/>
  <c r="AC66" s="1"/>
  <c r="AF66" s="1"/>
  <c r="W67"/>
  <c r="Z67" s="1"/>
  <c r="AC67" s="1"/>
  <c r="AF67" s="1"/>
  <c r="W68"/>
  <c r="Z68" s="1"/>
  <c r="AC68" s="1"/>
  <c r="AF68" s="1"/>
  <c r="W69"/>
  <c r="Z69" s="1"/>
  <c r="AC69" s="1"/>
  <c r="AF69" s="1"/>
  <c r="W70"/>
  <c r="Z70" s="1"/>
  <c r="AC70" s="1"/>
  <c r="AF70" s="1"/>
  <c r="W71"/>
  <c r="Z71" s="1"/>
  <c r="AC71" s="1"/>
  <c r="AF71" s="1"/>
  <c r="W72"/>
  <c r="Z72" s="1"/>
  <c r="AC72" s="1"/>
  <c r="AF72" s="1"/>
  <c r="W73"/>
  <c r="Z73" s="1"/>
  <c r="AC73" s="1"/>
  <c r="AF73" s="1"/>
  <c r="W74"/>
  <c r="W93" s="1"/>
  <c r="V7"/>
  <c r="Y7" s="1"/>
  <c r="AB7" s="1"/>
  <c r="AE7" s="1"/>
  <c r="V8"/>
  <c r="Y8" s="1"/>
  <c r="AB8" s="1"/>
  <c r="AE8" s="1"/>
  <c r="V9"/>
  <c r="Y9" s="1"/>
  <c r="AB9" s="1"/>
  <c r="AE9" s="1"/>
  <c r="V10"/>
  <c r="Y10" s="1"/>
  <c r="AB10" s="1"/>
  <c r="AE10" s="1"/>
  <c r="V11"/>
  <c r="Y11" s="1"/>
  <c r="AB11" s="1"/>
  <c r="AE11" s="1"/>
  <c r="V12"/>
  <c r="Y12" s="1"/>
  <c r="AB12" s="1"/>
  <c r="AE12" s="1"/>
  <c r="V13"/>
  <c r="Y13" s="1"/>
  <c r="AB13" s="1"/>
  <c r="AE13" s="1"/>
  <c r="V14"/>
  <c r="Y14" s="1"/>
  <c r="AB14" s="1"/>
  <c r="AE14" s="1"/>
  <c r="V15"/>
  <c r="Y15" s="1"/>
  <c r="AB15" s="1"/>
  <c r="AE15" s="1"/>
  <c r="V16"/>
  <c r="Y16" s="1"/>
  <c r="AB16" s="1"/>
  <c r="AE16" s="1"/>
  <c r="V17"/>
  <c r="Y17" s="1"/>
  <c r="AB17" s="1"/>
  <c r="AE17" s="1"/>
  <c r="V18"/>
  <c r="Y18" s="1"/>
  <c r="AB18" s="1"/>
  <c r="AE18" s="1"/>
  <c r="V19"/>
  <c r="Y19" s="1"/>
  <c r="AB19" s="1"/>
  <c r="AE19" s="1"/>
  <c r="V20"/>
  <c r="Y20" s="1"/>
  <c r="AB20" s="1"/>
  <c r="AE20" s="1"/>
  <c r="V21"/>
  <c r="Y21" s="1"/>
  <c r="AB21" s="1"/>
  <c r="AE21" s="1"/>
  <c r="V22"/>
  <c r="Y22" s="1"/>
  <c r="AB22" s="1"/>
  <c r="AE22" s="1"/>
  <c r="V23"/>
  <c r="Y23" s="1"/>
  <c r="AB23" s="1"/>
  <c r="AE23" s="1"/>
  <c r="V24"/>
  <c r="Y24" s="1"/>
  <c r="AB24" s="1"/>
  <c r="AE24" s="1"/>
  <c r="V25"/>
  <c r="Y25" s="1"/>
  <c r="AB25" s="1"/>
  <c r="AE25" s="1"/>
  <c r="V26"/>
  <c r="Y26" s="1"/>
  <c r="AB26" s="1"/>
  <c r="AE26" s="1"/>
  <c r="V27"/>
  <c r="Y27" s="1"/>
  <c r="AB27" s="1"/>
  <c r="AE27" s="1"/>
  <c r="V28"/>
  <c r="Y28" s="1"/>
  <c r="AB28" s="1"/>
  <c r="AE28" s="1"/>
  <c r="V29"/>
  <c r="Y29" s="1"/>
  <c r="AB29" s="1"/>
  <c r="AE29" s="1"/>
  <c r="V30"/>
  <c r="Y30" s="1"/>
  <c r="AB30" s="1"/>
  <c r="AE30" s="1"/>
  <c r="V31"/>
  <c r="Y31" s="1"/>
  <c r="AB31" s="1"/>
  <c r="AE31" s="1"/>
  <c r="V32"/>
  <c r="Y32" s="1"/>
  <c r="AB32" s="1"/>
  <c r="AE32" s="1"/>
  <c r="V33"/>
  <c r="Y33" s="1"/>
  <c r="AB33" s="1"/>
  <c r="AE33" s="1"/>
  <c r="V34"/>
  <c r="Y34" s="1"/>
  <c r="AB34" s="1"/>
  <c r="AE34" s="1"/>
  <c r="V35"/>
  <c r="Y35" s="1"/>
  <c r="AB35" s="1"/>
  <c r="AE35" s="1"/>
  <c r="V36"/>
  <c r="Y36" s="1"/>
  <c r="AB36" s="1"/>
  <c r="AE36" s="1"/>
  <c r="V37"/>
  <c r="Y37" s="1"/>
  <c r="AB37" s="1"/>
  <c r="AE37" s="1"/>
  <c r="V38"/>
  <c r="Y38" s="1"/>
  <c r="AB38" s="1"/>
  <c r="AE38" s="1"/>
  <c r="V39"/>
  <c r="Y39" s="1"/>
  <c r="AB39" s="1"/>
  <c r="AE39" s="1"/>
  <c r="V40"/>
  <c r="Y40" s="1"/>
  <c r="AB40" s="1"/>
  <c r="AE40" s="1"/>
  <c r="V41"/>
  <c r="Y41" s="1"/>
  <c r="AB41" s="1"/>
  <c r="AE41" s="1"/>
  <c r="V42"/>
  <c r="Y42" s="1"/>
  <c r="AB42" s="1"/>
  <c r="AE42" s="1"/>
  <c r="V43"/>
  <c r="Y43" s="1"/>
  <c r="AB43" s="1"/>
  <c r="AE43" s="1"/>
  <c r="V44"/>
  <c r="Y44" s="1"/>
  <c r="AB44" s="1"/>
  <c r="AE44" s="1"/>
  <c r="V45"/>
  <c r="Y45" s="1"/>
  <c r="AB45" s="1"/>
  <c r="AE45" s="1"/>
  <c r="V46"/>
  <c r="Y46" s="1"/>
  <c r="AB46" s="1"/>
  <c r="AE46" s="1"/>
  <c r="V47"/>
  <c r="Y47" s="1"/>
  <c r="AB47" s="1"/>
  <c r="AE47" s="1"/>
  <c r="V48"/>
  <c r="Y48" s="1"/>
  <c r="AB48" s="1"/>
  <c r="AE48" s="1"/>
  <c r="V49"/>
  <c r="Y49" s="1"/>
  <c r="AB49" s="1"/>
  <c r="AE49" s="1"/>
  <c r="V50"/>
  <c r="Y50" s="1"/>
  <c r="AB50" s="1"/>
  <c r="AE50" s="1"/>
  <c r="V51"/>
  <c r="Y51" s="1"/>
  <c r="AB51" s="1"/>
  <c r="AE51" s="1"/>
  <c r="V52"/>
  <c r="Y52" s="1"/>
  <c r="AB52" s="1"/>
  <c r="AE52" s="1"/>
  <c r="V53"/>
  <c r="Y53" s="1"/>
  <c r="AB53" s="1"/>
  <c r="AE53" s="1"/>
  <c r="V54"/>
  <c r="Y54" s="1"/>
  <c r="AB54" s="1"/>
  <c r="AE54" s="1"/>
  <c r="V55"/>
  <c r="Y55" s="1"/>
  <c r="AB55" s="1"/>
  <c r="AE55" s="1"/>
  <c r="V56"/>
  <c r="Y56" s="1"/>
  <c r="AB56" s="1"/>
  <c r="AE56" s="1"/>
  <c r="V57"/>
  <c r="Y57" s="1"/>
  <c r="AB57" s="1"/>
  <c r="AE57" s="1"/>
  <c r="V58"/>
  <c r="Y58" s="1"/>
  <c r="AB58" s="1"/>
  <c r="AE58" s="1"/>
  <c r="V59"/>
  <c r="Y59" s="1"/>
  <c r="AB59" s="1"/>
  <c r="AE59" s="1"/>
  <c r="V60"/>
  <c r="Y60" s="1"/>
  <c r="AB60" s="1"/>
  <c r="AE60" s="1"/>
  <c r="V61"/>
  <c r="Y61" s="1"/>
  <c r="AB61" s="1"/>
  <c r="AE61" s="1"/>
  <c r="V62"/>
  <c r="Y62" s="1"/>
  <c r="AB62" s="1"/>
  <c r="AE62" s="1"/>
  <c r="V63"/>
  <c r="Y63" s="1"/>
  <c r="AB63" s="1"/>
  <c r="AE63" s="1"/>
  <c r="V64"/>
  <c r="Y64" s="1"/>
  <c r="AB64" s="1"/>
  <c r="AE64" s="1"/>
  <c r="V65"/>
  <c r="Y65" s="1"/>
  <c r="AB65" s="1"/>
  <c r="AE65" s="1"/>
  <c r="V66"/>
  <c r="Y66" s="1"/>
  <c r="AB66" s="1"/>
  <c r="AE66" s="1"/>
  <c r="V67"/>
  <c r="Y67" s="1"/>
  <c r="AB67" s="1"/>
  <c r="AE67" s="1"/>
  <c r="V68"/>
  <c r="Y68" s="1"/>
  <c r="AB68" s="1"/>
  <c r="AE68" s="1"/>
  <c r="V69"/>
  <c r="Y69" s="1"/>
  <c r="AB69" s="1"/>
  <c r="AE69" s="1"/>
  <c r="V70"/>
  <c r="Y70" s="1"/>
  <c r="AB70" s="1"/>
  <c r="AE70" s="1"/>
  <c r="V71"/>
  <c r="Y71" s="1"/>
  <c r="AB71" s="1"/>
  <c r="AE71" s="1"/>
  <c r="V72"/>
  <c r="Y72" s="1"/>
  <c r="AB72" s="1"/>
  <c r="AE72" s="1"/>
  <c r="V73"/>
  <c r="Y73" s="1"/>
  <c r="AB73" s="1"/>
  <c r="AE73" s="1"/>
  <c r="V6"/>
  <c r="Y6" s="1"/>
  <c r="W7"/>
  <c r="Z7" s="1"/>
  <c r="X8"/>
  <c r="AA8" s="1"/>
  <c r="C72"/>
  <c r="F72" s="1"/>
  <c r="I72" s="1"/>
  <c r="L72" s="1"/>
  <c r="C73"/>
  <c r="F73" s="1"/>
  <c r="I73" s="1"/>
  <c r="L73" s="1"/>
  <c r="C74"/>
  <c r="C93" s="1"/>
  <c r="F93" s="1"/>
  <c r="D73"/>
  <c r="G73" s="1"/>
  <c r="J73" s="1"/>
  <c r="M73" s="1"/>
  <c r="D74"/>
  <c r="D93" s="1"/>
  <c r="E9"/>
  <c r="H9" s="1"/>
  <c r="K9" s="1"/>
  <c r="N9" s="1"/>
  <c r="E10"/>
  <c r="H10" s="1"/>
  <c r="K10" s="1"/>
  <c r="N10" s="1"/>
  <c r="E11"/>
  <c r="H11" s="1"/>
  <c r="K11" s="1"/>
  <c r="N11" s="1"/>
  <c r="E12"/>
  <c r="H12" s="1"/>
  <c r="K12" s="1"/>
  <c r="N12" s="1"/>
  <c r="E13"/>
  <c r="H13" s="1"/>
  <c r="K13" s="1"/>
  <c r="N13" s="1"/>
  <c r="E14"/>
  <c r="H14" s="1"/>
  <c r="K14" s="1"/>
  <c r="N14" s="1"/>
  <c r="E15"/>
  <c r="H15" s="1"/>
  <c r="K15" s="1"/>
  <c r="N15" s="1"/>
  <c r="E16"/>
  <c r="H16" s="1"/>
  <c r="K16" s="1"/>
  <c r="N16" s="1"/>
  <c r="E17"/>
  <c r="H17" s="1"/>
  <c r="K17" s="1"/>
  <c r="N17" s="1"/>
  <c r="E18"/>
  <c r="H18" s="1"/>
  <c r="K18" s="1"/>
  <c r="N18" s="1"/>
  <c r="E19"/>
  <c r="H19" s="1"/>
  <c r="K19" s="1"/>
  <c r="N19" s="1"/>
  <c r="E20"/>
  <c r="H20" s="1"/>
  <c r="K20" s="1"/>
  <c r="N20" s="1"/>
  <c r="E21"/>
  <c r="H21" s="1"/>
  <c r="K21" s="1"/>
  <c r="N21" s="1"/>
  <c r="E22"/>
  <c r="H22" s="1"/>
  <c r="K22" s="1"/>
  <c r="N22" s="1"/>
  <c r="E23"/>
  <c r="H23" s="1"/>
  <c r="K23" s="1"/>
  <c r="N23" s="1"/>
  <c r="E24"/>
  <c r="H24" s="1"/>
  <c r="K24" s="1"/>
  <c r="N24" s="1"/>
  <c r="E25"/>
  <c r="H25" s="1"/>
  <c r="K25" s="1"/>
  <c r="N25" s="1"/>
  <c r="E26"/>
  <c r="H26" s="1"/>
  <c r="K26" s="1"/>
  <c r="N26" s="1"/>
  <c r="E27"/>
  <c r="H27" s="1"/>
  <c r="K27" s="1"/>
  <c r="N27" s="1"/>
  <c r="E28"/>
  <c r="H28" s="1"/>
  <c r="K28" s="1"/>
  <c r="N28" s="1"/>
  <c r="E29"/>
  <c r="H29" s="1"/>
  <c r="K29" s="1"/>
  <c r="N29" s="1"/>
  <c r="E30"/>
  <c r="H30" s="1"/>
  <c r="K30" s="1"/>
  <c r="N30" s="1"/>
  <c r="E31"/>
  <c r="H31" s="1"/>
  <c r="K31" s="1"/>
  <c r="N31" s="1"/>
  <c r="E32"/>
  <c r="H32" s="1"/>
  <c r="K32" s="1"/>
  <c r="N32" s="1"/>
  <c r="E33"/>
  <c r="H33" s="1"/>
  <c r="K33" s="1"/>
  <c r="N33" s="1"/>
  <c r="E34"/>
  <c r="H34" s="1"/>
  <c r="K34" s="1"/>
  <c r="N34" s="1"/>
  <c r="E35"/>
  <c r="H35" s="1"/>
  <c r="K35" s="1"/>
  <c r="N35" s="1"/>
  <c r="E36"/>
  <c r="H36" s="1"/>
  <c r="K36" s="1"/>
  <c r="N36" s="1"/>
  <c r="E37"/>
  <c r="H37" s="1"/>
  <c r="K37" s="1"/>
  <c r="N37" s="1"/>
  <c r="E38"/>
  <c r="H38" s="1"/>
  <c r="K38" s="1"/>
  <c r="N38" s="1"/>
  <c r="E39"/>
  <c r="H39" s="1"/>
  <c r="K39" s="1"/>
  <c r="N39" s="1"/>
  <c r="E40"/>
  <c r="H40" s="1"/>
  <c r="K40" s="1"/>
  <c r="N40" s="1"/>
  <c r="E41"/>
  <c r="H41" s="1"/>
  <c r="K41" s="1"/>
  <c r="N41" s="1"/>
  <c r="E42"/>
  <c r="H42" s="1"/>
  <c r="K42" s="1"/>
  <c r="N42" s="1"/>
  <c r="E43"/>
  <c r="H43" s="1"/>
  <c r="K43" s="1"/>
  <c r="N43" s="1"/>
  <c r="E44"/>
  <c r="H44" s="1"/>
  <c r="K44" s="1"/>
  <c r="N44" s="1"/>
  <c r="E45"/>
  <c r="H45" s="1"/>
  <c r="K45" s="1"/>
  <c r="N45" s="1"/>
  <c r="E46"/>
  <c r="H46" s="1"/>
  <c r="K46" s="1"/>
  <c r="N46" s="1"/>
  <c r="E47"/>
  <c r="H47" s="1"/>
  <c r="K47" s="1"/>
  <c r="N47" s="1"/>
  <c r="E48"/>
  <c r="H48" s="1"/>
  <c r="K48" s="1"/>
  <c r="N48" s="1"/>
  <c r="E49"/>
  <c r="H49" s="1"/>
  <c r="K49" s="1"/>
  <c r="N49" s="1"/>
  <c r="E50"/>
  <c r="H50" s="1"/>
  <c r="K50" s="1"/>
  <c r="N50" s="1"/>
  <c r="E51"/>
  <c r="H51" s="1"/>
  <c r="K51" s="1"/>
  <c r="N51" s="1"/>
  <c r="E52"/>
  <c r="H52" s="1"/>
  <c r="K52" s="1"/>
  <c r="N52" s="1"/>
  <c r="E53"/>
  <c r="H53" s="1"/>
  <c r="K53" s="1"/>
  <c r="N53" s="1"/>
  <c r="E54"/>
  <c r="H54" s="1"/>
  <c r="K54" s="1"/>
  <c r="N54" s="1"/>
  <c r="E55"/>
  <c r="H55" s="1"/>
  <c r="K55" s="1"/>
  <c r="N55" s="1"/>
  <c r="E56"/>
  <c r="H56" s="1"/>
  <c r="K56" s="1"/>
  <c r="N56" s="1"/>
  <c r="E57"/>
  <c r="H57" s="1"/>
  <c r="K57" s="1"/>
  <c r="N57" s="1"/>
  <c r="E58"/>
  <c r="H58" s="1"/>
  <c r="K58" s="1"/>
  <c r="N58" s="1"/>
  <c r="E59"/>
  <c r="H59" s="1"/>
  <c r="K59" s="1"/>
  <c r="N59" s="1"/>
  <c r="E60"/>
  <c r="H60" s="1"/>
  <c r="K60" s="1"/>
  <c r="N60" s="1"/>
  <c r="E61"/>
  <c r="H61" s="1"/>
  <c r="K61" s="1"/>
  <c r="N61" s="1"/>
  <c r="E62"/>
  <c r="H62" s="1"/>
  <c r="K62" s="1"/>
  <c r="N62" s="1"/>
  <c r="E63"/>
  <c r="H63" s="1"/>
  <c r="K63" s="1"/>
  <c r="N63" s="1"/>
  <c r="E64"/>
  <c r="H64" s="1"/>
  <c r="K64" s="1"/>
  <c r="N64" s="1"/>
  <c r="E65"/>
  <c r="H65" s="1"/>
  <c r="K65" s="1"/>
  <c r="N65" s="1"/>
  <c r="E66"/>
  <c r="H66" s="1"/>
  <c r="K66" s="1"/>
  <c r="N66" s="1"/>
  <c r="E67"/>
  <c r="H67" s="1"/>
  <c r="K67" s="1"/>
  <c r="N67" s="1"/>
  <c r="E68"/>
  <c r="H68" s="1"/>
  <c r="K68" s="1"/>
  <c r="N68" s="1"/>
  <c r="E69"/>
  <c r="H69" s="1"/>
  <c r="K69" s="1"/>
  <c r="N69" s="1"/>
  <c r="E70"/>
  <c r="H70" s="1"/>
  <c r="K70" s="1"/>
  <c r="N70" s="1"/>
  <c r="E71"/>
  <c r="H71" s="1"/>
  <c r="K71" s="1"/>
  <c r="N71" s="1"/>
  <c r="E72"/>
  <c r="H72" s="1"/>
  <c r="K72" s="1"/>
  <c r="N72" s="1"/>
  <c r="E73"/>
  <c r="H73" s="1"/>
  <c r="K73" s="1"/>
  <c r="N73" s="1"/>
  <c r="E74"/>
  <c r="E93" s="1"/>
  <c r="D8"/>
  <c r="G8" s="1"/>
  <c r="J8" s="1"/>
  <c r="M8" s="1"/>
  <c r="D9"/>
  <c r="G9" s="1"/>
  <c r="J9" s="1"/>
  <c r="M9" s="1"/>
  <c r="D10"/>
  <c r="G10" s="1"/>
  <c r="J10" s="1"/>
  <c r="M10" s="1"/>
  <c r="D11"/>
  <c r="G11" s="1"/>
  <c r="J11" s="1"/>
  <c r="M11" s="1"/>
  <c r="D12"/>
  <c r="G12" s="1"/>
  <c r="J12" s="1"/>
  <c r="M12" s="1"/>
  <c r="D13"/>
  <c r="G13" s="1"/>
  <c r="J13" s="1"/>
  <c r="M13" s="1"/>
  <c r="D14"/>
  <c r="G14" s="1"/>
  <c r="J14" s="1"/>
  <c r="M14" s="1"/>
  <c r="D15"/>
  <c r="G15" s="1"/>
  <c r="J15" s="1"/>
  <c r="M15" s="1"/>
  <c r="D16"/>
  <c r="G16" s="1"/>
  <c r="J16" s="1"/>
  <c r="M16" s="1"/>
  <c r="D17"/>
  <c r="G17" s="1"/>
  <c r="J17" s="1"/>
  <c r="M17" s="1"/>
  <c r="D18"/>
  <c r="G18" s="1"/>
  <c r="J18" s="1"/>
  <c r="M18" s="1"/>
  <c r="D19"/>
  <c r="G19" s="1"/>
  <c r="J19" s="1"/>
  <c r="M19" s="1"/>
  <c r="D20"/>
  <c r="G20" s="1"/>
  <c r="J20" s="1"/>
  <c r="M20" s="1"/>
  <c r="D21"/>
  <c r="G21" s="1"/>
  <c r="J21" s="1"/>
  <c r="M21" s="1"/>
  <c r="D22"/>
  <c r="G22" s="1"/>
  <c r="J22" s="1"/>
  <c r="M22" s="1"/>
  <c r="D23"/>
  <c r="G23" s="1"/>
  <c r="J23" s="1"/>
  <c r="M23" s="1"/>
  <c r="D24"/>
  <c r="G24" s="1"/>
  <c r="J24" s="1"/>
  <c r="M24" s="1"/>
  <c r="D25"/>
  <c r="G25" s="1"/>
  <c r="J25" s="1"/>
  <c r="M25" s="1"/>
  <c r="D26"/>
  <c r="G26" s="1"/>
  <c r="J26" s="1"/>
  <c r="M26" s="1"/>
  <c r="D27"/>
  <c r="G27" s="1"/>
  <c r="J27" s="1"/>
  <c r="M27" s="1"/>
  <c r="D28"/>
  <c r="G28" s="1"/>
  <c r="J28" s="1"/>
  <c r="M28" s="1"/>
  <c r="D29"/>
  <c r="G29" s="1"/>
  <c r="J29" s="1"/>
  <c r="M29" s="1"/>
  <c r="D30"/>
  <c r="G30" s="1"/>
  <c r="J30" s="1"/>
  <c r="M30" s="1"/>
  <c r="D31"/>
  <c r="G31" s="1"/>
  <c r="J31" s="1"/>
  <c r="M31" s="1"/>
  <c r="D32"/>
  <c r="G32" s="1"/>
  <c r="J32" s="1"/>
  <c r="M32" s="1"/>
  <c r="D33"/>
  <c r="G33" s="1"/>
  <c r="J33" s="1"/>
  <c r="M33" s="1"/>
  <c r="D34"/>
  <c r="G34" s="1"/>
  <c r="J34" s="1"/>
  <c r="M34" s="1"/>
  <c r="D35"/>
  <c r="G35" s="1"/>
  <c r="J35" s="1"/>
  <c r="M35" s="1"/>
  <c r="D36"/>
  <c r="G36" s="1"/>
  <c r="J36" s="1"/>
  <c r="M36" s="1"/>
  <c r="D37"/>
  <c r="G37" s="1"/>
  <c r="J37" s="1"/>
  <c r="M37" s="1"/>
  <c r="D38"/>
  <c r="G38" s="1"/>
  <c r="J38" s="1"/>
  <c r="M38" s="1"/>
  <c r="D39"/>
  <c r="G39" s="1"/>
  <c r="J39" s="1"/>
  <c r="M39" s="1"/>
  <c r="D40"/>
  <c r="G40" s="1"/>
  <c r="J40" s="1"/>
  <c r="M40" s="1"/>
  <c r="D41"/>
  <c r="G41" s="1"/>
  <c r="J41" s="1"/>
  <c r="M41" s="1"/>
  <c r="D42"/>
  <c r="G42" s="1"/>
  <c r="J42" s="1"/>
  <c r="M42" s="1"/>
  <c r="D43"/>
  <c r="G43" s="1"/>
  <c r="J43" s="1"/>
  <c r="M43" s="1"/>
  <c r="D44"/>
  <c r="G44" s="1"/>
  <c r="J44" s="1"/>
  <c r="M44" s="1"/>
  <c r="D45"/>
  <c r="G45" s="1"/>
  <c r="J45" s="1"/>
  <c r="M45" s="1"/>
  <c r="D46"/>
  <c r="G46" s="1"/>
  <c r="J46" s="1"/>
  <c r="M46" s="1"/>
  <c r="D47"/>
  <c r="G47" s="1"/>
  <c r="J47" s="1"/>
  <c r="M47" s="1"/>
  <c r="D48"/>
  <c r="G48" s="1"/>
  <c r="J48" s="1"/>
  <c r="M48" s="1"/>
  <c r="D49"/>
  <c r="G49" s="1"/>
  <c r="J49" s="1"/>
  <c r="M49" s="1"/>
  <c r="D50"/>
  <c r="G50" s="1"/>
  <c r="J50" s="1"/>
  <c r="M50" s="1"/>
  <c r="D51"/>
  <c r="G51" s="1"/>
  <c r="J51" s="1"/>
  <c r="M51" s="1"/>
  <c r="D52"/>
  <c r="G52" s="1"/>
  <c r="J52" s="1"/>
  <c r="M52" s="1"/>
  <c r="D53"/>
  <c r="G53" s="1"/>
  <c r="J53" s="1"/>
  <c r="M53" s="1"/>
  <c r="D54"/>
  <c r="G54" s="1"/>
  <c r="J54" s="1"/>
  <c r="M54" s="1"/>
  <c r="D55"/>
  <c r="G55" s="1"/>
  <c r="J55" s="1"/>
  <c r="M55" s="1"/>
  <c r="D56"/>
  <c r="G56" s="1"/>
  <c r="J56" s="1"/>
  <c r="M56" s="1"/>
  <c r="D57"/>
  <c r="G57" s="1"/>
  <c r="J57" s="1"/>
  <c r="M57" s="1"/>
  <c r="D58"/>
  <c r="G58" s="1"/>
  <c r="J58" s="1"/>
  <c r="M58" s="1"/>
  <c r="D59"/>
  <c r="G59" s="1"/>
  <c r="J59" s="1"/>
  <c r="M59" s="1"/>
  <c r="D60"/>
  <c r="G60" s="1"/>
  <c r="J60" s="1"/>
  <c r="M60" s="1"/>
  <c r="D61"/>
  <c r="G61" s="1"/>
  <c r="J61" s="1"/>
  <c r="M61" s="1"/>
  <c r="D62"/>
  <c r="G62" s="1"/>
  <c r="J62" s="1"/>
  <c r="M62" s="1"/>
  <c r="D63"/>
  <c r="G63" s="1"/>
  <c r="J63" s="1"/>
  <c r="M63" s="1"/>
  <c r="D64"/>
  <c r="G64" s="1"/>
  <c r="J64" s="1"/>
  <c r="M64" s="1"/>
  <c r="D65"/>
  <c r="G65" s="1"/>
  <c r="J65" s="1"/>
  <c r="M65" s="1"/>
  <c r="D66"/>
  <c r="G66" s="1"/>
  <c r="J66" s="1"/>
  <c r="M66" s="1"/>
  <c r="D67"/>
  <c r="G67" s="1"/>
  <c r="J67" s="1"/>
  <c r="M67" s="1"/>
  <c r="D68"/>
  <c r="G68" s="1"/>
  <c r="J68" s="1"/>
  <c r="M68" s="1"/>
  <c r="D69"/>
  <c r="G69" s="1"/>
  <c r="J69" s="1"/>
  <c r="M69" s="1"/>
  <c r="D70"/>
  <c r="G70" s="1"/>
  <c r="J70" s="1"/>
  <c r="M70" s="1"/>
  <c r="D71"/>
  <c r="G71" s="1"/>
  <c r="J71" s="1"/>
  <c r="M71" s="1"/>
  <c r="D72"/>
  <c r="G72" s="1"/>
  <c r="J72" s="1"/>
  <c r="M72" s="1"/>
  <c r="C7"/>
  <c r="F7" s="1"/>
  <c r="I7" s="1"/>
  <c r="L7" s="1"/>
  <c r="C8"/>
  <c r="F8" s="1"/>
  <c r="I8" s="1"/>
  <c r="L8" s="1"/>
  <c r="C9"/>
  <c r="F9" s="1"/>
  <c r="I9" s="1"/>
  <c r="L9" s="1"/>
  <c r="C10"/>
  <c r="F10" s="1"/>
  <c r="I10" s="1"/>
  <c r="L10" s="1"/>
  <c r="C11"/>
  <c r="F11" s="1"/>
  <c r="I11" s="1"/>
  <c r="L11" s="1"/>
  <c r="C12"/>
  <c r="F12" s="1"/>
  <c r="I12" s="1"/>
  <c r="L12" s="1"/>
  <c r="C13"/>
  <c r="F13" s="1"/>
  <c r="I13" s="1"/>
  <c r="L13" s="1"/>
  <c r="C14"/>
  <c r="F14" s="1"/>
  <c r="I14" s="1"/>
  <c r="L14" s="1"/>
  <c r="C15"/>
  <c r="F15" s="1"/>
  <c r="I15" s="1"/>
  <c r="L15" s="1"/>
  <c r="C16"/>
  <c r="F16" s="1"/>
  <c r="I16" s="1"/>
  <c r="L16" s="1"/>
  <c r="C17"/>
  <c r="F17" s="1"/>
  <c r="I17" s="1"/>
  <c r="L17" s="1"/>
  <c r="C18"/>
  <c r="F18" s="1"/>
  <c r="I18" s="1"/>
  <c r="L18" s="1"/>
  <c r="C19"/>
  <c r="F19" s="1"/>
  <c r="I19" s="1"/>
  <c r="L19" s="1"/>
  <c r="C20"/>
  <c r="F20" s="1"/>
  <c r="I20" s="1"/>
  <c r="L20" s="1"/>
  <c r="C21"/>
  <c r="F21" s="1"/>
  <c r="I21" s="1"/>
  <c r="L21" s="1"/>
  <c r="C22"/>
  <c r="F22" s="1"/>
  <c r="I22" s="1"/>
  <c r="L22" s="1"/>
  <c r="C23"/>
  <c r="F23" s="1"/>
  <c r="I23" s="1"/>
  <c r="L23" s="1"/>
  <c r="C24"/>
  <c r="F24" s="1"/>
  <c r="I24" s="1"/>
  <c r="L24" s="1"/>
  <c r="C25"/>
  <c r="F25" s="1"/>
  <c r="I25" s="1"/>
  <c r="L25" s="1"/>
  <c r="C26"/>
  <c r="F26" s="1"/>
  <c r="I26" s="1"/>
  <c r="L26" s="1"/>
  <c r="C27"/>
  <c r="F27" s="1"/>
  <c r="I27" s="1"/>
  <c r="L27" s="1"/>
  <c r="C28"/>
  <c r="F28" s="1"/>
  <c r="I28" s="1"/>
  <c r="L28" s="1"/>
  <c r="C29"/>
  <c r="F29" s="1"/>
  <c r="I29" s="1"/>
  <c r="L29" s="1"/>
  <c r="C30"/>
  <c r="F30" s="1"/>
  <c r="I30" s="1"/>
  <c r="L30" s="1"/>
  <c r="C31"/>
  <c r="F31" s="1"/>
  <c r="I31" s="1"/>
  <c r="L31" s="1"/>
  <c r="C32"/>
  <c r="F32" s="1"/>
  <c r="I32" s="1"/>
  <c r="L32" s="1"/>
  <c r="C33"/>
  <c r="F33" s="1"/>
  <c r="I33" s="1"/>
  <c r="L33" s="1"/>
  <c r="C34"/>
  <c r="F34" s="1"/>
  <c r="I34" s="1"/>
  <c r="L34" s="1"/>
  <c r="C35"/>
  <c r="F35" s="1"/>
  <c r="I35" s="1"/>
  <c r="L35" s="1"/>
  <c r="C36"/>
  <c r="F36" s="1"/>
  <c r="I36" s="1"/>
  <c r="L36" s="1"/>
  <c r="C37"/>
  <c r="F37" s="1"/>
  <c r="I37" s="1"/>
  <c r="L37" s="1"/>
  <c r="C38"/>
  <c r="F38" s="1"/>
  <c r="I38" s="1"/>
  <c r="L38" s="1"/>
  <c r="C39"/>
  <c r="F39" s="1"/>
  <c r="I39" s="1"/>
  <c r="L39" s="1"/>
  <c r="C40"/>
  <c r="F40" s="1"/>
  <c r="I40" s="1"/>
  <c r="L40" s="1"/>
  <c r="C41"/>
  <c r="F41" s="1"/>
  <c r="I41" s="1"/>
  <c r="L41" s="1"/>
  <c r="C42"/>
  <c r="F42" s="1"/>
  <c r="I42" s="1"/>
  <c r="L42" s="1"/>
  <c r="C43"/>
  <c r="F43" s="1"/>
  <c r="I43" s="1"/>
  <c r="L43" s="1"/>
  <c r="C44"/>
  <c r="F44" s="1"/>
  <c r="I44" s="1"/>
  <c r="L44" s="1"/>
  <c r="C45"/>
  <c r="F45" s="1"/>
  <c r="I45" s="1"/>
  <c r="L45" s="1"/>
  <c r="C46"/>
  <c r="F46" s="1"/>
  <c r="I46" s="1"/>
  <c r="L46" s="1"/>
  <c r="C47"/>
  <c r="F47" s="1"/>
  <c r="I47" s="1"/>
  <c r="L47" s="1"/>
  <c r="C48"/>
  <c r="F48" s="1"/>
  <c r="I48" s="1"/>
  <c r="L48" s="1"/>
  <c r="C49"/>
  <c r="F49" s="1"/>
  <c r="I49" s="1"/>
  <c r="L49" s="1"/>
  <c r="C50"/>
  <c r="F50" s="1"/>
  <c r="I50" s="1"/>
  <c r="L50" s="1"/>
  <c r="C51"/>
  <c r="F51" s="1"/>
  <c r="I51" s="1"/>
  <c r="L51" s="1"/>
  <c r="C52"/>
  <c r="F52" s="1"/>
  <c r="I52" s="1"/>
  <c r="L52" s="1"/>
  <c r="C53"/>
  <c r="F53" s="1"/>
  <c r="I53" s="1"/>
  <c r="L53" s="1"/>
  <c r="C54"/>
  <c r="F54" s="1"/>
  <c r="I54" s="1"/>
  <c r="L54" s="1"/>
  <c r="C55"/>
  <c r="F55" s="1"/>
  <c r="I55" s="1"/>
  <c r="L55" s="1"/>
  <c r="C56"/>
  <c r="F56" s="1"/>
  <c r="I56" s="1"/>
  <c r="L56" s="1"/>
  <c r="C57"/>
  <c r="F57" s="1"/>
  <c r="I57" s="1"/>
  <c r="L57" s="1"/>
  <c r="C58"/>
  <c r="F58" s="1"/>
  <c r="I58" s="1"/>
  <c r="L58" s="1"/>
  <c r="C59"/>
  <c r="F59" s="1"/>
  <c r="I59" s="1"/>
  <c r="L59" s="1"/>
  <c r="C60"/>
  <c r="F60" s="1"/>
  <c r="I60" s="1"/>
  <c r="L60" s="1"/>
  <c r="C61"/>
  <c r="F61" s="1"/>
  <c r="I61" s="1"/>
  <c r="L61" s="1"/>
  <c r="C62"/>
  <c r="F62" s="1"/>
  <c r="I62" s="1"/>
  <c r="L62" s="1"/>
  <c r="C63"/>
  <c r="F63" s="1"/>
  <c r="I63" s="1"/>
  <c r="L63" s="1"/>
  <c r="C64"/>
  <c r="F64" s="1"/>
  <c r="I64" s="1"/>
  <c r="L64" s="1"/>
  <c r="C65"/>
  <c r="F65" s="1"/>
  <c r="I65" s="1"/>
  <c r="L65" s="1"/>
  <c r="C66"/>
  <c r="F66" s="1"/>
  <c r="I66" s="1"/>
  <c r="L66" s="1"/>
  <c r="C67"/>
  <c r="F67" s="1"/>
  <c r="I67" s="1"/>
  <c r="L67" s="1"/>
  <c r="C68"/>
  <c r="F68" s="1"/>
  <c r="I68" s="1"/>
  <c r="L68" s="1"/>
  <c r="C69"/>
  <c r="F69" s="1"/>
  <c r="I69" s="1"/>
  <c r="L69" s="1"/>
  <c r="C70"/>
  <c r="F70" s="1"/>
  <c r="I70" s="1"/>
  <c r="L70" s="1"/>
  <c r="C71"/>
  <c r="F71" s="1"/>
  <c r="I71" s="1"/>
  <c r="L71" s="1"/>
  <c r="E8"/>
  <c r="H8" s="1"/>
  <c r="K8" s="1"/>
  <c r="D7"/>
  <c r="G7" s="1"/>
  <c r="C6"/>
  <c r="F6" s="1"/>
  <c r="C30" i="3"/>
  <c r="C31"/>
  <c r="C32"/>
  <c r="C29"/>
  <c r="C48" s="1"/>
  <c r="D25"/>
  <c r="D24"/>
  <c r="H25" s="1"/>
  <c r="D23"/>
  <c r="H24" s="1"/>
  <c r="D22"/>
  <c r="H23" s="1"/>
  <c r="G21"/>
  <c r="D21"/>
  <c r="H22" s="1"/>
  <c r="H20"/>
  <c r="D20"/>
  <c r="H21" s="1"/>
  <c r="D19"/>
  <c r="D18"/>
  <c r="H19" s="1"/>
  <c r="D17"/>
  <c r="H18" s="1"/>
  <c r="D16"/>
  <c r="H17" s="1"/>
  <c r="D15"/>
  <c r="H16" s="1"/>
  <c r="D14"/>
  <c r="H15" s="1"/>
  <c r="D13"/>
  <c r="H14" s="1"/>
  <c r="D12"/>
  <c r="H13" s="1"/>
  <c r="D11"/>
  <c r="H12" s="1"/>
  <c r="D10"/>
  <c r="H11" s="1"/>
  <c r="D9"/>
  <c r="H10" s="1"/>
  <c r="D8"/>
  <c r="H9" s="1"/>
  <c r="D7"/>
  <c r="H8" s="1"/>
  <c r="D6"/>
  <c r="D5"/>
  <c r="H6" s="1"/>
  <c r="D4"/>
  <c r="H4"/>
  <c r="G6" i="2"/>
  <c r="H6" s="1"/>
  <c r="I6" s="1"/>
  <c r="J6" s="1"/>
  <c r="G7"/>
  <c r="H7" s="1"/>
  <c r="I7" s="1"/>
  <c r="J7" s="1"/>
  <c r="G8"/>
  <c r="H8" s="1"/>
  <c r="I8" s="1"/>
  <c r="J8" s="1"/>
  <c r="G9"/>
  <c r="H9" s="1"/>
  <c r="I9" s="1"/>
  <c r="J9" s="1"/>
  <c r="G10"/>
  <c r="H10" s="1"/>
  <c r="I10" s="1"/>
  <c r="J10" s="1"/>
  <c r="G11"/>
  <c r="H11" s="1"/>
  <c r="I11" s="1"/>
  <c r="J11" s="1"/>
  <c r="G12"/>
  <c r="H12" s="1"/>
  <c r="I12" s="1"/>
  <c r="J12" s="1"/>
  <c r="G13"/>
  <c r="H13" s="1"/>
  <c r="I13" s="1"/>
  <c r="J13" s="1"/>
  <c r="G14"/>
  <c r="H14" s="1"/>
  <c r="I14" s="1"/>
  <c r="J14" s="1"/>
  <c r="G15"/>
  <c r="H15" s="1"/>
  <c r="I15" s="1"/>
  <c r="J15" s="1"/>
  <c r="G16"/>
  <c r="H16" s="1"/>
  <c r="I16" s="1"/>
  <c r="J16" s="1"/>
  <c r="G17"/>
  <c r="H17" s="1"/>
  <c r="I17" s="1"/>
  <c r="J17" s="1"/>
  <c r="G18"/>
  <c r="H18" s="1"/>
  <c r="I18" s="1"/>
  <c r="J18" s="1"/>
  <c r="G19"/>
  <c r="H19" s="1"/>
  <c r="I19" s="1"/>
  <c r="J19" s="1"/>
  <c r="G20"/>
  <c r="H20" s="1"/>
  <c r="I20" s="1"/>
  <c r="J20" s="1"/>
  <c r="G21"/>
  <c r="H21" s="1"/>
  <c r="I21" s="1"/>
  <c r="J21" s="1"/>
  <c r="G22"/>
  <c r="H22" s="1"/>
  <c r="I22" s="1"/>
  <c r="J22" s="1"/>
  <c r="G23"/>
  <c r="G5"/>
  <c r="H5" s="1"/>
  <c r="H5" i="1"/>
  <c r="D5" i="2"/>
  <c r="E5" s="1"/>
  <c r="F5" s="1"/>
  <c r="D6"/>
  <c r="E6" s="1"/>
  <c r="F6" s="1"/>
  <c r="D7"/>
  <c r="E7" s="1"/>
  <c r="F7" s="1"/>
  <c r="D8"/>
  <c r="E8" s="1"/>
  <c r="F8" s="1"/>
  <c r="D9"/>
  <c r="E9" s="1"/>
  <c r="F9" s="1"/>
  <c r="D10"/>
  <c r="E10" s="1"/>
  <c r="F10" s="1"/>
  <c r="D11"/>
  <c r="E11" s="1"/>
  <c r="F11" s="1"/>
  <c r="D12"/>
  <c r="E12" s="1"/>
  <c r="F12" s="1"/>
  <c r="D13"/>
  <c r="E13" s="1"/>
  <c r="F13" s="1"/>
  <c r="D14"/>
  <c r="E14" s="1"/>
  <c r="F14" s="1"/>
  <c r="D15"/>
  <c r="E15" s="1"/>
  <c r="F15" s="1"/>
  <c r="D16"/>
  <c r="E16" s="1"/>
  <c r="F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4"/>
  <c r="D32" s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4"/>
  <c r="J13" i="15" l="1"/>
  <c r="I14" s="1"/>
  <c r="K13"/>
  <c r="L13" s="1"/>
  <c r="M13" s="1"/>
  <c r="N13" s="1"/>
  <c r="O13" s="1"/>
  <c r="N12"/>
  <c r="G12" i="13"/>
  <c r="D13"/>
  <c r="C14" s="1"/>
  <c r="E13"/>
  <c r="F13" s="1"/>
  <c r="G13" s="1"/>
  <c r="H13" s="1"/>
  <c r="I10" i="11"/>
  <c r="J9"/>
  <c r="K10" s="1"/>
  <c r="L10" s="1"/>
  <c r="M10" s="1"/>
  <c r="N10" s="1"/>
  <c r="O10" s="1"/>
  <c r="I11" i="12"/>
  <c r="J10"/>
  <c r="K11" s="1"/>
  <c r="L11" s="1"/>
  <c r="M11" s="1"/>
  <c r="N11" s="1"/>
  <c r="O11" s="1"/>
  <c r="U5" i="5"/>
  <c r="U6" s="1"/>
  <c r="T9"/>
  <c r="T10" s="1"/>
  <c r="U9"/>
  <c r="U10" s="1"/>
  <c r="E12" i="10"/>
  <c r="F11"/>
  <c r="G12" s="1"/>
  <c r="H12" s="1"/>
  <c r="I12" s="1"/>
  <c r="D10" i="9"/>
  <c r="E9"/>
  <c r="F10" s="1"/>
  <c r="G10" s="1"/>
  <c r="F81" i="4"/>
  <c r="F77"/>
  <c r="S8" i="5"/>
  <c r="T5"/>
  <c r="T6" s="1"/>
  <c r="AW104" i="6"/>
  <c r="BA104" s="1"/>
  <c r="AU104"/>
  <c r="AY104" s="1"/>
  <c r="AV104"/>
  <c r="AZ104" s="1"/>
  <c r="AX104"/>
  <c r="BB104" s="1"/>
  <c r="S5" i="5"/>
  <c r="S6" s="1"/>
  <c r="S9"/>
  <c r="S10" s="1"/>
  <c r="AY6" i="4"/>
  <c r="AS80" s="1"/>
  <c r="AS79"/>
  <c r="AD8"/>
  <c r="AA77"/>
  <c r="AA78" s="1"/>
  <c r="AA81"/>
  <c r="AA82" s="1"/>
  <c r="Y81"/>
  <c r="Y82" s="1"/>
  <c r="AS81"/>
  <c r="AS82" s="1"/>
  <c r="AS77"/>
  <c r="AS78" s="1"/>
  <c r="AB6"/>
  <c r="Y77"/>
  <c r="Y78" s="1"/>
  <c r="G93"/>
  <c r="H93"/>
  <c r="K93" s="1"/>
  <c r="AX8"/>
  <c r="AU81"/>
  <c r="AU82" s="1"/>
  <c r="AU77"/>
  <c r="AU78" s="1"/>
  <c r="J93"/>
  <c r="D33" i="2"/>
  <c r="F82" i="4"/>
  <c r="AC7"/>
  <c r="Z77"/>
  <c r="Z78" s="1"/>
  <c r="Z81"/>
  <c r="Z82" s="1"/>
  <c r="AW7"/>
  <c r="AT77"/>
  <c r="AT78" s="1"/>
  <c r="AT81"/>
  <c r="AT82" s="1"/>
  <c r="AU94"/>
  <c r="AX94" s="1"/>
  <c r="Z93"/>
  <c r="AC93" s="1"/>
  <c r="AS94"/>
  <c r="AV94" s="1"/>
  <c r="AT94"/>
  <c r="AW94" s="1"/>
  <c r="S7" i="5"/>
  <c r="N7"/>
  <c r="T8" s="1"/>
  <c r="T7"/>
  <c r="H79" i="4"/>
  <c r="N8"/>
  <c r="H80" s="1"/>
  <c r="I6"/>
  <c r="G81"/>
  <c r="G82" s="1"/>
  <c r="G77"/>
  <c r="G78" s="1"/>
  <c r="J7"/>
  <c r="H77"/>
  <c r="H78" s="1"/>
  <c r="H81"/>
  <c r="H82" s="1"/>
  <c r="H32" i="2"/>
  <c r="H33" s="1"/>
  <c r="H28"/>
  <c r="H29" s="1"/>
  <c r="I5"/>
  <c r="D28"/>
  <c r="E4"/>
  <c r="D30" s="1"/>
  <c r="E23" i="3"/>
  <c r="G24" s="1"/>
  <c r="D50" s="1"/>
  <c r="E50" s="1"/>
  <c r="F50" s="1"/>
  <c r="G50" s="1"/>
  <c r="E22"/>
  <c r="G23" s="1"/>
  <c r="D49" s="1"/>
  <c r="E49" s="1"/>
  <c r="F49" s="1"/>
  <c r="G49" s="1"/>
  <c r="H5"/>
  <c r="G22"/>
  <c r="E24"/>
  <c r="H7"/>
  <c r="I5" i="1"/>
  <c r="J5" s="1"/>
  <c r="G24"/>
  <c r="G6"/>
  <c r="H6" s="1"/>
  <c r="G7"/>
  <c r="H7" s="1"/>
  <c r="I7" s="1"/>
  <c r="J7" s="1"/>
  <c r="G8"/>
  <c r="H8" s="1"/>
  <c r="I8" s="1"/>
  <c r="J8" s="1"/>
  <c r="G9"/>
  <c r="H9" s="1"/>
  <c r="I9" s="1"/>
  <c r="J9" s="1"/>
  <c r="G10"/>
  <c r="H10" s="1"/>
  <c r="I10" s="1"/>
  <c r="J10" s="1"/>
  <c r="G11"/>
  <c r="H11" s="1"/>
  <c r="I11" s="1"/>
  <c r="J11" s="1"/>
  <c r="G12"/>
  <c r="H12" s="1"/>
  <c r="I12" s="1"/>
  <c r="J12" s="1"/>
  <c r="G13"/>
  <c r="H13" s="1"/>
  <c r="I13" s="1"/>
  <c r="J13" s="1"/>
  <c r="G14"/>
  <c r="H14" s="1"/>
  <c r="I14" s="1"/>
  <c r="J14" s="1"/>
  <c r="G15"/>
  <c r="H15" s="1"/>
  <c r="I15" s="1"/>
  <c r="J15" s="1"/>
  <c r="G16"/>
  <c r="H16" s="1"/>
  <c r="I16" s="1"/>
  <c r="J16" s="1"/>
  <c r="G17"/>
  <c r="H17" s="1"/>
  <c r="I17" s="1"/>
  <c r="J17" s="1"/>
  <c r="G18"/>
  <c r="H18" s="1"/>
  <c r="I18" s="1"/>
  <c r="J18" s="1"/>
  <c r="G19"/>
  <c r="H19" s="1"/>
  <c r="I19" s="1"/>
  <c r="J19" s="1"/>
  <c r="G20"/>
  <c r="H20" s="1"/>
  <c r="I20" s="1"/>
  <c r="J20" s="1"/>
  <c r="G21"/>
  <c r="H21" s="1"/>
  <c r="I21" s="1"/>
  <c r="J21" s="1"/>
  <c r="G22"/>
  <c r="H22" s="1"/>
  <c r="I22" s="1"/>
  <c r="J22" s="1"/>
  <c r="G23"/>
  <c r="H23" s="1"/>
  <c r="I23" s="1"/>
  <c r="J23" s="1"/>
  <c r="O12" i="15" l="1"/>
  <c r="J14"/>
  <c r="I15" s="1"/>
  <c r="K14"/>
  <c r="L14" s="1"/>
  <c r="M14" s="1"/>
  <c r="N14" s="1"/>
  <c r="O14" s="1"/>
  <c r="E14" i="13"/>
  <c r="F14" s="1"/>
  <c r="G14" s="1"/>
  <c r="H14" s="1"/>
  <c r="D14"/>
  <c r="E15" s="1"/>
  <c r="F15" s="1"/>
  <c r="G15" s="1"/>
  <c r="H12"/>
  <c r="H10" i="9"/>
  <c r="I10" s="1"/>
  <c r="I12" i="12"/>
  <c r="J11"/>
  <c r="K12" s="1"/>
  <c r="L12" s="1"/>
  <c r="M12" s="1"/>
  <c r="N12" s="1"/>
  <c r="O12" s="1"/>
  <c r="J10" i="11"/>
  <c r="K11" s="1"/>
  <c r="L11" s="1"/>
  <c r="M11" s="1"/>
  <c r="N11" s="1"/>
  <c r="O11" s="1"/>
  <c r="I11"/>
  <c r="J12" i="10"/>
  <c r="E13"/>
  <c r="F12"/>
  <c r="G13" s="1"/>
  <c r="H13" s="1"/>
  <c r="I13" s="1"/>
  <c r="J13" s="1"/>
  <c r="D11" i="9"/>
  <c r="E10"/>
  <c r="F11" s="1"/>
  <c r="G11" s="1"/>
  <c r="H11" s="1"/>
  <c r="I11" s="1"/>
  <c r="F79" i="4"/>
  <c r="L6"/>
  <c r="F80" s="1"/>
  <c r="AF7"/>
  <c r="Z80" s="1"/>
  <c r="Z79"/>
  <c r="BA8"/>
  <c r="AU80" s="1"/>
  <c r="AU79"/>
  <c r="AE6"/>
  <c r="Y80" s="1"/>
  <c r="Y79"/>
  <c r="AZ7"/>
  <c r="AT80" s="1"/>
  <c r="AT79"/>
  <c r="AG8"/>
  <c r="AA80" s="1"/>
  <c r="AA79"/>
  <c r="G79"/>
  <c r="M7"/>
  <c r="G80" s="1"/>
  <c r="H32" i="1"/>
  <c r="H33" s="1"/>
  <c r="I6"/>
  <c r="J6" s="1"/>
  <c r="H31" s="1"/>
  <c r="H28"/>
  <c r="H29" s="1"/>
  <c r="J5" i="2"/>
  <c r="H31" s="1"/>
  <c r="H30"/>
  <c r="F4"/>
  <c r="D31" s="1"/>
  <c r="G25" i="3"/>
  <c r="D51" s="1"/>
  <c r="E51" s="1"/>
  <c r="F51" s="1"/>
  <c r="G51" s="1"/>
  <c r="D48"/>
  <c r="E48" s="1"/>
  <c r="E5" i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4"/>
  <c r="F5" l="1"/>
  <c r="D30"/>
  <c r="J15" i="15"/>
  <c r="I16" s="1"/>
  <c r="K15"/>
  <c r="L15" s="1"/>
  <c r="M15" s="1"/>
  <c r="N15" s="1"/>
  <c r="O15" s="1"/>
  <c r="C15" i="13"/>
  <c r="D15" s="1"/>
  <c r="C16" s="1"/>
  <c r="H15"/>
  <c r="I12" i="11"/>
  <c r="J11"/>
  <c r="K12" s="1"/>
  <c r="L12" s="1"/>
  <c r="M12" s="1"/>
  <c r="N12" s="1"/>
  <c r="O12" s="1"/>
  <c r="I13" i="12"/>
  <c r="J12"/>
  <c r="K13" s="1"/>
  <c r="L13" s="1"/>
  <c r="M13" s="1"/>
  <c r="N13" s="1"/>
  <c r="O13" s="1"/>
  <c r="E14" i="10"/>
  <c r="F13"/>
  <c r="G14"/>
  <c r="H14" s="1"/>
  <c r="I14" s="1"/>
  <c r="J14" s="1"/>
  <c r="D12" i="9"/>
  <c r="E11"/>
  <c r="F12" s="1"/>
  <c r="G12" s="1"/>
  <c r="H12" s="1"/>
  <c r="I12" s="1"/>
  <c r="D31" i="1"/>
  <c r="D33"/>
  <c r="H30"/>
  <c r="E59" i="3"/>
  <c r="F48"/>
  <c r="E55" s="1"/>
  <c r="D29"/>
  <c r="E29" s="1"/>
  <c r="J16" i="15" l="1"/>
  <c r="K17" s="1"/>
  <c r="L17" s="1"/>
  <c r="M17" s="1"/>
  <c r="N17" s="1"/>
  <c r="O17" s="1"/>
  <c r="K16"/>
  <c r="L16" s="1"/>
  <c r="M16" s="1"/>
  <c r="N16" s="1"/>
  <c r="O16" s="1"/>
  <c r="E16" i="13"/>
  <c r="F16" s="1"/>
  <c r="G16" s="1"/>
  <c r="H16" s="1"/>
  <c r="D16"/>
  <c r="E17" s="1"/>
  <c r="F17" s="1"/>
  <c r="G17" s="1"/>
  <c r="H17" s="1"/>
  <c r="J13" i="12"/>
  <c r="K14" s="1"/>
  <c r="L14" s="1"/>
  <c r="M14" s="1"/>
  <c r="N14" s="1"/>
  <c r="O14" s="1"/>
  <c r="I14"/>
  <c r="J12" i="11"/>
  <c r="K13" s="1"/>
  <c r="L13" s="1"/>
  <c r="M13" s="1"/>
  <c r="N13" s="1"/>
  <c r="O13" s="1"/>
  <c r="I13"/>
  <c r="E15" i="10"/>
  <c r="F14"/>
  <c r="G15" s="1"/>
  <c r="H15" s="1"/>
  <c r="I15" s="1"/>
  <c r="J15" s="1"/>
  <c r="D13" i="9"/>
  <c r="E12"/>
  <c r="F13" s="1"/>
  <c r="G13" s="1"/>
  <c r="H13" s="1"/>
  <c r="I13" s="1"/>
  <c r="G48" i="3"/>
  <c r="E56" s="1"/>
  <c r="F29"/>
  <c r="D30"/>
  <c r="E30" s="1"/>
  <c r="F30" s="1"/>
  <c r="G30" s="1"/>
  <c r="I17" i="15" l="1"/>
  <c r="C17" i="13"/>
  <c r="I14" i="11"/>
  <c r="J13"/>
  <c r="K14" s="1"/>
  <c r="L14" s="1"/>
  <c r="M14" s="1"/>
  <c r="N14" s="1"/>
  <c r="O14" s="1"/>
  <c r="I15" i="12"/>
  <c r="J14"/>
  <c r="K15" s="1"/>
  <c r="L15" s="1"/>
  <c r="M15" s="1"/>
  <c r="N15" s="1"/>
  <c r="O15" s="1"/>
  <c r="E16" i="10"/>
  <c r="F15"/>
  <c r="G16" s="1"/>
  <c r="H16" s="1"/>
  <c r="I16" s="1"/>
  <c r="J16" s="1"/>
  <c r="D14" i="9"/>
  <c r="E13"/>
  <c r="F14" s="1"/>
  <c r="G14" s="1"/>
  <c r="H14" s="1"/>
  <c r="I14" s="1"/>
  <c r="G29" i="3"/>
  <c r="F25"/>
  <c r="D32" s="1"/>
  <c r="E32" s="1"/>
  <c r="F32" s="1"/>
  <c r="G32" s="1"/>
  <c r="D31"/>
  <c r="E31" s="1"/>
  <c r="E38" s="1"/>
  <c r="J17" i="15" l="1"/>
  <c r="I18" s="1"/>
  <c r="D17" i="13"/>
  <c r="C18" s="1"/>
  <c r="I16" i="12"/>
  <c r="J15"/>
  <c r="K16" s="1"/>
  <c r="L16" s="1"/>
  <c r="M16" s="1"/>
  <c r="N16" s="1"/>
  <c r="O16" s="1"/>
  <c r="I15" i="11"/>
  <c r="J14"/>
  <c r="K15" s="1"/>
  <c r="L15" s="1"/>
  <c r="M15" s="1"/>
  <c r="N15" s="1"/>
  <c r="O15" s="1"/>
  <c r="E17" i="10"/>
  <c r="F16"/>
  <c r="G17" s="1"/>
  <c r="H17" s="1"/>
  <c r="I17" s="1"/>
  <c r="J17" s="1"/>
  <c r="D15" i="9"/>
  <c r="E14"/>
  <c r="F15" s="1"/>
  <c r="G15" s="1"/>
  <c r="H15" s="1"/>
  <c r="I15" s="1"/>
  <c r="F31" i="3"/>
  <c r="E36" s="1"/>
  <c r="K18" i="15" l="1"/>
  <c r="L18" s="1"/>
  <c r="M18" s="1"/>
  <c r="N18" s="1"/>
  <c r="O18" s="1"/>
  <c r="J18"/>
  <c r="K19" s="1"/>
  <c r="L19" s="1"/>
  <c r="M19" s="1"/>
  <c r="N19" s="1"/>
  <c r="O19" s="1"/>
  <c r="D18" i="13"/>
  <c r="C19" s="1"/>
  <c r="E18"/>
  <c r="F18" s="1"/>
  <c r="G18" s="1"/>
  <c r="H18" s="1"/>
  <c r="I16" i="11"/>
  <c r="J15"/>
  <c r="K16" s="1"/>
  <c r="L16" s="1"/>
  <c r="M16" s="1"/>
  <c r="N16" s="1"/>
  <c r="O16" s="1"/>
  <c r="I17" i="12"/>
  <c r="J16"/>
  <c r="K17" s="1"/>
  <c r="L17" s="1"/>
  <c r="M17" s="1"/>
  <c r="N17" s="1"/>
  <c r="O17" s="1"/>
  <c r="E18" i="10"/>
  <c r="F17"/>
  <c r="G18" s="1"/>
  <c r="H18" s="1"/>
  <c r="I18" s="1"/>
  <c r="J18" s="1"/>
  <c r="D16" i="9"/>
  <c r="E15"/>
  <c r="F16" s="1"/>
  <c r="G16" s="1"/>
  <c r="H16" s="1"/>
  <c r="I16" s="1"/>
  <c r="G31" i="3"/>
  <c r="E37" s="1"/>
  <c r="I19" i="15" l="1"/>
  <c r="J19" s="1"/>
  <c r="K20" s="1"/>
  <c r="L20" s="1"/>
  <c r="M20" s="1"/>
  <c r="N20" s="1"/>
  <c r="O20" s="1"/>
  <c r="D19" i="13"/>
  <c r="E20" s="1"/>
  <c r="F20" s="1"/>
  <c r="G20" s="1"/>
  <c r="H20" s="1"/>
  <c r="E19"/>
  <c r="F19" s="1"/>
  <c r="G19" s="1"/>
  <c r="H19" s="1"/>
  <c r="I17" i="11"/>
  <c r="J16"/>
  <c r="K17" s="1"/>
  <c r="L17" s="1"/>
  <c r="M17" s="1"/>
  <c r="N17" s="1"/>
  <c r="O17" s="1"/>
  <c r="I18" i="12"/>
  <c r="J17"/>
  <c r="K18" s="1"/>
  <c r="L18" s="1"/>
  <c r="M18" s="1"/>
  <c r="N18" s="1"/>
  <c r="O18" s="1"/>
  <c r="E19" i="10"/>
  <c r="F18"/>
  <c r="G19" s="1"/>
  <c r="H19" s="1"/>
  <c r="I19" s="1"/>
  <c r="J19" s="1"/>
  <c r="D17" i="9"/>
  <c r="E16"/>
  <c r="F17" s="1"/>
  <c r="G17" s="1"/>
  <c r="H17" s="1"/>
  <c r="I17" s="1"/>
  <c r="I20" i="15" l="1"/>
  <c r="C20" i="13"/>
  <c r="D20" s="1"/>
  <c r="C21" s="1"/>
  <c r="I19" i="12"/>
  <c r="J18"/>
  <c r="K19" s="1"/>
  <c r="L19" s="1"/>
  <c r="M19" s="1"/>
  <c r="N19" s="1"/>
  <c r="O19" s="1"/>
  <c r="I18" i="11"/>
  <c r="J17"/>
  <c r="K18" s="1"/>
  <c r="L18" s="1"/>
  <c r="M18" s="1"/>
  <c r="N18" s="1"/>
  <c r="O18" s="1"/>
  <c r="E20" i="10"/>
  <c r="F19"/>
  <c r="G20" s="1"/>
  <c r="H20" s="1"/>
  <c r="I20" s="1"/>
  <c r="J20" s="1"/>
  <c r="D18" i="9"/>
  <c r="E17"/>
  <c r="F18" s="1"/>
  <c r="G18" s="1"/>
  <c r="H18" s="1"/>
  <c r="I18" s="1"/>
  <c r="J20" i="15" l="1"/>
  <c r="I21" s="1"/>
  <c r="E21" i="13"/>
  <c r="F21" s="1"/>
  <c r="G21" s="1"/>
  <c r="H21" s="1"/>
  <c r="D21"/>
  <c r="E22" s="1"/>
  <c r="F22" s="1"/>
  <c r="G22" s="1"/>
  <c r="H22" s="1"/>
  <c r="I20" i="12"/>
  <c r="J19"/>
  <c r="K20" s="1"/>
  <c r="L20" s="1"/>
  <c r="M20" s="1"/>
  <c r="N20" s="1"/>
  <c r="O20" s="1"/>
  <c r="I19" i="11"/>
  <c r="J18"/>
  <c r="K19" s="1"/>
  <c r="L19" s="1"/>
  <c r="M19" s="1"/>
  <c r="N19" s="1"/>
  <c r="O19" s="1"/>
  <c r="E21" i="10"/>
  <c r="F20"/>
  <c r="G21" s="1"/>
  <c r="H21" s="1"/>
  <c r="I21" s="1"/>
  <c r="J21" s="1"/>
  <c r="D19" i="9"/>
  <c r="E18"/>
  <c r="F19" s="1"/>
  <c r="G19" s="1"/>
  <c r="H19" s="1"/>
  <c r="I19" s="1"/>
  <c r="K21" i="15" l="1"/>
  <c r="L21" s="1"/>
  <c r="M21" s="1"/>
  <c r="N21" s="1"/>
  <c r="O21" s="1"/>
  <c r="J21"/>
  <c r="I22" s="1"/>
  <c r="C22" i="13"/>
  <c r="D22" s="1"/>
  <c r="C23" s="1"/>
  <c r="I21" i="12"/>
  <c r="J20"/>
  <c r="K21" s="1"/>
  <c r="L21" s="1"/>
  <c r="M21" s="1"/>
  <c r="N21" s="1"/>
  <c r="O21" s="1"/>
  <c r="I20" i="11"/>
  <c r="J19"/>
  <c r="K20" s="1"/>
  <c r="L20" s="1"/>
  <c r="M20" s="1"/>
  <c r="N20" s="1"/>
  <c r="O20" s="1"/>
  <c r="E22" i="10"/>
  <c r="F21"/>
  <c r="G22" s="1"/>
  <c r="H22" s="1"/>
  <c r="I22" s="1"/>
  <c r="J22" s="1"/>
  <c r="D20" i="9"/>
  <c r="E19"/>
  <c r="F20" s="1"/>
  <c r="G20" s="1"/>
  <c r="H20" s="1"/>
  <c r="I20" s="1"/>
  <c r="J22" i="15" l="1"/>
  <c r="I23" s="1"/>
  <c r="K22"/>
  <c r="L22" s="1"/>
  <c r="M22" s="1"/>
  <c r="N22" s="1"/>
  <c r="O22" s="1"/>
  <c r="D23" i="13"/>
  <c r="C24" s="1"/>
  <c r="E23"/>
  <c r="F23" s="1"/>
  <c r="G23" s="1"/>
  <c r="H23" s="1"/>
  <c r="I21" i="11"/>
  <c r="J20"/>
  <c r="K21" s="1"/>
  <c r="L21" s="1"/>
  <c r="M21" s="1"/>
  <c r="N21" s="1"/>
  <c r="O21" s="1"/>
  <c r="J21" i="12"/>
  <c r="K22" s="1"/>
  <c r="L22" s="1"/>
  <c r="M22" s="1"/>
  <c r="N22" s="1"/>
  <c r="O22" s="1"/>
  <c r="I22"/>
  <c r="E23" i="10"/>
  <c r="F22"/>
  <c r="G23" s="1"/>
  <c r="H23" s="1"/>
  <c r="I23" s="1"/>
  <c r="J23" s="1"/>
  <c r="D21" i="9"/>
  <c r="E20"/>
  <c r="F21" s="1"/>
  <c r="G21" s="1"/>
  <c r="H21" s="1"/>
  <c r="I21" s="1"/>
  <c r="K23" i="15" l="1"/>
  <c r="L23" s="1"/>
  <c r="M23" s="1"/>
  <c r="N23" s="1"/>
  <c r="O23" s="1"/>
  <c r="J23"/>
  <c r="I24" s="1"/>
  <c r="E24" i="13"/>
  <c r="F24" s="1"/>
  <c r="G24" s="1"/>
  <c r="H24" s="1"/>
  <c r="D24"/>
  <c r="C25" s="1"/>
  <c r="I23" i="12"/>
  <c r="J22"/>
  <c r="K23" s="1"/>
  <c r="L23" s="1"/>
  <c r="M23" s="1"/>
  <c r="N23" s="1"/>
  <c r="O23" s="1"/>
  <c r="I22" i="11"/>
  <c r="J21"/>
  <c r="K22" s="1"/>
  <c r="L22" s="1"/>
  <c r="M22" s="1"/>
  <c r="N22" s="1"/>
  <c r="O22" s="1"/>
  <c r="E24" i="10"/>
  <c r="F23"/>
  <c r="G24" s="1"/>
  <c r="H24" s="1"/>
  <c r="I24" s="1"/>
  <c r="J24" s="1"/>
  <c r="D22" i="9"/>
  <c r="E21"/>
  <c r="F22" s="1"/>
  <c r="G22" s="1"/>
  <c r="H22" s="1"/>
  <c r="I22" s="1"/>
  <c r="K24" i="15" l="1"/>
  <c r="L24" s="1"/>
  <c r="M24" s="1"/>
  <c r="N24" s="1"/>
  <c r="O24" s="1"/>
  <c r="J24"/>
  <c r="K25" s="1"/>
  <c r="L25" s="1"/>
  <c r="M25" s="1"/>
  <c r="N25" s="1"/>
  <c r="O25" s="1"/>
  <c r="D25" i="13"/>
  <c r="E26" s="1"/>
  <c r="F26" s="1"/>
  <c r="G26" s="1"/>
  <c r="H26" s="1"/>
  <c r="E25"/>
  <c r="F25" s="1"/>
  <c r="G25" s="1"/>
  <c r="H25" s="1"/>
  <c r="J22" i="11"/>
  <c r="K23" s="1"/>
  <c r="L23" s="1"/>
  <c r="M23" s="1"/>
  <c r="N23" s="1"/>
  <c r="O23" s="1"/>
  <c r="I23"/>
  <c r="I24" i="12"/>
  <c r="J23"/>
  <c r="K24" s="1"/>
  <c r="L24" s="1"/>
  <c r="M24" s="1"/>
  <c r="N24" s="1"/>
  <c r="O24" s="1"/>
  <c r="E25" i="10"/>
  <c r="F24"/>
  <c r="G25" s="1"/>
  <c r="H25" s="1"/>
  <c r="I25" s="1"/>
  <c r="J25" s="1"/>
  <c r="D23" i="9"/>
  <c r="E22"/>
  <c r="F23" s="1"/>
  <c r="G23" s="1"/>
  <c r="H23" s="1"/>
  <c r="I23" s="1"/>
  <c r="I25" i="15" l="1"/>
  <c r="J25" s="1"/>
  <c r="I26" s="1"/>
  <c r="C26" i="13"/>
  <c r="I25" i="12"/>
  <c r="J24"/>
  <c r="K25" s="1"/>
  <c r="L25" s="1"/>
  <c r="M25" s="1"/>
  <c r="N25" s="1"/>
  <c r="O25" s="1"/>
  <c r="I24" i="11"/>
  <c r="J23"/>
  <c r="K24" s="1"/>
  <c r="L24" s="1"/>
  <c r="M24" s="1"/>
  <c r="N24" s="1"/>
  <c r="O24" s="1"/>
  <c r="E26" i="10"/>
  <c r="F25"/>
  <c r="G26" s="1"/>
  <c r="H26" s="1"/>
  <c r="I26" s="1"/>
  <c r="J26" s="1"/>
  <c r="D24" i="9"/>
  <c r="E23"/>
  <c r="F24" s="1"/>
  <c r="G24" s="1"/>
  <c r="H24" s="1"/>
  <c r="I24" s="1"/>
  <c r="J26" i="15" l="1"/>
  <c r="I27" s="1"/>
  <c r="K26"/>
  <c r="L26" s="1"/>
  <c r="M26" s="1"/>
  <c r="N26" s="1"/>
  <c r="O26" s="1"/>
  <c r="D26" i="13"/>
  <c r="C27" s="1"/>
  <c r="I25" i="11"/>
  <c r="J24"/>
  <c r="K25" s="1"/>
  <c r="L25" s="1"/>
  <c r="M25" s="1"/>
  <c r="N25" s="1"/>
  <c r="O25" s="1"/>
  <c r="I26" i="12"/>
  <c r="J25"/>
  <c r="K26" s="1"/>
  <c r="L26" s="1"/>
  <c r="M26" s="1"/>
  <c r="N26" s="1"/>
  <c r="O26" s="1"/>
  <c r="E27" i="10"/>
  <c r="F26"/>
  <c r="G27" s="1"/>
  <c r="H27" s="1"/>
  <c r="I27" s="1"/>
  <c r="J27" s="1"/>
  <c r="D25" i="9"/>
  <c r="E24"/>
  <c r="F25" s="1"/>
  <c r="G25" s="1"/>
  <c r="J27" i="15" l="1"/>
  <c r="I28" s="1"/>
  <c r="K27"/>
  <c r="L27" s="1"/>
  <c r="M27" s="1"/>
  <c r="N27" s="1"/>
  <c r="O27" s="1"/>
  <c r="D27" i="13"/>
  <c r="E28" s="1"/>
  <c r="F28" s="1"/>
  <c r="G28" s="1"/>
  <c r="H28" s="1"/>
  <c r="E27"/>
  <c r="F27" s="1"/>
  <c r="G27" s="1"/>
  <c r="H27" s="1"/>
  <c r="I27" i="12"/>
  <c r="J26"/>
  <c r="K27" s="1"/>
  <c r="L27" s="1"/>
  <c r="M27" s="1"/>
  <c r="N27" s="1"/>
  <c r="O27" s="1"/>
  <c r="E37" i="9"/>
  <c r="E38" s="1"/>
  <c r="E33"/>
  <c r="I26" i="11"/>
  <c r="J25"/>
  <c r="K26" s="1"/>
  <c r="L26" s="1"/>
  <c r="M26" s="1"/>
  <c r="N26" s="1"/>
  <c r="O26" s="1"/>
  <c r="E28" i="10"/>
  <c r="F27"/>
  <c r="G28" s="1"/>
  <c r="H28" s="1"/>
  <c r="H25" i="9"/>
  <c r="E25"/>
  <c r="F27" s="1"/>
  <c r="D48" s="1"/>
  <c r="E48" s="1"/>
  <c r="J28" i="15" l="1"/>
  <c r="I29" s="1"/>
  <c r="K28"/>
  <c r="L28" s="1"/>
  <c r="M28" s="1"/>
  <c r="N28" s="1"/>
  <c r="O28" s="1"/>
  <c r="C28" i="13"/>
  <c r="J26" i="11"/>
  <c r="K27" s="1"/>
  <c r="L27" s="1"/>
  <c r="M27" s="1"/>
  <c r="N27" s="1"/>
  <c r="O27" s="1"/>
  <c r="I27"/>
  <c r="I28" i="12"/>
  <c r="J27"/>
  <c r="K28" s="1"/>
  <c r="L28" s="1"/>
  <c r="M28" s="1"/>
  <c r="N28" s="1"/>
  <c r="O28" s="1"/>
  <c r="I28" i="10"/>
  <c r="F38"/>
  <c r="F39" s="1"/>
  <c r="F34"/>
  <c r="F28"/>
  <c r="G30" s="1"/>
  <c r="K37" s="1"/>
  <c r="L37" s="1"/>
  <c r="F28" i="9"/>
  <c r="D49" s="1"/>
  <c r="E49" s="1"/>
  <c r="F26"/>
  <c r="D47" s="1"/>
  <c r="E47" s="1"/>
  <c r="F29"/>
  <c r="I25"/>
  <c r="E36" s="1"/>
  <c r="E35"/>
  <c r="K29" i="15" l="1"/>
  <c r="L29" s="1"/>
  <c r="M29" s="1"/>
  <c r="N29" s="1"/>
  <c r="O29" s="1"/>
  <c r="J29"/>
  <c r="I30" s="1"/>
  <c r="D28" i="13"/>
  <c r="C29" s="1"/>
  <c r="I29" i="12"/>
  <c r="J28"/>
  <c r="K29" s="1"/>
  <c r="L29" s="1"/>
  <c r="M29" s="1"/>
  <c r="N29" s="1"/>
  <c r="O29" s="1"/>
  <c r="I28" i="11"/>
  <c r="J27"/>
  <c r="K28" s="1"/>
  <c r="L28" s="1"/>
  <c r="M28" s="1"/>
  <c r="N28" s="1"/>
  <c r="O28" s="1"/>
  <c r="G29" i="10"/>
  <c r="K36" s="1"/>
  <c r="L36" s="1"/>
  <c r="J28"/>
  <c r="F37" s="1"/>
  <c r="F36"/>
  <c r="J30" i="15" l="1"/>
  <c r="I31" s="1"/>
  <c r="K30"/>
  <c r="L30" s="1"/>
  <c r="M30" s="1"/>
  <c r="N30" s="1"/>
  <c r="O30" s="1"/>
  <c r="D29" i="13"/>
  <c r="C30" s="1"/>
  <c r="E29"/>
  <c r="F29" s="1"/>
  <c r="G29" s="1"/>
  <c r="H29" s="1"/>
  <c r="J28" i="11"/>
  <c r="K29" s="1"/>
  <c r="L29" s="1"/>
  <c r="M29" s="1"/>
  <c r="N29" s="1"/>
  <c r="O29" s="1"/>
  <c r="I29"/>
  <c r="I30" i="12"/>
  <c r="J29"/>
  <c r="K30" s="1"/>
  <c r="L30" s="1"/>
  <c r="M30" s="1"/>
  <c r="N30" s="1"/>
  <c r="O30" s="1"/>
  <c r="K31" i="15" l="1"/>
  <c r="L31" s="1"/>
  <c r="M31" s="1"/>
  <c r="N31" s="1"/>
  <c r="O31" s="1"/>
  <c r="J31"/>
  <c r="I32" s="1"/>
  <c r="D30" i="13"/>
  <c r="E31" s="1"/>
  <c r="F31" s="1"/>
  <c r="G31" s="1"/>
  <c r="H31" s="1"/>
  <c r="E30"/>
  <c r="F30" s="1"/>
  <c r="G30" s="1"/>
  <c r="H30" s="1"/>
  <c r="I31" i="12"/>
  <c r="J30"/>
  <c r="K31" s="1"/>
  <c r="L31" s="1"/>
  <c r="M31" s="1"/>
  <c r="N31" s="1"/>
  <c r="O31" s="1"/>
  <c r="I30" i="11"/>
  <c r="J29"/>
  <c r="K30" s="1"/>
  <c r="L30" s="1"/>
  <c r="M30" s="1"/>
  <c r="N30" s="1"/>
  <c r="O30" s="1"/>
  <c r="J32" i="15" l="1"/>
  <c r="I33" s="1"/>
  <c r="K32"/>
  <c r="L32" s="1"/>
  <c r="M32" s="1"/>
  <c r="N32" s="1"/>
  <c r="O32" s="1"/>
  <c r="C31" i="13"/>
  <c r="D31" s="1"/>
  <c r="C32" s="1"/>
  <c r="J30" i="11"/>
  <c r="K31" s="1"/>
  <c r="L31" s="1"/>
  <c r="M31" s="1"/>
  <c r="N31" s="1"/>
  <c r="O31" s="1"/>
  <c r="I31"/>
  <c r="I32" i="12"/>
  <c r="J31"/>
  <c r="K32" s="1"/>
  <c r="L32" s="1"/>
  <c r="M32" s="1"/>
  <c r="N32" s="1"/>
  <c r="O32" s="1"/>
  <c r="K33" i="15" l="1"/>
  <c r="L33" s="1"/>
  <c r="M33" s="1"/>
  <c r="N33" s="1"/>
  <c r="O33" s="1"/>
  <c r="J33"/>
  <c r="K34" s="1"/>
  <c r="L34" s="1"/>
  <c r="M34" s="1"/>
  <c r="N34" s="1"/>
  <c r="O34" s="1"/>
  <c r="D32" i="13"/>
  <c r="E33" s="1"/>
  <c r="F33" s="1"/>
  <c r="G33" s="1"/>
  <c r="H33" s="1"/>
  <c r="E32"/>
  <c r="F32" s="1"/>
  <c r="G32" s="1"/>
  <c r="H32" s="1"/>
  <c r="I33" i="12"/>
  <c r="J32"/>
  <c r="K33" s="1"/>
  <c r="L33" s="1"/>
  <c r="M33" s="1"/>
  <c r="N33" s="1"/>
  <c r="O33" s="1"/>
  <c r="I32" i="11"/>
  <c r="J31"/>
  <c r="K32" s="1"/>
  <c r="L32" s="1"/>
  <c r="M32" s="1"/>
  <c r="N32" s="1"/>
  <c r="O32" s="1"/>
  <c r="I34" i="15" l="1"/>
  <c r="J34" s="1"/>
  <c r="I35" s="1"/>
  <c r="C33" i="13"/>
  <c r="D33" s="1"/>
  <c r="C34" s="1"/>
  <c r="J32" i="11"/>
  <c r="K33" s="1"/>
  <c r="L33" s="1"/>
  <c r="M33" s="1"/>
  <c r="N33" s="1"/>
  <c r="O33" s="1"/>
  <c r="I33"/>
  <c r="I34" i="12"/>
  <c r="J33"/>
  <c r="K34" s="1"/>
  <c r="L34" s="1"/>
  <c r="M34" s="1"/>
  <c r="N34" s="1"/>
  <c r="O34" s="1"/>
  <c r="J35" i="15" l="1"/>
  <c r="K36" s="1"/>
  <c r="L36" s="1"/>
  <c r="M36" s="1"/>
  <c r="N36" s="1"/>
  <c r="O36" s="1"/>
  <c r="K35"/>
  <c r="L35" s="1"/>
  <c r="M35" s="1"/>
  <c r="N35" s="1"/>
  <c r="O35" s="1"/>
  <c r="D34" i="13"/>
  <c r="E35" s="1"/>
  <c r="F35" s="1"/>
  <c r="G35" s="1"/>
  <c r="H35" s="1"/>
  <c r="E34"/>
  <c r="F34" s="1"/>
  <c r="G34" s="1"/>
  <c r="H34" s="1"/>
  <c r="I35" i="12"/>
  <c r="J34"/>
  <c r="K35" s="1"/>
  <c r="L35" s="1"/>
  <c r="M35" s="1"/>
  <c r="N35" s="1"/>
  <c r="O35" s="1"/>
  <c r="J33" i="11"/>
  <c r="K34" s="1"/>
  <c r="L34" s="1"/>
  <c r="M34" s="1"/>
  <c r="N34" s="1"/>
  <c r="O34" s="1"/>
  <c r="I34"/>
  <c r="I36" i="15" l="1"/>
  <c r="C35" i="13"/>
  <c r="D35" s="1"/>
  <c r="C36" s="1"/>
  <c r="J35" i="12"/>
  <c r="K36" s="1"/>
  <c r="L36" s="1"/>
  <c r="M36" s="1"/>
  <c r="N36" s="1"/>
  <c r="O36" s="1"/>
  <c r="I36"/>
  <c r="I35" i="11"/>
  <c r="J34"/>
  <c r="K35" s="1"/>
  <c r="L35" s="1"/>
  <c r="M35" s="1"/>
  <c r="N35" s="1"/>
  <c r="O35" s="1"/>
  <c r="J36" i="15" l="1"/>
  <c r="I37" s="1"/>
  <c r="D36" i="13"/>
  <c r="E37" s="1"/>
  <c r="F37" s="1"/>
  <c r="G37" s="1"/>
  <c r="H37" s="1"/>
  <c r="E36"/>
  <c r="F36" s="1"/>
  <c r="G36" s="1"/>
  <c r="H36" s="1"/>
  <c r="I36" i="11"/>
  <c r="J35"/>
  <c r="K36" s="1"/>
  <c r="L36" s="1"/>
  <c r="M36" s="1"/>
  <c r="N36" s="1"/>
  <c r="O36" s="1"/>
  <c r="I37" i="12"/>
  <c r="J36"/>
  <c r="K37" s="1"/>
  <c r="L37" s="1"/>
  <c r="M37" s="1"/>
  <c r="N37" s="1"/>
  <c r="O37" s="1"/>
  <c r="J37" i="15" l="1"/>
  <c r="I38" s="1"/>
  <c r="K37"/>
  <c r="L37" s="1"/>
  <c r="M37" s="1"/>
  <c r="N37" s="1"/>
  <c r="O37" s="1"/>
  <c r="C37" i="13"/>
  <c r="D37" s="1"/>
  <c r="C38" s="1"/>
  <c r="I38" i="12"/>
  <c r="J37"/>
  <c r="K38" s="1"/>
  <c r="L38" s="1"/>
  <c r="M38" s="1"/>
  <c r="N38" s="1"/>
  <c r="O38" s="1"/>
  <c r="I37" i="11"/>
  <c r="J36"/>
  <c r="K37" s="1"/>
  <c r="L37" s="1"/>
  <c r="M37" s="1"/>
  <c r="N37" s="1"/>
  <c r="O37" s="1"/>
  <c r="K38" i="15" l="1"/>
  <c r="L38" s="1"/>
  <c r="M38" s="1"/>
  <c r="N38" s="1"/>
  <c r="O38" s="1"/>
  <c r="J38"/>
  <c r="I39" s="1"/>
  <c r="D38" i="13"/>
  <c r="E39" s="1"/>
  <c r="F39" s="1"/>
  <c r="G39" s="1"/>
  <c r="H39" s="1"/>
  <c r="E38"/>
  <c r="F38" s="1"/>
  <c r="G38" s="1"/>
  <c r="H38" s="1"/>
  <c r="I38" i="11"/>
  <c r="J37"/>
  <c r="K38" s="1"/>
  <c r="L38" s="1"/>
  <c r="M38" s="1"/>
  <c r="N38" s="1"/>
  <c r="O38" s="1"/>
  <c r="I39" i="12"/>
  <c r="J38"/>
  <c r="K39" s="1"/>
  <c r="L39" s="1"/>
  <c r="M39" s="1"/>
  <c r="N39" s="1"/>
  <c r="O39" s="1"/>
  <c r="J39" i="15" l="1"/>
  <c r="K40" s="1"/>
  <c r="L40" s="1"/>
  <c r="M40" s="1"/>
  <c r="N40" s="1"/>
  <c r="O40" s="1"/>
  <c r="K39"/>
  <c r="L39" s="1"/>
  <c r="M39" s="1"/>
  <c r="N39" s="1"/>
  <c r="O39" s="1"/>
  <c r="C39" i="13"/>
  <c r="D39" s="1"/>
  <c r="C40" s="1"/>
  <c r="I40" i="12"/>
  <c r="J39"/>
  <c r="K40" s="1"/>
  <c r="L40" s="1"/>
  <c r="M40" s="1"/>
  <c r="N40" s="1"/>
  <c r="O40" s="1"/>
  <c r="I39" i="11"/>
  <c r="J38"/>
  <c r="K39" s="1"/>
  <c r="L39" s="1"/>
  <c r="M39" s="1"/>
  <c r="N39" s="1"/>
  <c r="O39" s="1"/>
  <c r="I40" i="15" l="1"/>
  <c r="J40" s="1"/>
  <c r="I41" s="1"/>
  <c r="D40" i="13"/>
  <c r="E41" s="1"/>
  <c r="F41" s="1"/>
  <c r="G41" s="1"/>
  <c r="H41" s="1"/>
  <c r="E40"/>
  <c r="F40" s="1"/>
  <c r="G40" s="1"/>
  <c r="H40" s="1"/>
  <c r="J39" i="11"/>
  <c r="K40" s="1"/>
  <c r="L40" s="1"/>
  <c r="M40" s="1"/>
  <c r="N40" s="1"/>
  <c r="O40" s="1"/>
  <c r="I40"/>
  <c r="I41" i="12"/>
  <c r="J40"/>
  <c r="K41" s="1"/>
  <c r="L41" s="1"/>
  <c r="M41" s="1"/>
  <c r="N41" s="1"/>
  <c r="O41" s="1"/>
  <c r="K41" i="15" l="1"/>
  <c r="L41" s="1"/>
  <c r="M41" s="1"/>
  <c r="N41" s="1"/>
  <c r="O41" s="1"/>
  <c r="J41"/>
  <c r="K42" s="1"/>
  <c r="L42" s="1"/>
  <c r="M42" s="1"/>
  <c r="N42" s="1"/>
  <c r="O42" s="1"/>
  <c r="C41" i="13"/>
  <c r="D41" s="1"/>
  <c r="C42" s="1"/>
  <c r="I42" i="12"/>
  <c r="J41"/>
  <c r="K42" s="1"/>
  <c r="L42" s="1"/>
  <c r="M42" s="1"/>
  <c r="N42" s="1"/>
  <c r="O42" s="1"/>
  <c r="J40" i="11"/>
  <c r="K41" s="1"/>
  <c r="L41" s="1"/>
  <c r="M41" s="1"/>
  <c r="N41" s="1"/>
  <c r="O41" s="1"/>
  <c r="I41"/>
  <c r="I42" i="15" l="1"/>
  <c r="D42" i="13"/>
  <c r="E43" s="1"/>
  <c r="F43" s="1"/>
  <c r="G43" s="1"/>
  <c r="H43" s="1"/>
  <c r="E42"/>
  <c r="F42" s="1"/>
  <c r="G42" s="1"/>
  <c r="H42" s="1"/>
  <c r="I43" i="12"/>
  <c r="J42"/>
  <c r="K43" s="1"/>
  <c r="L43" s="1"/>
  <c r="M43" s="1"/>
  <c r="N43" s="1"/>
  <c r="O43" s="1"/>
  <c r="J41" i="11"/>
  <c r="K42" s="1"/>
  <c r="L42" s="1"/>
  <c r="M42" s="1"/>
  <c r="N42" s="1"/>
  <c r="O42" s="1"/>
  <c r="I42"/>
  <c r="J42" i="15" l="1"/>
  <c r="I43" s="1"/>
  <c r="C43" i="13"/>
  <c r="I44" i="12"/>
  <c r="J43"/>
  <c r="K44" s="1"/>
  <c r="L44" s="1"/>
  <c r="M44" s="1"/>
  <c r="N44" s="1"/>
  <c r="O44" s="1"/>
  <c r="I43" i="11"/>
  <c r="J42"/>
  <c r="K43" s="1"/>
  <c r="L43" s="1"/>
  <c r="M43" s="1"/>
  <c r="N43" s="1"/>
  <c r="O43" s="1"/>
  <c r="J43" i="15" l="1"/>
  <c r="K44" s="1"/>
  <c r="L44" s="1"/>
  <c r="M44" s="1"/>
  <c r="N44" s="1"/>
  <c r="O44" s="1"/>
  <c r="K43"/>
  <c r="L43" s="1"/>
  <c r="M43" s="1"/>
  <c r="N43" s="1"/>
  <c r="O43" s="1"/>
  <c r="D43" i="13"/>
  <c r="C44" s="1"/>
  <c r="J43" i="11"/>
  <c r="K44" s="1"/>
  <c r="L44" s="1"/>
  <c r="M44" s="1"/>
  <c r="N44" s="1"/>
  <c r="O44" s="1"/>
  <c r="I44"/>
  <c r="I45" i="12"/>
  <c r="J44"/>
  <c r="K45" s="1"/>
  <c r="L45" s="1"/>
  <c r="M45" s="1"/>
  <c r="N45" s="1"/>
  <c r="O45" s="1"/>
  <c r="I44" i="15" l="1"/>
  <c r="D44" i="13"/>
  <c r="E45" s="1"/>
  <c r="F45" s="1"/>
  <c r="G45" s="1"/>
  <c r="H45" s="1"/>
  <c r="E44"/>
  <c r="F44" s="1"/>
  <c r="G44" s="1"/>
  <c r="H44" s="1"/>
  <c r="I46" i="12"/>
  <c r="J45"/>
  <c r="K46" s="1"/>
  <c r="L46" s="1"/>
  <c r="M46" s="1"/>
  <c r="N46" s="1"/>
  <c r="O46" s="1"/>
  <c r="J44" i="11"/>
  <c r="K45" s="1"/>
  <c r="L45" s="1"/>
  <c r="M45" s="1"/>
  <c r="N45" s="1"/>
  <c r="O45" s="1"/>
  <c r="I45"/>
  <c r="J44" i="15" l="1"/>
  <c r="I45" s="1"/>
  <c r="C45" i="13"/>
  <c r="J45" i="11"/>
  <c r="K46" s="1"/>
  <c r="L46" s="1"/>
  <c r="M46" s="1"/>
  <c r="N46" s="1"/>
  <c r="O46" s="1"/>
  <c r="I46"/>
  <c r="I47" i="12"/>
  <c r="J46"/>
  <c r="K47" s="1"/>
  <c r="L47" s="1"/>
  <c r="M47" s="1"/>
  <c r="N47" s="1"/>
  <c r="O47" s="1"/>
  <c r="K45" i="15" l="1"/>
  <c r="L45" s="1"/>
  <c r="M45" s="1"/>
  <c r="N45" s="1"/>
  <c r="O45" s="1"/>
  <c r="J45"/>
  <c r="K46" s="1"/>
  <c r="L46" s="1"/>
  <c r="M46" s="1"/>
  <c r="N46" s="1"/>
  <c r="O46" s="1"/>
  <c r="D45" i="13"/>
  <c r="C46" s="1"/>
  <c r="I48" i="12"/>
  <c r="J47"/>
  <c r="K48" s="1"/>
  <c r="L48" s="1"/>
  <c r="M48" s="1"/>
  <c r="N48" s="1"/>
  <c r="O48" s="1"/>
  <c r="J46" i="11"/>
  <c r="K47" s="1"/>
  <c r="L47" s="1"/>
  <c r="M47" s="1"/>
  <c r="N47" s="1"/>
  <c r="O47" s="1"/>
  <c r="I47"/>
  <c r="I46" i="15" l="1"/>
  <c r="J46" s="1"/>
  <c r="I47" s="1"/>
  <c r="D46" i="13"/>
  <c r="E47" s="1"/>
  <c r="F47" s="1"/>
  <c r="G47" s="1"/>
  <c r="H47" s="1"/>
  <c r="E46"/>
  <c r="F46" s="1"/>
  <c r="G46" s="1"/>
  <c r="H46" s="1"/>
  <c r="I48" i="11"/>
  <c r="J47"/>
  <c r="K48" s="1"/>
  <c r="L48" s="1"/>
  <c r="M48" s="1"/>
  <c r="N48" s="1"/>
  <c r="O48" s="1"/>
  <c r="I49" i="12"/>
  <c r="J48"/>
  <c r="K49" s="1"/>
  <c r="L49" s="1"/>
  <c r="M49" s="1"/>
  <c r="N49" s="1"/>
  <c r="O49" s="1"/>
  <c r="J47" i="15" l="1"/>
  <c r="I48" s="1"/>
  <c r="K47"/>
  <c r="L47" s="1"/>
  <c r="M47" s="1"/>
  <c r="N47" s="1"/>
  <c r="O47" s="1"/>
  <c r="C47" i="13"/>
  <c r="D47" s="1"/>
  <c r="C48" s="1"/>
  <c r="I50" i="12"/>
  <c r="J49"/>
  <c r="K50" s="1"/>
  <c r="L50" s="1"/>
  <c r="M50" s="1"/>
  <c r="N50" s="1"/>
  <c r="O50" s="1"/>
  <c r="I49" i="11"/>
  <c r="J48"/>
  <c r="K49" s="1"/>
  <c r="L49" s="1"/>
  <c r="M49" s="1"/>
  <c r="N49" s="1"/>
  <c r="O49" s="1"/>
  <c r="K48" i="15" l="1"/>
  <c r="L48" s="1"/>
  <c r="M48" s="1"/>
  <c r="N48" s="1"/>
  <c r="O48" s="1"/>
  <c r="J48"/>
  <c r="I49" s="1"/>
  <c r="D48" i="13"/>
  <c r="E49" s="1"/>
  <c r="F49" s="1"/>
  <c r="G49" s="1"/>
  <c r="H49" s="1"/>
  <c r="E48"/>
  <c r="F48" s="1"/>
  <c r="G48" s="1"/>
  <c r="H48" s="1"/>
  <c r="I50" i="11"/>
  <c r="J49"/>
  <c r="K50" s="1"/>
  <c r="L50" s="1"/>
  <c r="M50" s="1"/>
  <c r="N50" s="1"/>
  <c r="O50" s="1"/>
  <c r="I51" i="12"/>
  <c r="J50"/>
  <c r="K51" s="1"/>
  <c r="L51" s="1"/>
  <c r="M51" s="1"/>
  <c r="N51" s="1"/>
  <c r="O51" s="1"/>
  <c r="J49" i="15" l="1"/>
  <c r="K50" s="1"/>
  <c r="L50" s="1"/>
  <c r="M50" s="1"/>
  <c r="N50" s="1"/>
  <c r="O50" s="1"/>
  <c r="K49"/>
  <c r="L49" s="1"/>
  <c r="M49" s="1"/>
  <c r="N49" s="1"/>
  <c r="O49" s="1"/>
  <c r="C49" i="13"/>
  <c r="I52" i="12"/>
  <c r="J51"/>
  <c r="K52" s="1"/>
  <c r="L52" s="1"/>
  <c r="M52" s="1"/>
  <c r="N52" s="1"/>
  <c r="O52" s="1"/>
  <c r="I51" i="11"/>
  <c r="J50"/>
  <c r="K51" s="1"/>
  <c r="L51" s="1"/>
  <c r="M51" s="1"/>
  <c r="N51" s="1"/>
  <c r="O51" s="1"/>
  <c r="I50" i="15" l="1"/>
  <c r="J50" s="1"/>
  <c r="I51" s="1"/>
  <c r="D49" i="13"/>
  <c r="C50" s="1"/>
  <c r="I52" i="11"/>
  <c r="J51"/>
  <c r="K52" s="1"/>
  <c r="L52" s="1"/>
  <c r="M52" s="1"/>
  <c r="N52" s="1"/>
  <c r="O52" s="1"/>
  <c r="I53" i="12"/>
  <c r="J52"/>
  <c r="K53" s="1"/>
  <c r="L53" s="1"/>
  <c r="M53" s="1"/>
  <c r="N53" s="1"/>
  <c r="O53" s="1"/>
  <c r="J51" i="15" l="1"/>
  <c r="K52" s="1"/>
  <c r="L52" s="1"/>
  <c r="M52" s="1"/>
  <c r="N52" s="1"/>
  <c r="O52" s="1"/>
  <c r="K51"/>
  <c r="L51" s="1"/>
  <c r="M51" s="1"/>
  <c r="N51" s="1"/>
  <c r="O51" s="1"/>
  <c r="D50" i="13"/>
  <c r="E51" s="1"/>
  <c r="F51" s="1"/>
  <c r="G51" s="1"/>
  <c r="H51" s="1"/>
  <c r="E50"/>
  <c r="F50" s="1"/>
  <c r="G50" s="1"/>
  <c r="H50" s="1"/>
  <c r="J53" i="12"/>
  <c r="K54" s="1"/>
  <c r="L54" s="1"/>
  <c r="M54" s="1"/>
  <c r="N54" s="1"/>
  <c r="O54" s="1"/>
  <c r="I54"/>
  <c r="I53" i="11"/>
  <c r="J52"/>
  <c r="K53" s="1"/>
  <c r="L53" s="1"/>
  <c r="M53" s="1"/>
  <c r="N53" s="1"/>
  <c r="O53" s="1"/>
  <c r="I52" i="15" l="1"/>
  <c r="C51" i="13"/>
  <c r="D51" s="1"/>
  <c r="C52" s="1"/>
  <c r="I55" i="12"/>
  <c r="J54"/>
  <c r="K55" s="1"/>
  <c r="L55" s="1"/>
  <c r="M55" s="1"/>
  <c r="N55" s="1"/>
  <c r="O55" s="1"/>
  <c r="I54" i="11"/>
  <c r="J53"/>
  <c r="K54" s="1"/>
  <c r="L54" s="1"/>
  <c r="M54" s="1"/>
  <c r="N54" s="1"/>
  <c r="O54" s="1"/>
  <c r="J52" i="15" l="1"/>
  <c r="I53" s="1"/>
  <c r="D52" i="13"/>
  <c r="E53" s="1"/>
  <c r="F53" s="1"/>
  <c r="G53" s="1"/>
  <c r="H53" s="1"/>
  <c r="E52"/>
  <c r="F52" s="1"/>
  <c r="G52" s="1"/>
  <c r="H52" s="1"/>
  <c r="I55" i="11"/>
  <c r="J54"/>
  <c r="K55" s="1"/>
  <c r="L55" s="1"/>
  <c r="M55" s="1"/>
  <c r="N55" s="1"/>
  <c r="O55" s="1"/>
  <c r="I56" i="12"/>
  <c r="J55"/>
  <c r="K56" s="1"/>
  <c r="L56" s="1"/>
  <c r="M56" s="1"/>
  <c r="N56" s="1"/>
  <c r="O56" s="1"/>
  <c r="K53" i="15" l="1"/>
  <c r="L53" s="1"/>
  <c r="M53" s="1"/>
  <c r="N53" s="1"/>
  <c r="O53" s="1"/>
  <c r="J53"/>
  <c r="K54" s="1"/>
  <c r="L54" s="1"/>
  <c r="M54" s="1"/>
  <c r="N54" s="1"/>
  <c r="O54" s="1"/>
  <c r="C53" i="13"/>
  <c r="I57" i="12"/>
  <c r="J56"/>
  <c r="K57" s="1"/>
  <c r="L57" s="1"/>
  <c r="M57" s="1"/>
  <c r="N57" s="1"/>
  <c r="O57" s="1"/>
  <c r="I56" i="11"/>
  <c r="J55"/>
  <c r="K56" s="1"/>
  <c r="L56" s="1"/>
  <c r="M56" s="1"/>
  <c r="N56" s="1"/>
  <c r="O56" s="1"/>
  <c r="I54" i="15" l="1"/>
  <c r="J54" s="1"/>
  <c r="I55" s="1"/>
  <c r="D53" i="13"/>
  <c r="C54" s="1"/>
  <c r="I57" i="11"/>
  <c r="J56"/>
  <c r="K57" s="1"/>
  <c r="L57" s="1"/>
  <c r="M57" s="1"/>
  <c r="N57" s="1"/>
  <c r="O57" s="1"/>
  <c r="I58" i="12"/>
  <c r="J57"/>
  <c r="K58" s="1"/>
  <c r="L58" s="1"/>
  <c r="M58" s="1"/>
  <c r="N58" s="1"/>
  <c r="O58" s="1"/>
  <c r="J55" i="15" l="1"/>
  <c r="K56" s="1"/>
  <c r="L56" s="1"/>
  <c r="M56" s="1"/>
  <c r="N56" s="1"/>
  <c r="O56" s="1"/>
  <c r="K55"/>
  <c r="L55" s="1"/>
  <c r="M55" s="1"/>
  <c r="N55" s="1"/>
  <c r="O55" s="1"/>
  <c r="D54" i="13"/>
  <c r="E55" s="1"/>
  <c r="F55" s="1"/>
  <c r="G55" s="1"/>
  <c r="H55" s="1"/>
  <c r="E54"/>
  <c r="F54" s="1"/>
  <c r="G54" s="1"/>
  <c r="H54" s="1"/>
  <c r="I59" i="12"/>
  <c r="J58"/>
  <c r="K59" s="1"/>
  <c r="L59" s="1"/>
  <c r="M59" s="1"/>
  <c r="N59" s="1"/>
  <c r="O59" s="1"/>
  <c r="J57" i="11"/>
  <c r="K58" s="1"/>
  <c r="L58" s="1"/>
  <c r="M58" s="1"/>
  <c r="N58" s="1"/>
  <c r="O58" s="1"/>
  <c r="I58"/>
  <c r="I56" i="15" l="1"/>
  <c r="C55" i="13"/>
  <c r="D55" s="1"/>
  <c r="C56" s="1"/>
  <c r="I59" i="11"/>
  <c r="J58"/>
  <c r="K59" s="1"/>
  <c r="L59" s="1"/>
  <c r="M59" s="1"/>
  <c r="N59" s="1"/>
  <c r="O59" s="1"/>
  <c r="J59" i="12"/>
  <c r="K60" s="1"/>
  <c r="L60" s="1"/>
  <c r="M60" s="1"/>
  <c r="N60" s="1"/>
  <c r="O60" s="1"/>
  <c r="I60"/>
  <c r="J56" i="15" l="1"/>
  <c r="I57" s="1"/>
  <c r="D56" i="13"/>
  <c r="E57" s="1"/>
  <c r="F57" s="1"/>
  <c r="G57" s="1"/>
  <c r="H57" s="1"/>
  <c r="E56"/>
  <c r="F56" s="1"/>
  <c r="G56" s="1"/>
  <c r="H56" s="1"/>
  <c r="I61" i="12"/>
  <c r="J60"/>
  <c r="K61" s="1"/>
  <c r="L61" s="1"/>
  <c r="M61" s="1"/>
  <c r="N61" s="1"/>
  <c r="O61" s="1"/>
  <c r="J59" i="11"/>
  <c r="K60" s="1"/>
  <c r="L60" s="1"/>
  <c r="M60" s="1"/>
  <c r="N60" s="1"/>
  <c r="O60" s="1"/>
  <c r="I60"/>
  <c r="K57" i="15" l="1"/>
  <c r="L57" s="1"/>
  <c r="M57" s="1"/>
  <c r="N57" s="1"/>
  <c r="O57" s="1"/>
  <c r="J57"/>
  <c r="K58" s="1"/>
  <c r="L58" s="1"/>
  <c r="M58" s="1"/>
  <c r="N58" s="1"/>
  <c r="O58" s="1"/>
  <c r="C57" i="13"/>
  <c r="D57" s="1"/>
  <c r="C58" s="1"/>
  <c r="J60" i="11"/>
  <c r="K61" s="1"/>
  <c r="L61" s="1"/>
  <c r="M61" s="1"/>
  <c r="N61" s="1"/>
  <c r="O61" s="1"/>
  <c r="I61"/>
  <c r="I62" i="12"/>
  <c r="J61"/>
  <c r="K62" s="1"/>
  <c r="L62" s="1"/>
  <c r="M62" s="1"/>
  <c r="N62" s="1"/>
  <c r="O62" s="1"/>
  <c r="I58" i="15" l="1"/>
  <c r="D58" i="13"/>
  <c r="E59" s="1"/>
  <c r="F59" s="1"/>
  <c r="G59" s="1"/>
  <c r="H59" s="1"/>
  <c r="E58"/>
  <c r="F58" s="1"/>
  <c r="G58" s="1"/>
  <c r="H58" s="1"/>
  <c r="I63" i="12"/>
  <c r="J62"/>
  <c r="K63" s="1"/>
  <c r="L63" s="1"/>
  <c r="M63" s="1"/>
  <c r="N63" s="1"/>
  <c r="O63" s="1"/>
  <c r="I62" i="11"/>
  <c r="J61"/>
  <c r="K62" s="1"/>
  <c r="L62" s="1"/>
  <c r="M62" s="1"/>
  <c r="N62" s="1"/>
  <c r="O62" s="1"/>
  <c r="J58" i="15" l="1"/>
  <c r="I59" s="1"/>
  <c r="C59" i="13"/>
  <c r="D59" s="1"/>
  <c r="C60" s="1"/>
  <c r="I63" i="11"/>
  <c r="J62"/>
  <c r="K63" s="1"/>
  <c r="L63" s="1"/>
  <c r="M63" s="1"/>
  <c r="N63" s="1"/>
  <c r="O63" s="1"/>
  <c r="I64" i="12"/>
  <c r="J63"/>
  <c r="K64" s="1"/>
  <c r="L64" s="1"/>
  <c r="M64" s="1"/>
  <c r="N64" s="1"/>
  <c r="O64" s="1"/>
  <c r="J59" i="15" l="1"/>
  <c r="I60" s="1"/>
  <c r="K59"/>
  <c r="L59" s="1"/>
  <c r="M59" s="1"/>
  <c r="N59" s="1"/>
  <c r="O59" s="1"/>
  <c r="D60" i="13"/>
  <c r="E61" s="1"/>
  <c r="F61" s="1"/>
  <c r="G61" s="1"/>
  <c r="H61" s="1"/>
  <c r="E60"/>
  <c r="F60" s="1"/>
  <c r="G60" s="1"/>
  <c r="H60" s="1"/>
  <c r="I65" i="12"/>
  <c r="J64"/>
  <c r="K65" s="1"/>
  <c r="L65" s="1"/>
  <c r="M65" s="1"/>
  <c r="N65" s="1"/>
  <c r="O65" s="1"/>
  <c r="I64" i="11"/>
  <c r="J63"/>
  <c r="K64" s="1"/>
  <c r="L64" s="1"/>
  <c r="M64" s="1"/>
  <c r="N64" s="1"/>
  <c r="O64" s="1"/>
  <c r="K60" i="15" l="1"/>
  <c r="L60" s="1"/>
  <c r="M60" s="1"/>
  <c r="N60" s="1"/>
  <c r="O60" s="1"/>
  <c r="J60"/>
  <c r="I61" s="1"/>
  <c r="C61" i="13"/>
  <c r="D61" s="1"/>
  <c r="C62" s="1"/>
  <c r="I65" i="11"/>
  <c r="J64"/>
  <c r="K65" s="1"/>
  <c r="L65" s="1"/>
  <c r="M65" s="1"/>
  <c r="N65" s="1"/>
  <c r="O65" s="1"/>
  <c r="I66" i="12"/>
  <c r="J65"/>
  <c r="K66" s="1"/>
  <c r="L66" s="1"/>
  <c r="M66" s="1"/>
  <c r="N66" s="1"/>
  <c r="O66" s="1"/>
  <c r="K61" i="15" l="1"/>
  <c r="L61" s="1"/>
  <c r="M61" s="1"/>
  <c r="N61" s="1"/>
  <c r="O61" s="1"/>
  <c r="J61"/>
  <c r="K62" s="1"/>
  <c r="L62" s="1"/>
  <c r="M62" s="1"/>
  <c r="N62" s="1"/>
  <c r="O62" s="1"/>
  <c r="D62" i="13"/>
  <c r="E63" s="1"/>
  <c r="F63" s="1"/>
  <c r="G63" s="1"/>
  <c r="H63" s="1"/>
  <c r="E62"/>
  <c r="F62" s="1"/>
  <c r="G62" s="1"/>
  <c r="H62" s="1"/>
  <c r="I67" i="12"/>
  <c r="J66"/>
  <c r="K67" s="1"/>
  <c r="L67" s="1"/>
  <c r="M67" s="1"/>
  <c r="N67" s="1"/>
  <c r="O67" s="1"/>
  <c r="J65" i="11"/>
  <c r="K66" s="1"/>
  <c r="L66" s="1"/>
  <c r="M66" s="1"/>
  <c r="N66" s="1"/>
  <c r="O66" s="1"/>
  <c r="I66"/>
  <c r="I62" i="15" l="1"/>
  <c r="J62" s="1"/>
  <c r="I63" s="1"/>
  <c r="C63" i="13"/>
  <c r="J66" i="11"/>
  <c r="K67" s="1"/>
  <c r="L67" s="1"/>
  <c r="M67" s="1"/>
  <c r="N67" s="1"/>
  <c r="O67" s="1"/>
  <c r="I67"/>
  <c r="I68" i="12"/>
  <c r="J67"/>
  <c r="K68" s="1"/>
  <c r="L68" s="1"/>
  <c r="M68" s="1"/>
  <c r="N68" s="1"/>
  <c r="O68" s="1"/>
  <c r="J63" i="15" l="1"/>
  <c r="K64" s="1"/>
  <c r="L64" s="1"/>
  <c r="M64" s="1"/>
  <c r="N64" s="1"/>
  <c r="O64" s="1"/>
  <c r="K63"/>
  <c r="L63" s="1"/>
  <c r="M63" s="1"/>
  <c r="N63" s="1"/>
  <c r="O63" s="1"/>
  <c r="D63" i="13"/>
  <c r="C64" s="1"/>
  <c r="I68" i="11"/>
  <c r="J67"/>
  <c r="K68" s="1"/>
  <c r="L68" s="1"/>
  <c r="M68" s="1"/>
  <c r="N68" s="1"/>
  <c r="O68" s="1"/>
  <c r="I69" i="12"/>
  <c r="J68"/>
  <c r="K69" s="1"/>
  <c r="L69" s="1"/>
  <c r="M69" s="1"/>
  <c r="N69" s="1"/>
  <c r="O69" s="1"/>
  <c r="I64" i="15" l="1"/>
  <c r="J64" s="1"/>
  <c r="I65" s="1"/>
  <c r="D64" i="13"/>
  <c r="E65" s="1"/>
  <c r="F65" s="1"/>
  <c r="G65" s="1"/>
  <c r="H65" s="1"/>
  <c r="E64"/>
  <c r="F64" s="1"/>
  <c r="G64" s="1"/>
  <c r="H64" s="1"/>
  <c r="I70" i="12"/>
  <c r="J69"/>
  <c r="K70" s="1"/>
  <c r="L70" s="1"/>
  <c r="M70" s="1"/>
  <c r="N70" s="1"/>
  <c r="O70" s="1"/>
  <c r="I69" i="11"/>
  <c r="J68"/>
  <c r="K69" s="1"/>
  <c r="L69" s="1"/>
  <c r="M69" s="1"/>
  <c r="N69" s="1"/>
  <c r="O69" s="1"/>
  <c r="J65" i="15" l="1"/>
  <c r="K66" s="1"/>
  <c r="L66" s="1"/>
  <c r="M66" s="1"/>
  <c r="N66" s="1"/>
  <c r="O66" s="1"/>
  <c r="K65"/>
  <c r="L65" s="1"/>
  <c r="M65" s="1"/>
  <c r="N65" s="1"/>
  <c r="O65" s="1"/>
  <c r="C65" i="13"/>
  <c r="D65" s="1"/>
  <c r="C66" s="1"/>
  <c r="I70" i="11"/>
  <c r="J69"/>
  <c r="K70" s="1"/>
  <c r="L70" s="1"/>
  <c r="M70" s="1"/>
  <c r="N70" s="1"/>
  <c r="O70" s="1"/>
  <c r="I71" i="12"/>
  <c r="J70"/>
  <c r="K71" s="1"/>
  <c r="L71" s="1"/>
  <c r="M71" s="1"/>
  <c r="N71" s="1"/>
  <c r="O71" s="1"/>
  <c r="I66" i="15" l="1"/>
  <c r="D66" i="13"/>
  <c r="E67" s="1"/>
  <c r="F67" s="1"/>
  <c r="G67" s="1"/>
  <c r="H67" s="1"/>
  <c r="E66"/>
  <c r="F66" s="1"/>
  <c r="G66" s="1"/>
  <c r="H66" s="1"/>
  <c r="I72" i="12"/>
  <c r="J71"/>
  <c r="K72" s="1"/>
  <c r="L72" s="1"/>
  <c r="M72" s="1"/>
  <c r="N72" s="1"/>
  <c r="O72" s="1"/>
  <c r="I71" i="11"/>
  <c r="J70"/>
  <c r="K71" s="1"/>
  <c r="L71" s="1"/>
  <c r="M71" s="1"/>
  <c r="N71" s="1"/>
  <c r="O71" s="1"/>
  <c r="J66" i="15" l="1"/>
  <c r="I67" s="1"/>
  <c r="C67" i="13"/>
  <c r="D67" s="1"/>
  <c r="C68" s="1"/>
  <c r="J71" i="11"/>
  <c r="K72" s="1"/>
  <c r="L72" s="1"/>
  <c r="M72" s="1"/>
  <c r="N72" s="1"/>
  <c r="O72" s="1"/>
  <c r="I72"/>
  <c r="I73" i="12"/>
  <c r="J73" s="1"/>
  <c r="J72"/>
  <c r="M73" s="1"/>
  <c r="J67" i="15" l="1"/>
  <c r="K68" s="1"/>
  <c r="L68" s="1"/>
  <c r="M68" s="1"/>
  <c r="N68" s="1"/>
  <c r="O68" s="1"/>
  <c r="K67"/>
  <c r="L67" s="1"/>
  <c r="M67" s="1"/>
  <c r="N67" s="1"/>
  <c r="O67" s="1"/>
  <c r="D68" i="13"/>
  <c r="E69" s="1"/>
  <c r="F69" s="1"/>
  <c r="G69" s="1"/>
  <c r="H69" s="1"/>
  <c r="E68"/>
  <c r="F68" s="1"/>
  <c r="G68" s="1"/>
  <c r="H68" s="1"/>
  <c r="N73" i="12"/>
  <c r="R22"/>
  <c r="J72" i="11"/>
  <c r="K73" s="1"/>
  <c r="L73" s="1"/>
  <c r="M73" s="1"/>
  <c r="I73"/>
  <c r="J73" s="1"/>
  <c r="K74" s="1"/>
  <c r="L74" s="1"/>
  <c r="I68" i="15" l="1"/>
  <c r="J68" s="1"/>
  <c r="I69" s="1"/>
  <c r="C69" i="13"/>
  <c r="D69" s="1"/>
  <c r="C70" s="1"/>
  <c r="N73" i="11"/>
  <c r="R22"/>
  <c r="R26"/>
  <c r="R27" s="1"/>
  <c r="O73" i="12"/>
  <c r="J69" i="15" l="1"/>
  <c r="K70" s="1"/>
  <c r="L70" s="1"/>
  <c r="M70" s="1"/>
  <c r="N70" s="1"/>
  <c r="O70" s="1"/>
  <c r="K69"/>
  <c r="L69" s="1"/>
  <c r="M69" s="1"/>
  <c r="N69" s="1"/>
  <c r="O69" s="1"/>
  <c r="D70" i="13"/>
  <c r="E71" s="1"/>
  <c r="F71" s="1"/>
  <c r="G71" s="1"/>
  <c r="H71" s="1"/>
  <c r="E70"/>
  <c r="F70" s="1"/>
  <c r="G70" s="1"/>
  <c r="H70" s="1"/>
  <c r="O73" i="11"/>
  <c r="R25" s="1"/>
  <c r="R24"/>
  <c r="I70" i="15" l="1"/>
  <c r="C71" i="13"/>
  <c r="D71" s="1"/>
  <c r="C72" s="1"/>
  <c r="J70" i="15" l="1"/>
  <c r="I71" s="1"/>
  <c r="D72" i="13"/>
  <c r="E73" s="1"/>
  <c r="F73" s="1"/>
  <c r="G73" s="1"/>
  <c r="H73" s="1"/>
  <c r="E72"/>
  <c r="F72" s="1"/>
  <c r="G72" s="1"/>
  <c r="H72" s="1"/>
  <c r="K71" i="15" l="1"/>
  <c r="L71" s="1"/>
  <c r="M71" s="1"/>
  <c r="N71" s="1"/>
  <c r="O71" s="1"/>
  <c r="J71"/>
  <c r="K72" s="1"/>
  <c r="L72" s="1"/>
  <c r="M72" s="1"/>
  <c r="N72" s="1"/>
  <c r="O72" s="1"/>
  <c r="C73" i="13"/>
  <c r="D73" s="1"/>
  <c r="C74" s="1"/>
  <c r="I72" i="15" l="1"/>
  <c r="J72" s="1"/>
  <c r="I73" s="1"/>
  <c r="D74" i="13"/>
  <c r="E76" s="1"/>
  <c r="E74"/>
  <c r="F74" s="1"/>
  <c r="H80" s="1"/>
  <c r="J73" i="15" l="1"/>
  <c r="K74" s="1"/>
  <c r="L74" s="1"/>
  <c r="M74" s="1"/>
  <c r="K73"/>
  <c r="L73" s="1"/>
  <c r="M73" s="1"/>
  <c r="N73" s="1"/>
  <c r="O73" s="1"/>
  <c r="E77" i="13"/>
  <c r="E75"/>
  <c r="G74"/>
  <c r="H85"/>
  <c r="H81"/>
  <c r="N74" i="15" l="1"/>
  <c r="O84"/>
  <c r="O85" s="1"/>
  <c r="O80"/>
  <c r="O81" s="1"/>
  <c r="I74"/>
  <c r="H74" i="13"/>
  <c r="H83" s="1"/>
  <c r="H82"/>
  <c r="J74" i="15" l="1"/>
  <c r="K75" s="1"/>
  <c r="O74"/>
  <c r="O83" s="1"/>
  <c r="O82"/>
  <c r="L75" l="1"/>
</calcChain>
</file>

<file path=xl/sharedStrings.xml><?xml version="1.0" encoding="utf-8"?>
<sst xmlns="http://schemas.openxmlformats.org/spreadsheetml/2006/main" count="1484" uniqueCount="144">
  <si>
    <t>M3</t>
  </si>
  <si>
    <t>Progonozy wygasłe w podaży pieniądza</t>
  </si>
  <si>
    <t>Błędy prognoz wygasłych</t>
  </si>
  <si>
    <t>Absolutne błędy prognoz wygasłych</t>
  </si>
  <si>
    <t>Względne błędy prognoz wygasłych</t>
  </si>
  <si>
    <t>Analiza ex-post prognoz wygasłych</t>
  </si>
  <si>
    <t>ME</t>
  </si>
  <si>
    <t xml:space="preserve"> </t>
  </si>
  <si>
    <t>MPE</t>
  </si>
  <si>
    <t>MAE</t>
  </si>
  <si>
    <t>MAPE</t>
  </si>
  <si>
    <t>RMSE</t>
  </si>
  <si>
    <t>RMSPE</t>
  </si>
  <si>
    <t>Metoda błądzenia przypadkowego</t>
  </si>
  <si>
    <t>Metoda błądzenia przypadkowego z trendem</t>
  </si>
  <si>
    <t>Zmienna/Okres</t>
  </si>
  <si>
    <t>PKB brutto na 1 mieszkańca w Polsce w zł</t>
  </si>
  <si>
    <t>EURO</t>
  </si>
  <si>
    <t>Indeksy łańcuchowe dynamiki (okres poprzedni = 1,0000)</t>
  </si>
  <si>
    <t>Średnia geometryczna z indektów łańcuchowych</t>
  </si>
  <si>
    <t xml:space="preserve">Prognoza EURO </t>
  </si>
  <si>
    <t>Prognoza EURO</t>
  </si>
  <si>
    <t>1 kw.</t>
  </si>
  <si>
    <t>2 kw.</t>
  </si>
  <si>
    <t>3 kw.</t>
  </si>
  <si>
    <t>4 kw.</t>
  </si>
  <si>
    <t>ANALIZA TRAFNOŚCI</t>
  </si>
  <si>
    <t>Prognoza</t>
  </si>
  <si>
    <t>Błąd bezwzględny (odchylenie)</t>
  </si>
  <si>
    <t>Błąd absolutny</t>
  </si>
  <si>
    <t>Błąd względny</t>
  </si>
  <si>
    <t>Analiza trafności cd</t>
  </si>
  <si>
    <t>Współczynnik Theila</t>
  </si>
  <si>
    <t>I1</t>
  </si>
  <si>
    <t>I2</t>
  </si>
  <si>
    <t>I3</t>
  </si>
  <si>
    <t>okres</t>
  </si>
  <si>
    <t>MWB</t>
  </si>
  <si>
    <t>PMER</t>
  </si>
  <si>
    <t>PZ</t>
  </si>
  <si>
    <t>2005 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</si>
  <si>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</si>
  <si>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</si>
  <si>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</si>
  <si>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</si>
  <si>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</si>
  <si>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</si>
  <si>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</si>
  <si>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</si>
  <si>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</si>
  <si>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</si>
  <si>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</si>
  <si>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2006 Jan</t>
  </si>
  <si>
    <t>2007 Jan</t>
  </si>
  <si>
    <t>2008 Jan</t>
  </si>
  <si>
    <t>2009 Jan</t>
  </si>
  <si>
    <t>2010 Jan</t>
  </si>
  <si>
    <t>k=3</t>
  </si>
  <si>
    <t>k=4</t>
  </si>
  <si>
    <t>k=5</t>
  </si>
  <si>
    <t>Prognozy wygasłe</t>
  </si>
  <si>
    <t>Bezwzględne błędy prognoz wygasłych</t>
  </si>
  <si>
    <t>Analiza ex-post</t>
  </si>
  <si>
    <t>Sprawdzamy trafność prognozy.</t>
  </si>
  <si>
    <t>Błędy prognoz w tys.</t>
  </si>
  <si>
    <t>Względne błędy prognoz %</t>
  </si>
  <si>
    <t>1 kwartał</t>
  </si>
  <si>
    <t>2 kwartał</t>
  </si>
  <si>
    <t>3 kwartał</t>
  </si>
  <si>
    <t>4 kwartał</t>
  </si>
  <si>
    <t>2018</t>
  </si>
  <si>
    <t>2019</t>
  </si>
  <si>
    <t>2020</t>
  </si>
  <si>
    <t>2021</t>
  </si>
  <si>
    <t>2022</t>
  </si>
  <si>
    <t>Okres</t>
  </si>
  <si>
    <t>Zaprognozować liczbę osób na kwartał 3</t>
  </si>
  <si>
    <t>WOJEWÓDZTWO OPOLSKIE</t>
  </si>
  <si>
    <t>Rok:</t>
  </si>
  <si>
    <t>LZ</t>
  </si>
  <si>
    <t>Sprawdzam trafność prognozy względem 2 kwartału 2022 roku</t>
  </si>
  <si>
    <t>Prognozy wygasłe dla k=3</t>
  </si>
  <si>
    <t>S1</t>
  </si>
  <si>
    <t>S2</t>
  </si>
  <si>
    <t>S3</t>
  </si>
  <si>
    <t>S4</t>
  </si>
  <si>
    <t>Sprawdzamy trafność prognozy:</t>
  </si>
  <si>
    <t>Prognozy wygasłe dla k=4</t>
  </si>
  <si>
    <t>α</t>
  </si>
  <si>
    <t>WARTOŚCI WYGŁADZONE</t>
  </si>
  <si>
    <t>przyszłości nie wygładzamy</t>
  </si>
  <si>
    <t>PRZYROSTY WARTOŚCI WYGŁADZONYCH</t>
  </si>
  <si>
    <t>Prognozy wygasłe dla h=1</t>
  </si>
  <si>
    <t>Błędy ex-post</t>
  </si>
  <si>
    <t>zł</t>
  </si>
  <si>
    <t>%</t>
  </si>
  <si>
    <t>Analiza trafności dla 3 kwartałów roku 2022</t>
  </si>
  <si>
    <t>Liczba zatrudnionych</t>
  </si>
  <si>
    <t>Analiza trafności dla 1 i 2 kwartału roku 2022</t>
  </si>
  <si>
    <t>czas (x)</t>
  </si>
  <si>
    <t>wartości teoretyczne  trendu</t>
  </si>
  <si>
    <t>odchylenia trendu od wartości rzeczywistych</t>
  </si>
  <si>
    <t>surowe odchylenia sezonowe</t>
  </si>
  <si>
    <t>średnia</t>
  </si>
  <si>
    <t>skorygowane odchylenia sezonowe</t>
  </si>
  <si>
    <t>Zt</t>
  </si>
  <si>
    <t>Prognozy wygasłe Zt dla h=1</t>
  </si>
  <si>
    <t xml:space="preserve">Przyrosty wartości wygładzonych  </t>
  </si>
  <si>
    <t xml:space="preserve">Wartości wygładzone </t>
  </si>
  <si>
    <t>Prognozy wygasłe MWB</t>
  </si>
  <si>
    <t>udział wartości rzczywistych w trendzie teoretycznym</t>
  </si>
  <si>
    <t>surowe wskaźniki sezonowości</t>
  </si>
  <si>
    <t>skorygowane wskaźniki sezonowości</t>
  </si>
  <si>
    <t>suma</t>
  </si>
  <si>
    <t>suma (kontrolna)</t>
  </si>
  <si>
    <t>Eliminacja wahań sezonowych z szeregu czasowego</t>
  </si>
  <si>
    <t>Eliminacja wahań sezonowych (multiplikatywnych) z szeregu czasowego</t>
  </si>
  <si>
    <t>To nie jest prognoza wygasła!</t>
  </si>
  <si>
    <t>MEAN ERROR - ŚREDNIE OBCIĄŻENIE PROGNOZY.
ME=0 oznacza, że prognoza jest nieobciążona. ME&gt;0 to prognoza jest obciążona (systematycznie zaniżana), ME&lt;0 to też prognoza obciążona (systematycznie zawyżana)</t>
  </si>
  <si>
    <t>MPE - Mean Percentage Error. Pokazuje udział obciążenia w średnim poziomie prognozy.</t>
  </si>
  <si>
    <t>MAE - Mean Absolute Error - przeciętne odchylenie wartości prognozy od wartości rzeczywistych</t>
  </si>
  <si>
    <t>MAPE = Mean Absolute Percentage Error. Pokazuje przeciętny udział błędu absolutnego w wartości rzeczywistej.</t>
  </si>
  <si>
    <t>RMSE - Root Mean Square Error - pierwiastek błędu średnio-kwadratowego. Iterpretacja taka sama jak MAE (ale to nie będzie ta sama wartość)</t>
  </si>
  <si>
    <t>Root Mean Square Percentage Error. Pokazuje udział błędu RMSE w średnim poziomie analizowanej zmiennej. Stosowany jest do porównywania metod prognostycznych.</t>
  </si>
  <si>
    <t>β</t>
  </si>
  <si>
    <t>wartości wygładzone</t>
  </si>
  <si>
    <t>ocena trendu</t>
  </si>
  <si>
    <t>prognozy wygasłe dla h=1</t>
  </si>
  <si>
    <t>Analiza trafności</t>
  </si>
  <si>
    <t>2010 Dec</t>
  </si>
  <si>
    <t>błędy</t>
  </si>
  <si>
    <t>w %</t>
  </si>
  <si>
    <t>w tys. osób</t>
  </si>
  <si>
    <t>wartości teoretyczne trendu</t>
  </si>
  <si>
    <t>procedura czyszczenia szeregu z wahań sezonowych multiplikatywnych</t>
  </si>
  <si>
    <t>Prognoza MWB</t>
  </si>
  <si>
    <t>Theil</t>
  </si>
  <si>
    <t>odchylenia</t>
  </si>
  <si>
    <t>współczynnik korelacji</t>
  </si>
  <si>
    <t xml:space="preserve">rzeczywista </t>
  </si>
  <si>
    <t>prognozowania</t>
  </si>
  <si>
    <t>Theil 1</t>
  </si>
  <si>
    <t>Theil 2</t>
  </si>
  <si>
    <t>Theil 3</t>
  </si>
</sst>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0.0000"/>
    <numFmt numFmtId="167" formatCode="#0.00"/>
    <numFmt numFmtId="168" formatCode="0.0"/>
    <numFmt numFmtId="169" formatCode="0.000"/>
    <numFmt numFmtId="170" formatCode="0.000000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color theme="1"/>
      <name val="Arial CE"/>
      <charset val="238"/>
    </font>
    <font>
      <sz val="10"/>
      <name val="Arial CE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E1F3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rgb="FFEBF6D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rgb="FFA5D5E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3D1E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F1FA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78C0D4"/>
      </left>
      <right style="medium">
        <color rgb="FF78C0D4"/>
      </right>
      <top style="medium">
        <color rgb="FF78C0D4"/>
      </top>
      <bottom style="medium">
        <color rgb="FF78C0D4"/>
      </bottom>
      <diagonal/>
    </border>
    <border>
      <left/>
      <right style="medium">
        <color rgb="FF78C0D4"/>
      </right>
      <top style="medium">
        <color rgb="FF78C0D4"/>
      </top>
      <bottom style="medium">
        <color rgb="FF78C0D4"/>
      </bottom>
      <diagonal/>
    </border>
    <border>
      <left style="medium">
        <color rgb="FF78C0D4"/>
      </left>
      <right style="medium">
        <color rgb="FF78C0D4"/>
      </right>
      <top/>
      <bottom style="medium">
        <color rgb="FF78C0D4"/>
      </bottom>
      <diagonal/>
    </border>
    <border>
      <left/>
      <right style="medium">
        <color rgb="FF78C0D4"/>
      </right>
      <top/>
      <bottom style="medium">
        <color rgb="FF78C0D4"/>
      </bottom>
      <diagonal/>
    </border>
    <border>
      <left/>
      <right/>
      <top/>
      <bottom style="medium">
        <color rgb="FF78C0D4"/>
      </bottom>
      <diagonal/>
    </border>
    <border>
      <left/>
      <right/>
      <top style="medium">
        <color rgb="FF78C0D4"/>
      </top>
      <bottom style="medium">
        <color rgb="FF78C0D4"/>
      </bottom>
      <diagonal/>
    </border>
    <border>
      <left/>
      <right/>
      <top style="medium">
        <color rgb="FF78C0D4"/>
      </top>
      <bottom/>
      <diagonal/>
    </border>
    <border>
      <left style="medium">
        <color rgb="FF78C0D4"/>
      </left>
      <right/>
      <top style="medium">
        <color rgb="FF78C0D4"/>
      </top>
      <bottom style="medium">
        <color rgb="FF78C0D4"/>
      </bottom>
      <diagonal/>
    </border>
    <border>
      <left style="medium">
        <color rgb="FF78C0D4"/>
      </left>
      <right/>
      <top/>
      <bottom style="medium">
        <color rgb="FF78C0D4"/>
      </bottom>
      <diagonal/>
    </border>
    <border>
      <left/>
      <right style="medium">
        <color rgb="FF78C0D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78C0D4"/>
      </top>
      <bottom style="medium">
        <color rgb="FF78C0D4"/>
      </bottom>
      <diagonal/>
    </border>
    <border>
      <left/>
      <right style="medium">
        <color indexed="64"/>
      </right>
      <top/>
      <bottom style="medium">
        <color rgb="FF78C0D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rgb="FF78C0D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4">
    <xf numFmtId="0" fontId="0" fillId="0" borderId="0" xfId="0"/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164" fontId="0" fillId="4" borderId="0" xfId="0" applyNumberFormat="1" applyFill="1" applyAlignment="1">
      <alignment horizontal="right"/>
    </xf>
    <xf numFmtId="0" fontId="0" fillId="0" borderId="1" xfId="0" applyBorder="1" applyAlignment="1">
      <alignment horizontal="center" vertical="center" wrapText="1"/>
    </xf>
    <xf numFmtId="9" fontId="0" fillId="0" borderId="0" xfId="1" applyFont="1"/>
    <xf numFmtId="0" fontId="2" fillId="0" borderId="0" xfId="0" applyFont="1" applyFill="1" applyAlignment="1"/>
    <xf numFmtId="0" fontId="2" fillId="6" borderId="1" xfId="0" applyFont="1" applyFill="1" applyBorder="1" applyAlignment="1">
      <alignment horizontal="center"/>
    </xf>
    <xf numFmtId="164" fontId="0" fillId="6" borderId="1" xfId="0" applyNumberFormat="1" applyFill="1" applyBorder="1"/>
    <xf numFmtId="0" fontId="2" fillId="6" borderId="1" xfId="0" applyFont="1" applyFill="1" applyBorder="1" applyAlignment="1">
      <alignment horizontal="center" vertical="center"/>
    </xf>
    <xf numFmtId="10" fontId="0" fillId="6" borderId="1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2" fontId="0" fillId="7" borderId="1" xfId="0" applyNumberFormat="1" applyFill="1" applyBorder="1"/>
    <xf numFmtId="10" fontId="0" fillId="7" borderId="1" xfId="0" applyNumberFormat="1" applyFill="1" applyBorder="1"/>
    <xf numFmtId="0" fontId="2" fillId="8" borderId="1" xfId="0" applyFont="1" applyFill="1" applyBorder="1" applyAlignment="1">
      <alignment horizontal="center" vertical="center"/>
    </xf>
    <xf numFmtId="2" fontId="0" fillId="8" borderId="1" xfId="0" applyNumberFormat="1" applyFill="1" applyBorder="1"/>
    <xf numFmtId="10" fontId="0" fillId="8" borderId="1" xfId="1" applyNumberFormat="1" applyFont="1" applyFill="1" applyBorder="1"/>
    <xf numFmtId="0" fontId="0" fillId="0" borderId="3" xfId="0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right" wrapText="1"/>
    </xf>
    <xf numFmtId="164" fontId="6" fillId="0" borderId="3" xfId="0" applyNumberFormat="1" applyFont="1" applyBorder="1" applyAlignment="1">
      <alignment horizontal="right" wrapText="1"/>
    </xf>
    <xf numFmtId="164" fontId="4" fillId="0" borderId="3" xfId="0" applyNumberFormat="1" applyFont="1" applyBorder="1" applyAlignment="1">
      <alignment horizontal="right"/>
    </xf>
    <xf numFmtId="0" fontId="0" fillId="10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right"/>
    </xf>
    <xf numFmtId="0" fontId="0" fillId="10" borderId="2" xfId="0" applyFill="1" applyBorder="1"/>
    <xf numFmtId="9" fontId="0" fillId="10" borderId="2" xfId="1" applyFont="1" applyFill="1" applyBorder="1"/>
    <xf numFmtId="0" fontId="0" fillId="11" borderId="2" xfId="0" applyFill="1" applyBorder="1"/>
    <xf numFmtId="164" fontId="0" fillId="10" borderId="2" xfId="0" applyNumberFormat="1" applyFill="1" applyBorder="1" applyAlignment="1">
      <alignment horizontal="right"/>
    </xf>
    <xf numFmtId="164" fontId="0" fillId="10" borderId="2" xfId="0" applyNumberFormat="1" applyFill="1" applyBorder="1"/>
    <xf numFmtId="10" fontId="0" fillId="10" borderId="2" xfId="1" applyNumberFormat="1" applyFont="1" applyFill="1" applyBorder="1"/>
    <xf numFmtId="164" fontId="0" fillId="11" borderId="2" xfId="0" applyNumberFormat="1" applyFill="1" applyBorder="1"/>
    <xf numFmtId="165" fontId="0" fillId="11" borderId="2" xfId="1" applyNumberFormat="1" applyFont="1" applyFill="1" applyBorder="1"/>
    <xf numFmtId="165" fontId="0" fillId="8" borderId="1" xfId="1" applyNumberFormat="1" applyFont="1" applyFill="1" applyBorder="1"/>
    <xf numFmtId="1" fontId="0" fillId="8" borderId="1" xfId="0" applyNumberFormat="1" applyFill="1" applyBorder="1"/>
    <xf numFmtId="0" fontId="0" fillId="0" borderId="1" xfId="0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0" borderId="4" xfId="0" applyFill="1" applyBorder="1"/>
    <xf numFmtId="0" fontId="0" fillId="11" borderId="4" xfId="0" applyFill="1" applyBorder="1"/>
    <xf numFmtId="10" fontId="0" fillId="10" borderId="4" xfId="1" applyNumberFormat="1" applyFont="1" applyFill="1" applyBorder="1"/>
    <xf numFmtId="10" fontId="0" fillId="11" borderId="4" xfId="1" applyNumberFormat="1" applyFont="1" applyFill="1" applyBorder="1"/>
    <xf numFmtId="0" fontId="0" fillId="3" borderId="3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right"/>
    </xf>
    <xf numFmtId="0" fontId="0" fillId="0" borderId="0" xfId="0" applyBorder="1"/>
    <xf numFmtId="166" fontId="0" fillId="0" borderId="0" xfId="0" applyNumberFormat="1" applyBorder="1"/>
    <xf numFmtId="167" fontId="0" fillId="0" borderId="1" xfId="0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6" fontId="0" fillId="0" borderId="0" xfId="0" applyNumberFormat="1"/>
    <xf numFmtId="4" fontId="0" fillId="0" borderId="0" xfId="0" applyNumberFormat="1" applyFont="1" applyBorder="1" applyAlignment="1">
      <alignment horizontal="right"/>
    </xf>
    <xf numFmtId="4" fontId="0" fillId="0" borderId="0" xfId="0" applyNumberFormat="1"/>
    <xf numFmtId="4" fontId="9" fillId="0" borderId="1" xfId="0" applyNumberFormat="1" applyFont="1" applyBorder="1" applyAlignment="1">
      <alignment horizontal="right"/>
    </xf>
    <xf numFmtId="2" fontId="0" fillId="14" borderId="0" xfId="0" applyNumberFormat="1" applyFill="1"/>
    <xf numFmtId="2" fontId="0" fillId="15" borderId="0" xfId="0" applyNumberFormat="1" applyFill="1"/>
    <xf numFmtId="167" fontId="10" fillId="0" borderId="1" xfId="0" applyNumberFormat="1" applyFont="1" applyFill="1" applyBorder="1" applyAlignment="1"/>
    <xf numFmtId="166" fontId="10" fillId="0" borderId="0" xfId="0" applyNumberFormat="1" applyFont="1" applyBorder="1"/>
    <xf numFmtId="0" fontId="0" fillId="0" borderId="0" xfId="0" applyAlignment="1"/>
    <xf numFmtId="0" fontId="0" fillId="16" borderId="1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4" fontId="0" fillId="0" borderId="1" xfId="0" applyNumberFormat="1" applyBorder="1"/>
    <xf numFmtId="168" fontId="0" fillId="0" borderId="1" xfId="0" applyNumberFormat="1" applyBorder="1"/>
    <xf numFmtId="10" fontId="0" fillId="0" borderId="1" xfId="1" applyNumberFormat="1" applyFont="1" applyBorder="1"/>
    <xf numFmtId="0" fontId="0" fillId="0" borderId="1" xfId="0" applyFill="1" applyBorder="1"/>
    <xf numFmtId="0" fontId="0" fillId="0" borderId="0" xfId="0" applyFill="1" applyBorder="1"/>
    <xf numFmtId="2" fontId="0" fillId="0" borderId="1" xfId="1" applyNumberFormat="1" applyFont="1" applyBorder="1"/>
    <xf numFmtId="0" fontId="9" fillId="0" borderId="0" xfId="0" applyFont="1"/>
    <xf numFmtId="0" fontId="10" fillId="0" borderId="0" xfId="0" applyFont="1"/>
    <xf numFmtId="0" fontId="11" fillId="17" borderId="7" xfId="0" applyFont="1" applyFill="1" applyBorder="1" applyAlignment="1">
      <alignment horizontal="center" vertical="center" wrapText="1"/>
    </xf>
    <xf numFmtId="0" fontId="11" fillId="17" borderId="8" xfId="0" applyFont="1" applyFill="1" applyBorder="1" applyAlignment="1">
      <alignment horizontal="center" vertical="center" wrapText="1"/>
    </xf>
    <xf numFmtId="0" fontId="12" fillId="18" borderId="9" xfId="0" applyFont="1" applyFill="1" applyBorder="1" applyAlignment="1">
      <alignment vertical="center"/>
    </xf>
    <xf numFmtId="0" fontId="13" fillId="18" borderId="10" xfId="0" applyFont="1" applyFill="1" applyBorder="1" applyAlignment="1">
      <alignment horizontal="right" vertical="center" wrapText="1"/>
    </xf>
    <xf numFmtId="0" fontId="12" fillId="17" borderId="9" xfId="0" applyFont="1" applyFill="1" applyBorder="1" applyAlignment="1">
      <alignment vertical="center"/>
    </xf>
    <xf numFmtId="0" fontId="13" fillId="17" borderId="10" xfId="0" applyFont="1" applyFill="1" applyBorder="1" applyAlignment="1">
      <alignment horizontal="right" vertical="center" wrapText="1"/>
    </xf>
    <xf numFmtId="0" fontId="13" fillId="17" borderId="10" xfId="0" applyFont="1" applyFill="1" applyBorder="1" applyAlignment="1">
      <alignment horizontal="right" vertical="center"/>
    </xf>
    <xf numFmtId="0" fontId="13" fillId="18" borderId="10" xfId="0" applyFont="1" applyFill="1" applyBorder="1" applyAlignment="1">
      <alignment horizontal="right" vertical="center"/>
    </xf>
    <xf numFmtId="0" fontId="12" fillId="18" borderId="10" xfId="0" applyFont="1" applyFill="1" applyBorder="1" applyAlignment="1">
      <alignment vertical="center"/>
    </xf>
    <xf numFmtId="0" fontId="12" fillId="17" borderId="10" xfId="0" applyFont="1" applyFill="1" applyBorder="1" applyAlignment="1">
      <alignment vertical="center"/>
    </xf>
    <xf numFmtId="0" fontId="12" fillId="19" borderId="10" xfId="0" applyFont="1" applyFill="1" applyBorder="1" applyAlignment="1">
      <alignment vertical="center"/>
    </xf>
    <xf numFmtId="2" fontId="0" fillId="0" borderId="0" xfId="0" applyNumberFormat="1"/>
    <xf numFmtId="2" fontId="0" fillId="9" borderId="0" xfId="0" applyNumberFormat="1" applyFill="1"/>
    <xf numFmtId="0" fontId="0" fillId="9" borderId="0" xfId="0" applyFill="1"/>
    <xf numFmtId="10" fontId="0" fillId="0" borderId="0" xfId="1" applyNumberFormat="1" applyFont="1"/>
    <xf numFmtId="0" fontId="0" fillId="20" borderId="0" xfId="0" applyFill="1"/>
    <xf numFmtId="0" fontId="15" fillId="17" borderId="8" xfId="0" applyFont="1" applyFill="1" applyBorder="1" applyAlignment="1">
      <alignment horizontal="center" vertical="center" wrapText="1"/>
    </xf>
    <xf numFmtId="2" fontId="9" fillId="14" borderId="0" xfId="0" applyNumberFormat="1" applyFont="1" applyFill="1"/>
    <xf numFmtId="10" fontId="9" fillId="14" borderId="0" xfId="1" applyNumberFormat="1" applyFont="1" applyFill="1"/>
    <xf numFmtId="2" fontId="0" fillId="21" borderId="0" xfId="0" applyNumberFormat="1" applyFill="1"/>
    <xf numFmtId="10" fontId="0" fillId="21" borderId="0" xfId="1" applyNumberFormat="1" applyFont="1" applyFill="1"/>
    <xf numFmtId="2" fontId="0" fillId="22" borderId="0" xfId="0" applyNumberFormat="1" applyFill="1"/>
    <xf numFmtId="10" fontId="0" fillId="22" borderId="0" xfId="1" applyNumberFormat="1" applyFont="1" applyFill="1"/>
    <xf numFmtId="0" fontId="14" fillId="17" borderId="10" xfId="0" applyFont="1" applyFill="1" applyBorder="1" applyAlignment="1">
      <alignment horizontal="right" vertical="center"/>
    </xf>
    <xf numFmtId="2" fontId="0" fillId="20" borderId="0" xfId="0" applyNumberFormat="1" applyFill="1"/>
    <xf numFmtId="10" fontId="0" fillId="20" borderId="0" xfId="1" applyNumberFormat="1" applyFont="1" applyFill="1"/>
    <xf numFmtId="0" fontId="0" fillId="20" borderId="0" xfId="0" applyFill="1" applyAlignment="1">
      <alignment horizontal="center" vertical="center"/>
    </xf>
    <xf numFmtId="0" fontId="16" fillId="20" borderId="10" xfId="0" applyFont="1" applyFill="1" applyBorder="1" applyAlignment="1">
      <alignment horizontal="center" vertical="center"/>
    </xf>
    <xf numFmtId="2" fontId="2" fillId="20" borderId="0" xfId="0" applyNumberFormat="1" applyFont="1" applyFill="1"/>
    <xf numFmtId="0" fontId="15" fillId="17" borderId="8" xfId="0" applyFont="1" applyFill="1" applyBorder="1" applyAlignment="1">
      <alignment horizontal="center" vertical="center" wrapText="1"/>
    </xf>
    <xf numFmtId="0" fontId="15" fillId="17" borderId="7" xfId="0" applyFont="1" applyFill="1" applyBorder="1" applyAlignment="1">
      <alignment horizontal="right" vertical="center" wrapText="1"/>
    </xf>
    <xf numFmtId="0" fontId="16" fillId="18" borderId="9" xfId="0" applyFont="1" applyFill="1" applyBorder="1" applyAlignment="1">
      <alignment horizontal="right" vertical="center"/>
    </xf>
    <xf numFmtId="0" fontId="16" fillId="17" borderId="9" xfId="0" applyFont="1" applyFill="1" applyBorder="1" applyAlignment="1">
      <alignment horizontal="right" vertical="center"/>
    </xf>
    <xf numFmtId="0" fontId="16" fillId="18" borderId="9" xfId="0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 wrapText="1"/>
    </xf>
    <xf numFmtId="0" fontId="13" fillId="18" borderId="11" xfId="0" applyFont="1" applyFill="1" applyBorder="1" applyAlignment="1">
      <alignment horizontal="right" vertical="center" wrapText="1"/>
    </xf>
    <xf numFmtId="0" fontId="13" fillId="17" borderId="11" xfId="0" applyFont="1" applyFill="1" applyBorder="1" applyAlignment="1">
      <alignment horizontal="right" vertical="center" wrapText="1"/>
    </xf>
    <xf numFmtId="0" fontId="17" fillId="24" borderId="1" xfId="0" applyFont="1" applyFill="1" applyBorder="1"/>
    <xf numFmtId="0" fontId="18" fillId="24" borderId="1" xfId="0" applyFont="1" applyFill="1" applyBorder="1" applyAlignment="1">
      <alignment horizontal="right"/>
    </xf>
    <xf numFmtId="2" fontId="0" fillId="0" borderId="0" xfId="1" applyNumberFormat="1" applyFont="1"/>
    <xf numFmtId="2" fontId="0" fillId="25" borderId="0" xfId="0" applyNumberFormat="1" applyFill="1"/>
    <xf numFmtId="2" fontId="9" fillId="23" borderId="0" xfId="0" applyNumberFormat="1" applyFont="1" applyFill="1"/>
    <xf numFmtId="10" fontId="9" fillId="23" borderId="0" xfId="1" applyNumberFormat="1" applyFont="1" applyFill="1"/>
    <xf numFmtId="2" fontId="0" fillId="24" borderId="0" xfId="0" applyNumberFormat="1" applyFill="1"/>
    <xf numFmtId="10" fontId="0" fillId="24" borderId="0" xfId="1" applyNumberFormat="1" applyFont="1" applyFill="1"/>
    <xf numFmtId="2" fontId="0" fillId="26" borderId="0" xfId="0" applyNumberFormat="1" applyFill="1"/>
    <xf numFmtId="10" fontId="0" fillId="26" borderId="0" xfId="1" applyNumberFormat="1" applyFont="1" applyFill="1"/>
    <xf numFmtId="2" fontId="0" fillId="20" borderId="0" xfId="0" applyNumberFormat="1" applyFont="1" applyFill="1"/>
    <xf numFmtId="10" fontId="2" fillId="26" borderId="0" xfId="1" applyNumberFormat="1" applyFont="1" applyFill="1"/>
    <xf numFmtId="0" fontId="0" fillId="0" borderId="0" xfId="0" applyAlignment="1">
      <alignment horizontal="center" vertical="center"/>
    </xf>
    <xf numFmtId="0" fontId="15" fillId="17" borderId="8" xfId="0" applyFont="1" applyFill="1" applyBorder="1" applyAlignment="1">
      <alignment horizontal="center" vertical="center" wrapText="1"/>
    </xf>
    <xf numFmtId="0" fontId="15" fillId="17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1" xfId="0" applyBorder="1"/>
    <xf numFmtId="0" fontId="0" fillId="9" borderId="21" xfId="0" applyFill="1" applyBorder="1"/>
    <xf numFmtId="10" fontId="0" fillId="0" borderId="21" xfId="1" applyNumberFormat="1" applyFont="1" applyBorder="1"/>
    <xf numFmtId="0" fontId="0" fillId="6" borderId="1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17" borderId="33" xfId="0" applyFont="1" applyFill="1" applyBorder="1" applyAlignment="1">
      <alignment horizontal="center" vertical="center" wrapText="1"/>
    </xf>
    <xf numFmtId="0" fontId="13" fillId="18" borderId="34" xfId="0" applyFont="1" applyFill="1" applyBorder="1" applyAlignment="1">
      <alignment horizontal="right" vertical="center" wrapText="1"/>
    </xf>
    <xf numFmtId="0" fontId="13" fillId="17" borderId="34" xfId="0" applyFont="1" applyFill="1" applyBorder="1" applyAlignment="1">
      <alignment horizontal="right" vertical="center" wrapText="1"/>
    </xf>
    <xf numFmtId="0" fontId="13" fillId="17" borderId="34" xfId="0" applyFont="1" applyFill="1" applyBorder="1" applyAlignment="1">
      <alignment horizontal="right" vertical="center"/>
    </xf>
    <xf numFmtId="0" fontId="13" fillId="18" borderId="34" xfId="0" applyFont="1" applyFill="1" applyBorder="1" applyAlignment="1">
      <alignment horizontal="right" vertical="center"/>
    </xf>
    <xf numFmtId="0" fontId="0" fillId="9" borderId="36" xfId="0" applyFill="1" applyBorder="1"/>
    <xf numFmtId="0" fontId="0" fillId="9" borderId="22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0" fontId="0" fillId="0" borderId="38" xfId="1" applyNumberFormat="1" applyFont="1" applyBorder="1"/>
    <xf numFmtId="10" fontId="0" fillId="0" borderId="39" xfId="1" applyNumberFormat="1" applyFont="1" applyBorder="1"/>
    <xf numFmtId="10" fontId="0" fillId="0" borderId="37" xfId="1" applyNumberFormat="1" applyFont="1" applyBorder="1"/>
    <xf numFmtId="0" fontId="11" fillId="17" borderId="1" xfId="0" applyFont="1" applyFill="1" applyBorder="1" applyAlignment="1">
      <alignment horizontal="center" vertical="center" wrapText="1"/>
    </xf>
    <xf numFmtId="0" fontId="16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2" fontId="2" fillId="9" borderId="1" xfId="0" applyNumberFormat="1" applyFont="1" applyFill="1" applyBorder="1"/>
    <xf numFmtId="2" fontId="0" fillId="20" borderId="1" xfId="0" applyNumberFormat="1" applyFont="1" applyFill="1" applyBorder="1"/>
    <xf numFmtId="10" fontId="0" fillId="20" borderId="1" xfId="1" applyNumberFormat="1" applyFont="1" applyFill="1" applyBorder="1"/>
    <xf numFmtId="0" fontId="0" fillId="24" borderId="32" xfId="0" applyFill="1" applyBorder="1" applyAlignment="1">
      <alignment vertical="center"/>
    </xf>
    <xf numFmtId="0" fontId="0" fillId="24" borderId="30" xfId="0" applyFill="1" applyBorder="1" applyAlignment="1">
      <alignment vertical="center"/>
    </xf>
    <xf numFmtId="0" fontId="0" fillId="24" borderId="31" xfId="0" applyFill="1" applyBorder="1" applyAlignment="1">
      <alignment vertical="center"/>
    </xf>
    <xf numFmtId="0" fontId="0" fillId="24" borderId="25" xfId="0" applyFill="1" applyBorder="1" applyAlignment="1"/>
    <xf numFmtId="0" fontId="0" fillId="24" borderId="23" xfId="0" applyFill="1" applyBorder="1" applyAlignment="1"/>
    <xf numFmtId="0" fontId="0" fillId="24" borderId="24" xfId="0" applyFill="1" applyBorder="1" applyAlignment="1"/>
    <xf numFmtId="0" fontId="2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10" fontId="2" fillId="22" borderId="0" xfId="1" applyNumberFormat="1" applyFont="1" applyFill="1"/>
    <xf numFmtId="0" fontId="15" fillId="17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 wrapText="1"/>
    </xf>
    <xf numFmtId="0" fontId="0" fillId="24" borderId="32" xfId="0" applyFill="1" applyBorder="1" applyAlignment="1">
      <alignment horizontal="center" vertical="center" wrapText="1"/>
    </xf>
    <xf numFmtId="0" fontId="0" fillId="24" borderId="25" xfId="0" applyFill="1" applyBorder="1" applyAlignment="1">
      <alignment horizontal="center" vertical="center" wrapText="1"/>
    </xf>
    <xf numFmtId="0" fontId="15" fillId="17" borderId="11" xfId="0" applyFont="1" applyFill="1" applyBorder="1" applyAlignment="1">
      <alignment vertical="center" wrapText="1"/>
    </xf>
    <xf numFmtId="2" fontId="0" fillId="9" borderId="1" xfId="0" applyNumberFormat="1" applyFont="1" applyFill="1" applyBorder="1"/>
    <xf numFmtId="2" fontId="2" fillId="20" borderId="1" xfId="0" applyNumberFormat="1" applyFont="1" applyFill="1" applyBorder="1"/>
    <xf numFmtId="10" fontId="2" fillId="20" borderId="1" xfId="1" applyNumberFormat="1" applyFont="1" applyFill="1" applyBorder="1"/>
    <xf numFmtId="0" fontId="15" fillId="17" borderId="1" xfId="0" applyFont="1" applyFill="1" applyBorder="1" applyAlignment="1">
      <alignment vertical="center" wrapText="1"/>
    </xf>
    <xf numFmtId="0" fontId="2" fillId="0" borderId="0" xfId="0" applyFont="1" applyAlignment="1"/>
    <xf numFmtId="0" fontId="2" fillId="9" borderId="0" xfId="0" applyFont="1" applyFill="1"/>
    <xf numFmtId="0" fontId="0" fillId="9" borderId="0" xfId="0" applyFont="1" applyFill="1"/>
    <xf numFmtId="0" fontId="2" fillId="9" borderId="35" xfId="0" applyFont="1" applyFill="1" applyBorder="1"/>
    <xf numFmtId="167" fontId="9" fillId="0" borderId="1" xfId="0" applyNumberFormat="1" applyFont="1" applyFill="1" applyBorder="1" applyAlignment="1"/>
    <xf numFmtId="0" fontId="0" fillId="13" borderId="1" xfId="0" applyFill="1" applyBorder="1"/>
    <xf numFmtId="0" fontId="2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41" xfId="0" applyNumberFormat="1" applyBorder="1"/>
    <xf numFmtId="2" fontId="0" fillId="0" borderId="17" xfId="0" applyNumberFormat="1" applyBorder="1"/>
    <xf numFmtId="0" fontId="0" fillId="0" borderId="25" xfId="0" applyBorder="1"/>
    <xf numFmtId="0" fontId="0" fillId="0" borderId="42" xfId="0" applyBorder="1"/>
    <xf numFmtId="0" fontId="0" fillId="0" borderId="23" xfId="0" applyBorder="1"/>
    <xf numFmtId="2" fontId="0" fillId="0" borderId="42" xfId="0" applyNumberFormat="1" applyBorder="1"/>
    <xf numFmtId="2" fontId="0" fillId="21" borderId="1" xfId="0" applyNumberFormat="1" applyFill="1" applyBorder="1"/>
    <xf numFmtId="4" fontId="0" fillId="6" borderId="1" xfId="0" applyNumberFormat="1" applyFill="1" applyBorder="1"/>
    <xf numFmtId="0" fontId="0" fillId="0" borderId="41" xfId="0" applyBorder="1"/>
    <xf numFmtId="10" fontId="0" fillId="0" borderId="41" xfId="1" applyNumberFormat="1" applyFont="1" applyBorder="1"/>
    <xf numFmtId="10" fontId="0" fillId="0" borderId="17" xfId="1" applyNumberFormat="1" applyFont="1" applyBorder="1"/>
    <xf numFmtId="0" fontId="2" fillId="10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2" fontId="19" fillId="14" borderId="0" xfId="0" applyNumberFormat="1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" fillId="13" borderId="43" xfId="0" applyFont="1" applyFill="1" applyBorder="1" applyAlignment="1">
      <alignment vertical="center" wrapText="1"/>
    </xf>
    <xf numFmtId="0" fontId="2" fillId="13" borderId="11" xfId="0" applyFont="1" applyFill="1" applyBorder="1" applyAlignment="1">
      <alignment vertical="center" wrapText="1"/>
    </xf>
    <xf numFmtId="168" fontId="19" fillId="1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24" borderId="3" xfId="0" applyFont="1" applyFill="1" applyBorder="1"/>
    <xf numFmtId="2" fontId="0" fillId="21" borderId="17" xfId="0" applyNumberFormat="1" applyFill="1" applyBorder="1"/>
    <xf numFmtId="10" fontId="0" fillId="0" borderId="42" xfId="1" applyNumberFormat="1" applyFont="1" applyBorder="1"/>
    <xf numFmtId="10" fontId="0" fillId="0" borderId="18" xfId="1" applyNumberFormat="1" applyFont="1" applyBorder="1"/>
    <xf numFmtId="0" fontId="0" fillId="14" borderId="19" xfId="0" applyFill="1" applyBorder="1" applyAlignment="1">
      <alignment horizontal="center" vertical="center" wrapText="1"/>
    </xf>
    <xf numFmtId="2" fontId="0" fillId="5" borderId="0" xfId="0" applyNumberFormat="1" applyFill="1"/>
    <xf numFmtId="2" fontId="2" fillId="9" borderId="0" xfId="0" applyNumberFormat="1" applyFont="1" applyFill="1"/>
    <xf numFmtId="0" fontId="0" fillId="25" borderId="1" xfId="0" applyFill="1" applyBorder="1" applyAlignment="1">
      <alignment horizontal="center" vertical="center"/>
    </xf>
    <xf numFmtId="0" fontId="22" fillId="17" borderId="7" xfId="0" applyFont="1" applyFill="1" applyBorder="1" applyAlignment="1">
      <alignment horizontal="center" vertical="center" wrapText="1"/>
    </xf>
    <xf numFmtId="0" fontId="22" fillId="17" borderId="8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 wrapText="1"/>
    </xf>
    <xf numFmtId="170" fontId="2" fillId="5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1" fillId="25" borderId="1" xfId="0" applyFont="1" applyFill="1" applyBorder="1" applyAlignment="1">
      <alignment horizontal="center" vertical="center"/>
    </xf>
    <xf numFmtId="166" fontId="0" fillId="9" borderId="0" xfId="0" applyNumberFormat="1" applyFill="1"/>
    <xf numFmtId="0" fontId="24" fillId="27" borderId="8" xfId="0" applyFont="1" applyFill="1" applyBorder="1" applyAlignment="1">
      <alignment horizontal="center" vertical="center" wrapText="1"/>
    </xf>
    <xf numFmtId="169" fontId="2" fillId="5" borderId="1" xfId="0" applyNumberFormat="1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 wrapText="1"/>
    </xf>
    <xf numFmtId="0" fontId="23" fillId="28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/>
    <xf numFmtId="0" fontId="15" fillId="17" borderId="9" xfId="0" applyFont="1" applyFill="1" applyBorder="1" applyAlignment="1">
      <alignment horizontal="center" vertical="center" wrapText="1"/>
    </xf>
    <xf numFmtId="2" fontId="2" fillId="29" borderId="0" xfId="0" applyNumberFormat="1" applyFont="1" applyFill="1"/>
    <xf numFmtId="0" fontId="25" fillId="12" borderId="1" xfId="0" applyFont="1" applyFill="1" applyBorder="1" applyAlignment="1">
      <alignment horizontal="center" vertical="center" wrapText="1"/>
    </xf>
    <xf numFmtId="10" fontId="2" fillId="8" borderId="1" xfId="1" applyNumberFormat="1" applyFont="1" applyFill="1" applyBorder="1"/>
    <xf numFmtId="0" fontId="0" fillId="30" borderId="1" xfId="0" applyFill="1" applyBorder="1" applyAlignment="1">
      <alignment horizontal="center" vertical="center"/>
    </xf>
    <xf numFmtId="2" fontId="0" fillId="30" borderId="1" xfId="0" applyNumberFormat="1" applyFill="1" applyBorder="1" applyAlignment="1">
      <alignment horizontal="center" vertical="center"/>
    </xf>
    <xf numFmtId="10" fontId="0" fillId="30" borderId="1" xfId="1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2" fillId="27" borderId="8" xfId="0" applyFont="1" applyFill="1" applyBorder="1" applyAlignment="1">
      <alignment horizontal="center" vertical="center" wrapText="1"/>
    </xf>
    <xf numFmtId="166" fontId="0" fillId="23" borderId="1" xfId="0" applyNumberForma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166" fontId="2" fillId="29" borderId="0" xfId="0" applyNumberFormat="1" applyFont="1" applyFill="1"/>
    <xf numFmtId="2" fontId="0" fillId="31" borderId="0" xfId="0" applyNumberFormat="1" applyFont="1" applyFill="1"/>
    <xf numFmtId="0" fontId="0" fillId="23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 wrapText="1"/>
    </xf>
    <xf numFmtId="0" fontId="0" fillId="2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19" fillId="5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0" fillId="14" borderId="6" xfId="0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0" fillId="0" borderId="11" xfId="0" applyBorder="1" applyAlignment="1">
      <alignment horizontal="center" wrapText="1"/>
    </xf>
    <xf numFmtId="0" fontId="16" fillId="20" borderId="0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5" fillId="17" borderId="12" xfId="0" applyFont="1" applyFill="1" applyBorder="1" applyAlignment="1">
      <alignment horizontal="center" vertical="center" wrapText="1"/>
    </xf>
    <xf numFmtId="0" fontId="15" fillId="17" borderId="8" xfId="0" applyFont="1" applyFill="1" applyBorder="1" applyAlignment="1">
      <alignment horizontal="center" vertical="center" wrapText="1"/>
    </xf>
    <xf numFmtId="0" fontId="15" fillId="17" borderId="13" xfId="0" applyFont="1" applyFill="1" applyBorder="1" applyAlignment="1">
      <alignment horizontal="center" vertical="center" wrapText="1"/>
    </xf>
    <xf numFmtId="0" fontId="15" fillId="17" borderId="1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6" fillId="18" borderId="15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40" xfId="0" applyFont="1" applyBorder="1" applyAlignment="1">
      <alignment horizontal="center"/>
    </xf>
    <xf numFmtId="0" fontId="15" fillId="1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 wrapText="1"/>
    </xf>
    <xf numFmtId="0" fontId="0" fillId="24" borderId="32" xfId="0" applyFill="1" applyBorder="1" applyAlignment="1">
      <alignment horizontal="center" vertical="center"/>
    </xf>
    <xf numFmtId="0" fontId="0" fillId="24" borderId="30" xfId="0" applyFill="1" applyBorder="1" applyAlignment="1">
      <alignment horizontal="center" vertical="center"/>
    </xf>
    <xf numFmtId="0" fontId="0" fillId="24" borderId="31" xfId="0" applyFill="1" applyBorder="1" applyAlignment="1">
      <alignment horizontal="center" vertical="center"/>
    </xf>
    <xf numFmtId="0" fontId="0" fillId="24" borderId="25" xfId="0" applyFill="1" applyBorder="1" applyAlignment="1">
      <alignment horizontal="center"/>
    </xf>
    <xf numFmtId="0" fontId="0" fillId="24" borderId="23" xfId="0" applyFill="1" applyBorder="1" applyAlignment="1">
      <alignment horizontal="center"/>
    </xf>
    <xf numFmtId="0" fontId="0" fillId="24" borderId="24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7" fillId="2" borderId="23" xfId="0" applyNumberFormat="1" applyFont="1" applyFill="1" applyBorder="1" applyAlignment="1">
      <alignment horizontal="center" vertical="center"/>
    </xf>
    <xf numFmtId="0" fontId="7" fillId="2" borderId="41" xfId="0" applyNumberFormat="1" applyFont="1" applyFill="1" applyBorder="1" applyAlignment="1">
      <alignment horizontal="center" vertical="center"/>
    </xf>
    <xf numFmtId="0" fontId="7" fillId="2" borderId="17" xfId="0" applyNumberFormat="1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9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1" borderId="44" xfId="0" applyFont="1" applyFill="1" applyBorder="1" applyAlignment="1">
      <alignment horizontal="center" vertical="center" wrapText="1"/>
    </xf>
    <xf numFmtId="0" fontId="2" fillId="30" borderId="1" xfId="0" applyFont="1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30" borderId="19" xfId="0" applyFill="1" applyBorder="1" applyAlignment="1">
      <alignment horizontal="center" vertical="center"/>
    </xf>
    <xf numFmtId="0" fontId="2" fillId="30" borderId="23" xfId="0" applyFont="1" applyFill="1" applyBorder="1" applyAlignment="1">
      <alignment horizontal="center" vertical="center"/>
    </xf>
    <xf numFmtId="0" fontId="2" fillId="30" borderId="17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3D1ED"/>
      <color rgb="FFDEF1FA"/>
      <color rgb="FFFFFFE7"/>
      <color rgb="FFEBF6D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Pieniądz</a:t>
            </a:r>
            <a:r>
              <a:rPr lang="pl-PL" b="1" baseline="0"/>
              <a:t> gotówkowy w obiegu (poza kasami banków) w Polsce w mln zł</a:t>
            </a:r>
            <a:endParaRPr lang="en-US" b="1"/>
          </a:p>
        </c:rich>
      </c:tx>
      <c:layout>
        <c:manualLayout>
          <c:xMode val="edge"/>
          <c:yMode val="edge"/>
          <c:x val="0.1328135159575641"/>
          <c:y val="3.1620557733522521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'Z1'!$B$2</c:f>
              <c:strCache>
                <c:ptCount val="1"/>
                <c:pt idx="0">
                  <c:v>M3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'Z1'!$A$3:$A$23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'Z1'!$B$3:$B$23</c:f>
              <c:numCache>
                <c:formatCode>#,##0.0</c:formatCode>
                <c:ptCount val="21"/>
                <c:pt idx="0">
                  <c:v>34112.699999999997</c:v>
                </c:pt>
                <c:pt idx="1">
                  <c:v>38213.5</c:v>
                </c:pt>
                <c:pt idx="2">
                  <c:v>42192.800000000003</c:v>
                </c:pt>
                <c:pt idx="3">
                  <c:v>49417</c:v>
                </c:pt>
                <c:pt idx="4">
                  <c:v>50775.6</c:v>
                </c:pt>
                <c:pt idx="5">
                  <c:v>57154.7</c:v>
                </c:pt>
                <c:pt idx="6">
                  <c:v>68767.600000000006</c:v>
                </c:pt>
                <c:pt idx="7">
                  <c:v>77160</c:v>
                </c:pt>
                <c:pt idx="8">
                  <c:v>90812.3</c:v>
                </c:pt>
                <c:pt idx="9">
                  <c:v>89777.600000000006</c:v>
                </c:pt>
                <c:pt idx="10">
                  <c:v>92707</c:v>
                </c:pt>
                <c:pt idx="11">
                  <c:v>101848.6</c:v>
                </c:pt>
                <c:pt idx="12">
                  <c:v>102470.5</c:v>
                </c:pt>
                <c:pt idx="13">
                  <c:v>114403.2</c:v>
                </c:pt>
                <c:pt idx="14">
                  <c:v>130029.9</c:v>
                </c:pt>
                <c:pt idx="15">
                  <c:v>149715.6</c:v>
                </c:pt>
                <c:pt idx="16">
                  <c:v>174401.2</c:v>
                </c:pt>
                <c:pt idx="17">
                  <c:v>184486.39999999999</c:v>
                </c:pt>
                <c:pt idx="18">
                  <c:v>203212.5</c:v>
                </c:pt>
                <c:pt idx="19">
                  <c:v>224072.7</c:v>
                </c:pt>
                <c:pt idx="20">
                  <c:v>306809.40000000002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C9-48E7-873E-456812C87130}"/>
            </c:ext>
          </c:extLst>
        </c:ser>
        <c:ser>
          <c:idx val="1"/>
          <c:order val="1"/>
          <c:tx>
            <c:v>prognoza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'Z1'!$C$3:$C$24</c:f>
              <c:numCache>
                <c:formatCode>#,##0.0</c:formatCode>
                <c:ptCount val="22"/>
                <c:pt idx="1">
                  <c:v>34112.699999999997</c:v>
                </c:pt>
                <c:pt idx="2">
                  <c:v>38213.5</c:v>
                </c:pt>
                <c:pt idx="3">
                  <c:v>42192.800000000003</c:v>
                </c:pt>
                <c:pt idx="4">
                  <c:v>49417</c:v>
                </c:pt>
                <c:pt idx="5">
                  <c:v>50775.6</c:v>
                </c:pt>
                <c:pt idx="6">
                  <c:v>57154.7</c:v>
                </c:pt>
                <c:pt idx="7">
                  <c:v>68767.600000000006</c:v>
                </c:pt>
                <c:pt idx="8">
                  <c:v>77160</c:v>
                </c:pt>
                <c:pt idx="9">
                  <c:v>90812.3</c:v>
                </c:pt>
                <c:pt idx="10">
                  <c:v>89777.600000000006</c:v>
                </c:pt>
                <c:pt idx="11">
                  <c:v>92707</c:v>
                </c:pt>
                <c:pt idx="12">
                  <c:v>101848.6</c:v>
                </c:pt>
                <c:pt idx="13">
                  <c:v>102470.5</c:v>
                </c:pt>
                <c:pt idx="14">
                  <c:v>114403.2</c:v>
                </c:pt>
                <c:pt idx="15">
                  <c:v>130029.9</c:v>
                </c:pt>
                <c:pt idx="16">
                  <c:v>149715.6</c:v>
                </c:pt>
                <c:pt idx="17">
                  <c:v>174401.2</c:v>
                </c:pt>
                <c:pt idx="18">
                  <c:v>184486.39999999999</c:v>
                </c:pt>
                <c:pt idx="19">
                  <c:v>203212.5</c:v>
                </c:pt>
                <c:pt idx="20">
                  <c:v>224072.7</c:v>
                </c:pt>
                <c:pt idx="21">
                  <c:v>306809.40000000002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C9-48E7-873E-456812C87130}"/>
            </c:ext>
          </c:extLst>
        </c:ser>
        <c:ser>
          <c:idx val="2"/>
          <c:order val="2"/>
          <c:tx>
            <c:v>prognoza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'Z1'!$G$3:$G$24</c:f>
              <c:numCache>
                <c:formatCode>General</c:formatCode>
                <c:ptCount val="22"/>
                <c:pt idx="2" formatCode="#,##0.0">
                  <c:v>42314.3</c:v>
                </c:pt>
                <c:pt idx="3" formatCode="#,##0.0">
                  <c:v>46172.100000000006</c:v>
                </c:pt>
                <c:pt idx="4" formatCode="#,##0.0">
                  <c:v>56641.2</c:v>
                </c:pt>
                <c:pt idx="5" formatCode="#,##0.0">
                  <c:v>52134.2</c:v>
                </c:pt>
                <c:pt idx="6" formatCode="#,##0.0">
                  <c:v>63533.799999999996</c:v>
                </c:pt>
                <c:pt idx="7" formatCode="#,##0.0">
                  <c:v>80380.500000000015</c:v>
                </c:pt>
                <c:pt idx="8" formatCode="#,##0.0">
                  <c:v>85552.4</c:v>
                </c:pt>
                <c:pt idx="9" formatCode="#,##0.0">
                  <c:v>104464.6</c:v>
                </c:pt>
                <c:pt idx="10" formatCode="#,##0.0">
                  <c:v>88742.900000000009</c:v>
                </c:pt>
                <c:pt idx="11" formatCode="#,##0.0">
                  <c:v>95636.4</c:v>
                </c:pt>
                <c:pt idx="12" formatCode="#,##0.0">
                  <c:v>110990.20000000001</c:v>
                </c:pt>
                <c:pt idx="13" formatCode="#,##0.0">
                  <c:v>103092.4</c:v>
                </c:pt>
                <c:pt idx="14" formatCode="#,##0.0">
                  <c:v>126335.9</c:v>
                </c:pt>
                <c:pt idx="15" formatCode="#,##0.0">
                  <c:v>145656.59999999998</c:v>
                </c:pt>
                <c:pt idx="16" formatCode="#,##0.0">
                  <c:v>169401.30000000002</c:v>
                </c:pt>
                <c:pt idx="17" formatCode="#,##0.0">
                  <c:v>199086.80000000002</c:v>
                </c:pt>
                <c:pt idx="18" formatCode="#,##0.0">
                  <c:v>194571.59999999998</c:v>
                </c:pt>
                <c:pt idx="19" formatCode="#,##0.0">
                  <c:v>221938.6</c:v>
                </c:pt>
                <c:pt idx="20" formatCode="#,##0.0">
                  <c:v>244932.90000000002</c:v>
                </c:pt>
                <c:pt idx="21" formatCode="#,##0.0">
                  <c:v>389546.10000000003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B4-4B58-B496-06A33F1DEE49}"/>
            </c:ext>
          </c:extLst>
        </c:ser>
        <c:marker val="1"/>
        <c:axId val="134801280"/>
        <c:axId val="134802816"/>
      </c:lineChart>
      <c:catAx>
        <c:axId val="134801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02816"/>
        <c:crosses val="autoZero"/>
        <c:auto val="1"/>
        <c:lblAlgn val="ctr"/>
        <c:lblOffset val="100"/>
      </c:catAx>
      <c:valAx>
        <c:axId val="134802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solidFill>
                  <a:sysClr val="windowText" lastClr="000000"/>
                </a:solidFill>
              </a:rPr>
              <a:t>Przeciętne miesięczne nominalne wynagrodzenie brutto w sektorze przedsiębiorstw [zł]</a:t>
            </a:r>
          </a:p>
        </c:rich>
      </c:tx>
      <c:layout>
        <c:manualLayout>
          <c:xMode val="edge"/>
          <c:yMode val="edge"/>
          <c:x val="0.19116666666666665"/>
          <c:y val="2.3148148148148147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'Z4'!$Y$2</c:f>
              <c:strCache>
                <c:ptCount val="1"/>
                <c:pt idx="0">
                  <c:v>MWB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'Z4'!$X$7:$X$74</c:f>
              <c:strCache>
                <c:ptCount val="68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2006 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  <c:pt idx="13">
                  <c:v>Jun</c:v>
                </c:pt>
                <c:pt idx="14">
                  <c:v>Jul</c:v>
                </c:pt>
                <c:pt idx="15">
                  <c:v>Aug</c:v>
                </c:pt>
                <c:pt idx="16">
                  <c:v>Sep</c:v>
                </c:pt>
                <c:pt idx="17">
                  <c:v>Oct</c:v>
                </c:pt>
                <c:pt idx="18">
                  <c:v>Nov</c:v>
                </c:pt>
                <c:pt idx="19">
                  <c:v>Dec</c:v>
                </c:pt>
                <c:pt idx="20">
                  <c:v>2007 Jan</c:v>
                </c:pt>
                <c:pt idx="21">
                  <c:v>Feb</c:v>
                </c:pt>
                <c:pt idx="22">
                  <c:v>Mar</c:v>
                </c:pt>
                <c:pt idx="23">
                  <c:v>Apr</c:v>
                </c:pt>
                <c:pt idx="24">
                  <c:v>May</c:v>
                </c:pt>
                <c:pt idx="25">
                  <c:v>Jun</c:v>
                </c:pt>
                <c:pt idx="26">
                  <c:v>Jul</c:v>
                </c:pt>
                <c:pt idx="27">
                  <c:v>Aug</c:v>
                </c:pt>
                <c:pt idx="28">
                  <c:v>Sep</c:v>
                </c:pt>
                <c:pt idx="29">
                  <c:v>Oct</c:v>
                </c:pt>
                <c:pt idx="30">
                  <c:v>Nov</c:v>
                </c:pt>
                <c:pt idx="31">
                  <c:v>Dec</c:v>
                </c:pt>
                <c:pt idx="32">
                  <c:v>2008 Jan</c:v>
                </c:pt>
                <c:pt idx="33">
                  <c:v>Feb</c:v>
                </c:pt>
                <c:pt idx="34">
                  <c:v>Mar</c:v>
                </c:pt>
                <c:pt idx="35">
                  <c:v>Apr</c:v>
                </c:pt>
                <c:pt idx="36">
                  <c:v>May</c:v>
                </c:pt>
                <c:pt idx="37">
                  <c:v>Jun</c:v>
                </c:pt>
                <c:pt idx="38">
                  <c:v>Jul</c:v>
                </c:pt>
                <c:pt idx="39">
                  <c:v>Aug</c:v>
                </c:pt>
                <c:pt idx="40">
                  <c:v>Sep</c:v>
                </c:pt>
                <c:pt idx="41">
                  <c:v>Oct</c:v>
                </c:pt>
                <c:pt idx="42">
                  <c:v>Nov</c:v>
                </c:pt>
                <c:pt idx="43">
                  <c:v>Dec</c:v>
                </c:pt>
                <c:pt idx="44">
                  <c:v>2009 Jan</c:v>
                </c:pt>
                <c:pt idx="45">
                  <c:v>Feb</c:v>
                </c:pt>
                <c:pt idx="46">
                  <c:v>Mar</c:v>
                </c:pt>
                <c:pt idx="47">
                  <c:v>Apr</c:v>
                </c:pt>
                <c:pt idx="48">
                  <c:v>May</c:v>
                </c:pt>
                <c:pt idx="49">
                  <c:v>Jun</c:v>
                </c:pt>
                <c:pt idx="50">
                  <c:v>Jul</c:v>
                </c:pt>
                <c:pt idx="51">
                  <c:v>Aug</c:v>
                </c:pt>
                <c:pt idx="52">
                  <c:v>Sep</c:v>
                </c:pt>
                <c:pt idx="53">
                  <c:v>Oct</c:v>
                </c:pt>
                <c:pt idx="54">
                  <c:v>Nov</c:v>
                </c:pt>
                <c:pt idx="55">
                  <c:v>Dec</c:v>
                </c:pt>
                <c:pt idx="56">
                  <c:v>2010 Jan</c:v>
                </c:pt>
                <c:pt idx="57">
                  <c:v>Feb</c:v>
                </c:pt>
                <c:pt idx="58">
                  <c:v>Mar</c:v>
                </c:pt>
                <c:pt idx="59">
                  <c:v>Apr</c:v>
                </c:pt>
                <c:pt idx="60">
                  <c:v>May</c:v>
                </c:pt>
                <c:pt idx="61">
                  <c:v>Jun</c:v>
                </c:pt>
                <c:pt idx="62">
                  <c:v>Jul</c:v>
                </c:pt>
                <c:pt idx="63">
                  <c:v>Aug</c:v>
                </c:pt>
                <c:pt idx="64">
                  <c:v>Sep</c:v>
                </c:pt>
                <c:pt idx="65">
                  <c:v>Oct</c:v>
                </c:pt>
                <c:pt idx="66">
                  <c:v>Nov</c:v>
                </c:pt>
                <c:pt idx="67">
                  <c:v>Dec</c:v>
                </c:pt>
              </c:strCache>
            </c:strRef>
          </c:cat>
          <c:val>
            <c:numRef>
              <c:f>'Z4'!$Y$7:$Y$74</c:f>
              <c:numCache>
                <c:formatCode>General</c:formatCode>
                <c:ptCount val="68"/>
                <c:pt idx="0">
                  <c:v>2423.69</c:v>
                </c:pt>
                <c:pt idx="1">
                  <c:v>2512.62</c:v>
                </c:pt>
                <c:pt idx="2">
                  <c:v>2506.4499999999998</c:v>
                </c:pt>
                <c:pt idx="3">
                  <c:v>2480.06</c:v>
                </c:pt>
                <c:pt idx="4">
                  <c:v>2483.8200000000002</c:v>
                </c:pt>
                <c:pt idx="5">
                  <c:v>2538.71</c:v>
                </c:pt>
                <c:pt idx="6">
                  <c:v>2679.4</c:v>
                </c:pt>
                <c:pt idx="7">
                  <c:v>2789.08</c:v>
                </c:pt>
                <c:pt idx="8">
                  <c:v>2470.94</c:v>
                </c:pt>
                <c:pt idx="9">
                  <c:v>2526.13</c:v>
                </c:pt>
                <c:pt idx="10">
                  <c:v>2613.67</c:v>
                </c:pt>
                <c:pt idx="11">
                  <c:v>2569.84</c:v>
                </c:pt>
                <c:pt idx="12">
                  <c:v>2549.4699999999998</c:v>
                </c:pt>
                <c:pt idx="13">
                  <c:v>2624.72</c:v>
                </c:pt>
                <c:pt idx="14">
                  <c:v>2647.73</c:v>
                </c:pt>
                <c:pt idx="15">
                  <c:v>2611.91</c:v>
                </c:pt>
                <c:pt idx="16">
                  <c:v>2611.0100000000002</c:v>
                </c:pt>
                <c:pt idx="17">
                  <c:v>2658.09</c:v>
                </c:pt>
                <c:pt idx="18">
                  <c:v>2759.55</c:v>
                </c:pt>
                <c:pt idx="19">
                  <c:v>3027.52</c:v>
                </c:pt>
                <c:pt idx="20">
                  <c:v>2663.16</c:v>
                </c:pt>
                <c:pt idx="21">
                  <c:v>2686.92</c:v>
                </c:pt>
                <c:pt idx="22">
                  <c:v>2852.35</c:v>
                </c:pt>
                <c:pt idx="23">
                  <c:v>2785.93</c:v>
                </c:pt>
                <c:pt idx="24">
                  <c:v>2776.82</c:v>
                </c:pt>
                <c:pt idx="25">
                  <c:v>2868.97</c:v>
                </c:pt>
                <c:pt idx="26">
                  <c:v>2893.57</c:v>
                </c:pt>
                <c:pt idx="27">
                  <c:v>2885.47</c:v>
                </c:pt>
                <c:pt idx="28">
                  <c:v>2858.09</c:v>
                </c:pt>
                <c:pt idx="29">
                  <c:v>2950.95</c:v>
                </c:pt>
                <c:pt idx="30">
                  <c:v>3091.33</c:v>
                </c:pt>
                <c:pt idx="31">
                  <c:v>3245.14</c:v>
                </c:pt>
                <c:pt idx="32">
                  <c:v>2975.54</c:v>
                </c:pt>
                <c:pt idx="33">
                  <c:v>3040.46</c:v>
                </c:pt>
                <c:pt idx="34">
                  <c:v>3152.96</c:v>
                </c:pt>
                <c:pt idx="35">
                  <c:v>3144.87</c:v>
                </c:pt>
                <c:pt idx="36">
                  <c:v>3076.14</c:v>
                </c:pt>
                <c:pt idx="37">
                  <c:v>3222.47</c:v>
                </c:pt>
                <c:pt idx="38">
                  <c:v>3234.96</c:v>
                </c:pt>
                <c:pt idx="39">
                  <c:v>3172.54</c:v>
                </c:pt>
                <c:pt idx="40">
                  <c:v>3176.84</c:v>
                </c:pt>
                <c:pt idx="41">
                  <c:v>3247.77</c:v>
                </c:pt>
                <c:pt idx="42">
                  <c:v>3326.94</c:v>
                </c:pt>
                <c:pt idx="43">
                  <c:v>3428.01</c:v>
                </c:pt>
                <c:pt idx="44">
                  <c:v>3215.75</c:v>
                </c:pt>
                <c:pt idx="45">
                  <c:v>3195.56</c:v>
                </c:pt>
                <c:pt idx="46">
                  <c:v>3332.65</c:v>
                </c:pt>
                <c:pt idx="47">
                  <c:v>3294.76</c:v>
                </c:pt>
                <c:pt idx="48">
                  <c:v>3193.9</c:v>
                </c:pt>
                <c:pt idx="49">
                  <c:v>3287.88</c:v>
                </c:pt>
                <c:pt idx="50">
                  <c:v>3361.9</c:v>
                </c:pt>
                <c:pt idx="51">
                  <c:v>3268.69</c:v>
                </c:pt>
                <c:pt idx="52">
                  <c:v>3283.18</c:v>
                </c:pt>
                <c:pt idx="53">
                  <c:v>3312.32</c:v>
                </c:pt>
                <c:pt idx="54">
                  <c:v>3403.92</c:v>
                </c:pt>
                <c:pt idx="55">
                  <c:v>3652.4</c:v>
                </c:pt>
                <c:pt idx="56">
                  <c:v>3231.13</c:v>
                </c:pt>
                <c:pt idx="57">
                  <c:v>3288.29</c:v>
                </c:pt>
                <c:pt idx="58">
                  <c:v>3493.42</c:v>
                </c:pt>
                <c:pt idx="59">
                  <c:v>3398.67</c:v>
                </c:pt>
                <c:pt idx="60">
                  <c:v>3346.61</c:v>
                </c:pt>
                <c:pt idx="61">
                  <c:v>3403.65</c:v>
                </c:pt>
                <c:pt idx="62">
                  <c:v>3403.65</c:v>
                </c:pt>
                <c:pt idx="63">
                  <c:v>3433.32</c:v>
                </c:pt>
                <c:pt idx="64">
                  <c:v>3407.26</c:v>
                </c:pt>
                <c:pt idx="65">
                  <c:v>3403.68</c:v>
                </c:pt>
                <c:pt idx="66">
                  <c:v>3440.22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BF-4528-BE81-13D7F5FFACBE}"/>
            </c:ext>
          </c:extLst>
        </c:ser>
        <c:ser>
          <c:idx val="1"/>
          <c:order val="1"/>
          <c:tx>
            <c:v>Prognoza dla S1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'Z4'!$X$7:$X$74</c:f>
              <c:strCache>
                <c:ptCount val="68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2006 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  <c:pt idx="13">
                  <c:v>Jun</c:v>
                </c:pt>
                <c:pt idx="14">
                  <c:v>Jul</c:v>
                </c:pt>
                <c:pt idx="15">
                  <c:v>Aug</c:v>
                </c:pt>
                <c:pt idx="16">
                  <c:v>Sep</c:v>
                </c:pt>
                <c:pt idx="17">
                  <c:v>Oct</c:v>
                </c:pt>
                <c:pt idx="18">
                  <c:v>Nov</c:v>
                </c:pt>
                <c:pt idx="19">
                  <c:v>Dec</c:v>
                </c:pt>
                <c:pt idx="20">
                  <c:v>2007 Jan</c:v>
                </c:pt>
                <c:pt idx="21">
                  <c:v>Feb</c:v>
                </c:pt>
                <c:pt idx="22">
                  <c:v>Mar</c:v>
                </c:pt>
                <c:pt idx="23">
                  <c:v>Apr</c:v>
                </c:pt>
                <c:pt idx="24">
                  <c:v>May</c:v>
                </c:pt>
                <c:pt idx="25">
                  <c:v>Jun</c:v>
                </c:pt>
                <c:pt idx="26">
                  <c:v>Jul</c:v>
                </c:pt>
                <c:pt idx="27">
                  <c:v>Aug</c:v>
                </c:pt>
                <c:pt idx="28">
                  <c:v>Sep</c:v>
                </c:pt>
                <c:pt idx="29">
                  <c:v>Oct</c:v>
                </c:pt>
                <c:pt idx="30">
                  <c:v>Nov</c:v>
                </c:pt>
                <c:pt idx="31">
                  <c:v>Dec</c:v>
                </c:pt>
                <c:pt idx="32">
                  <c:v>2008 Jan</c:v>
                </c:pt>
                <c:pt idx="33">
                  <c:v>Feb</c:v>
                </c:pt>
                <c:pt idx="34">
                  <c:v>Mar</c:v>
                </c:pt>
                <c:pt idx="35">
                  <c:v>Apr</c:v>
                </c:pt>
                <c:pt idx="36">
                  <c:v>May</c:v>
                </c:pt>
                <c:pt idx="37">
                  <c:v>Jun</c:v>
                </c:pt>
                <c:pt idx="38">
                  <c:v>Jul</c:v>
                </c:pt>
                <c:pt idx="39">
                  <c:v>Aug</c:v>
                </c:pt>
                <c:pt idx="40">
                  <c:v>Sep</c:v>
                </c:pt>
                <c:pt idx="41">
                  <c:v>Oct</c:v>
                </c:pt>
                <c:pt idx="42">
                  <c:v>Nov</c:v>
                </c:pt>
                <c:pt idx="43">
                  <c:v>Dec</c:v>
                </c:pt>
                <c:pt idx="44">
                  <c:v>2009 Jan</c:v>
                </c:pt>
                <c:pt idx="45">
                  <c:v>Feb</c:v>
                </c:pt>
                <c:pt idx="46">
                  <c:v>Mar</c:v>
                </c:pt>
                <c:pt idx="47">
                  <c:v>Apr</c:v>
                </c:pt>
                <c:pt idx="48">
                  <c:v>May</c:v>
                </c:pt>
                <c:pt idx="49">
                  <c:v>Jun</c:v>
                </c:pt>
                <c:pt idx="50">
                  <c:v>Jul</c:v>
                </c:pt>
                <c:pt idx="51">
                  <c:v>Aug</c:v>
                </c:pt>
                <c:pt idx="52">
                  <c:v>Sep</c:v>
                </c:pt>
                <c:pt idx="53">
                  <c:v>Oct</c:v>
                </c:pt>
                <c:pt idx="54">
                  <c:v>Nov</c:v>
                </c:pt>
                <c:pt idx="55">
                  <c:v>Dec</c:v>
                </c:pt>
                <c:pt idx="56">
                  <c:v>2010 Jan</c:v>
                </c:pt>
                <c:pt idx="57">
                  <c:v>Feb</c:v>
                </c:pt>
                <c:pt idx="58">
                  <c:v>Mar</c:v>
                </c:pt>
                <c:pt idx="59">
                  <c:v>Apr</c:v>
                </c:pt>
                <c:pt idx="60">
                  <c:v>May</c:v>
                </c:pt>
                <c:pt idx="61">
                  <c:v>Jun</c:v>
                </c:pt>
                <c:pt idx="62">
                  <c:v>Jul</c:v>
                </c:pt>
                <c:pt idx="63">
                  <c:v>Aug</c:v>
                </c:pt>
                <c:pt idx="64">
                  <c:v>Sep</c:v>
                </c:pt>
                <c:pt idx="65">
                  <c:v>Oct</c:v>
                </c:pt>
                <c:pt idx="66">
                  <c:v>Nov</c:v>
                </c:pt>
                <c:pt idx="67">
                  <c:v>Dec</c:v>
                </c:pt>
              </c:strCache>
            </c:strRef>
          </c:cat>
          <c:val>
            <c:numRef>
              <c:f>'Z4'!$Z$7:$Z$74</c:f>
              <c:numCache>
                <c:formatCode>General</c:formatCode>
                <c:ptCount val="68"/>
                <c:pt idx="0">
                  <c:v>2453.373</c:v>
                </c:pt>
                <c:pt idx="1">
                  <c:v>2448.0340000000001</c:v>
                </c:pt>
                <c:pt idx="2">
                  <c:v>2474.4250000000002</c:v>
                </c:pt>
                <c:pt idx="3">
                  <c:v>2488.2170000000001</c:v>
                </c:pt>
                <c:pt idx="4">
                  <c:v>2488.8519999999999</c:v>
                </c:pt>
                <c:pt idx="5">
                  <c:v>2490.098</c:v>
                </c:pt>
                <c:pt idx="6">
                  <c:v>2507.2869999999998</c:v>
                </c:pt>
                <c:pt idx="7">
                  <c:v>2578.143</c:v>
                </c:pt>
                <c:pt idx="8">
                  <c:v>2675.576</c:v>
                </c:pt>
                <c:pt idx="9">
                  <c:v>2614.8510000000001</c:v>
                </c:pt>
                <c:pt idx="10">
                  <c:v>2577.4900000000002</c:v>
                </c:pt>
                <c:pt idx="11">
                  <c:v>2576.4030000000002</c:v>
                </c:pt>
                <c:pt idx="12">
                  <c:v>2564.357</c:v>
                </c:pt>
                <c:pt idx="13">
                  <c:v>2566.087</c:v>
                </c:pt>
                <c:pt idx="14">
                  <c:v>2590.0639999999999</c:v>
                </c:pt>
                <c:pt idx="15">
                  <c:v>2613.386</c:v>
                </c:pt>
                <c:pt idx="16">
                  <c:v>2618.9740000000002</c:v>
                </c:pt>
                <c:pt idx="17">
                  <c:v>2619.9949999999999</c:v>
                </c:pt>
                <c:pt idx="18">
                  <c:v>2633.6940000000004</c:v>
                </c:pt>
                <c:pt idx="19">
                  <c:v>2684.6400000000003</c:v>
                </c:pt>
                <c:pt idx="20">
                  <c:v>2831.5920000000001</c:v>
                </c:pt>
                <c:pt idx="21">
                  <c:v>2791.2389999999996</c:v>
                </c:pt>
                <c:pt idx="22">
                  <c:v>2755.1750000000002</c:v>
                </c:pt>
                <c:pt idx="23">
                  <c:v>2782.4</c:v>
                </c:pt>
                <c:pt idx="24">
                  <c:v>2773.777</c:v>
                </c:pt>
                <c:pt idx="25">
                  <c:v>2785.6689999999999</c:v>
                </c:pt>
                <c:pt idx="26">
                  <c:v>2823.0550000000003</c:v>
                </c:pt>
                <c:pt idx="27">
                  <c:v>2852.076</c:v>
                </c:pt>
                <c:pt idx="28">
                  <c:v>2873.7349999999997</c:v>
                </c:pt>
                <c:pt idx="29">
                  <c:v>2874.4880000000003</c:v>
                </c:pt>
                <c:pt idx="30">
                  <c:v>2904.2579999999998</c:v>
                </c:pt>
                <c:pt idx="31">
                  <c:v>2981.982</c:v>
                </c:pt>
                <c:pt idx="32">
                  <c:v>3101.4539999999997</c:v>
                </c:pt>
                <c:pt idx="33">
                  <c:v>3077.1190000000001</c:v>
                </c:pt>
                <c:pt idx="34">
                  <c:v>3067.0069999999996</c:v>
                </c:pt>
                <c:pt idx="35">
                  <c:v>3092.9440000000004</c:v>
                </c:pt>
                <c:pt idx="36">
                  <c:v>3109.482</c:v>
                </c:pt>
                <c:pt idx="37">
                  <c:v>3108.5550000000003</c:v>
                </c:pt>
                <c:pt idx="38">
                  <c:v>3156.1000000000004</c:v>
                </c:pt>
                <c:pt idx="39">
                  <c:v>3190.4400000000005</c:v>
                </c:pt>
                <c:pt idx="40">
                  <c:v>3191.6120000000001</c:v>
                </c:pt>
                <c:pt idx="41">
                  <c:v>3191.7370000000001</c:v>
                </c:pt>
                <c:pt idx="42">
                  <c:v>3210.1640000000002</c:v>
                </c:pt>
                <c:pt idx="43">
                  <c:v>3257.7290000000003</c:v>
                </c:pt>
                <c:pt idx="44">
                  <c:v>3336.5240000000003</c:v>
                </c:pt>
                <c:pt idx="45">
                  <c:v>3304.8680000000004</c:v>
                </c:pt>
                <c:pt idx="46">
                  <c:v>3261.2449999999999</c:v>
                </c:pt>
                <c:pt idx="47">
                  <c:v>3277.6790000000001</c:v>
                </c:pt>
                <c:pt idx="48">
                  <c:v>3278.3860000000004</c:v>
                </c:pt>
                <c:pt idx="49">
                  <c:v>3252.0740000000005</c:v>
                </c:pt>
                <c:pt idx="50">
                  <c:v>3265.5390000000002</c:v>
                </c:pt>
                <c:pt idx="51">
                  <c:v>3299.38</c:v>
                </c:pt>
                <c:pt idx="52">
                  <c:v>3293.0120000000002</c:v>
                </c:pt>
                <c:pt idx="53">
                  <c:v>3295.047</c:v>
                </c:pt>
                <c:pt idx="54">
                  <c:v>3299.8100000000004</c:v>
                </c:pt>
                <c:pt idx="55">
                  <c:v>3338.7690000000002</c:v>
                </c:pt>
                <c:pt idx="56">
                  <c:v>3472.9180000000001</c:v>
                </c:pt>
                <c:pt idx="57">
                  <c:v>3400.1880000000001</c:v>
                </c:pt>
                <c:pt idx="58">
                  <c:v>3355.527</c:v>
                </c:pt>
                <c:pt idx="59">
                  <c:v>3395.3209999999999</c:v>
                </c:pt>
                <c:pt idx="60">
                  <c:v>3388.2650000000003</c:v>
                </c:pt>
                <c:pt idx="61">
                  <c:v>3385.7580000000003</c:v>
                </c:pt>
                <c:pt idx="62">
                  <c:v>3394.5190000000002</c:v>
                </c:pt>
                <c:pt idx="63">
                  <c:v>3391.7440000000001</c:v>
                </c:pt>
                <c:pt idx="64">
                  <c:v>3409.8140000000003</c:v>
                </c:pt>
                <c:pt idx="65">
                  <c:v>3413.9950000000008</c:v>
                </c:pt>
                <c:pt idx="66">
                  <c:v>3410.6790000000001</c:v>
                </c:pt>
                <c:pt idx="67">
                  <c:v>3421.9759999999997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BF-4528-BE81-13D7F5FFACBE}"/>
            </c:ext>
          </c:extLst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37787264"/>
        <c:axId val="137788800"/>
      </c:lineChart>
      <c:catAx>
        <c:axId val="137787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88800"/>
        <c:crosses val="autoZero"/>
        <c:auto val="1"/>
        <c:lblAlgn val="ctr"/>
        <c:lblOffset val="100"/>
      </c:catAx>
      <c:valAx>
        <c:axId val="13778880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8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Liczba zatrudnionych w wieku 15-89 lat wg BAEL w województwie opolskim</a:t>
            </a:r>
            <a:endParaRPr lang="en-US" sz="1200" b="1" baseline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021114288933087"/>
          <c:y val="2.7886698758328315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Zatrudnienie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'Z4 c.d.'!$A$3:$B$28</c:f>
              <c:multiLvlStrCache>
                <c:ptCount val="26"/>
                <c:lvl>
                  <c:pt idx="0">
                    <c:v>1 kwartał</c:v>
                  </c:pt>
                  <c:pt idx="1">
                    <c:v>2 kwartał</c:v>
                  </c:pt>
                  <c:pt idx="2">
                    <c:v>3 kwartał</c:v>
                  </c:pt>
                  <c:pt idx="3">
                    <c:v>4 kwartał</c:v>
                  </c:pt>
                  <c:pt idx="4">
                    <c:v>1 kwartał</c:v>
                  </c:pt>
                  <c:pt idx="5">
                    <c:v>2 kwartał</c:v>
                  </c:pt>
                  <c:pt idx="6">
                    <c:v>3 kwartał</c:v>
                  </c:pt>
                  <c:pt idx="7">
                    <c:v>4 kwartał</c:v>
                  </c:pt>
                  <c:pt idx="8">
                    <c:v>1 kwartał</c:v>
                  </c:pt>
                  <c:pt idx="9">
                    <c:v>2 kwartał</c:v>
                  </c:pt>
                  <c:pt idx="10">
                    <c:v>3 kwartał</c:v>
                  </c:pt>
                  <c:pt idx="11">
                    <c:v>4 kwartał</c:v>
                  </c:pt>
                  <c:pt idx="12">
                    <c:v>1 kwartał</c:v>
                  </c:pt>
                  <c:pt idx="13">
                    <c:v>2 kwartał</c:v>
                  </c:pt>
                  <c:pt idx="14">
                    <c:v>3 kwartał</c:v>
                  </c:pt>
                  <c:pt idx="15">
                    <c:v>4 kwartał</c:v>
                  </c:pt>
                  <c:pt idx="16">
                    <c:v>1 kwartał</c:v>
                  </c:pt>
                  <c:pt idx="17">
                    <c:v>2 kwartał</c:v>
                  </c:pt>
                  <c:pt idx="18">
                    <c:v>3 kwartał</c:v>
                  </c:pt>
                  <c:pt idx="19">
                    <c:v>4 kwartał</c:v>
                  </c:pt>
                  <c:pt idx="20">
                    <c:v>1 kwartał</c:v>
                  </c:pt>
                  <c:pt idx="21">
                    <c:v>2 kwartał</c:v>
                  </c:pt>
                  <c:pt idx="22">
                    <c:v>3 kwartał</c:v>
                  </c:pt>
                  <c:pt idx="23">
                    <c:v>4 kwartał</c:v>
                  </c:pt>
                  <c:pt idx="24">
                    <c:v>1 kwartał</c:v>
                  </c:pt>
                  <c:pt idx="25">
                    <c:v>2 kwartał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'Z4 c.d.'!$C$3:$C$28</c:f>
              <c:numCache>
                <c:formatCode>General</c:formatCode>
                <c:ptCount val="26"/>
                <c:pt idx="0">
                  <c:v>392</c:v>
                </c:pt>
                <c:pt idx="1">
                  <c:v>391</c:v>
                </c:pt>
                <c:pt idx="2">
                  <c:v>391</c:v>
                </c:pt>
                <c:pt idx="3">
                  <c:v>404</c:v>
                </c:pt>
                <c:pt idx="4">
                  <c:v>395</c:v>
                </c:pt>
                <c:pt idx="5">
                  <c:v>398</c:v>
                </c:pt>
                <c:pt idx="6">
                  <c:v>403</c:v>
                </c:pt>
                <c:pt idx="7">
                  <c:v>407</c:v>
                </c:pt>
                <c:pt idx="8">
                  <c:v>399</c:v>
                </c:pt>
                <c:pt idx="9">
                  <c:v>402</c:v>
                </c:pt>
                <c:pt idx="10">
                  <c:v>406</c:v>
                </c:pt>
                <c:pt idx="11">
                  <c:v>398</c:v>
                </c:pt>
                <c:pt idx="12">
                  <c:v>387</c:v>
                </c:pt>
                <c:pt idx="13">
                  <c:v>394</c:v>
                </c:pt>
                <c:pt idx="14">
                  <c:v>395</c:v>
                </c:pt>
                <c:pt idx="15">
                  <c:v>381</c:v>
                </c:pt>
                <c:pt idx="16">
                  <c:v>384</c:v>
                </c:pt>
                <c:pt idx="17">
                  <c:v>389</c:v>
                </c:pt>
                <c:pt idx="18">
                  <c:v>386</c:v>
                </c:pt>
                <c:pt idx="19">
                  <c:v>393</c:v>
                </c:pt>
                <c:pt idx="20">
                  <c:v>398</c:v>
                </c:pt>
                <c:pt idx="21">
                  <c:v>401</c:v>
                </c:pt>
                <c:pt idx="22">
                  <c:v>413</c:v>
                </c:pt>
                <c:pt idx="23">
                  <c:v>404</c:v>
                </c:pt>
                <c:pt idx="24">
                  <c:v>396</c:v>
                </c:pt>
                <c:pt idx="25">
                  <c:v>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F9-432E-90AE-950D5FF1A8F7}"/>
            </c:ext>
          </c:extLst>
        </c:ser>
        <c:ser>
          <c:idx val="1"/>
          <c:order val="1"/>
          <c:tx>
            <c:v>Prognoza dla 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'Z4 c.d.'!$D$6:$D$29</c:f>
              <c:numCache>
                <c:formatCode>General</c:formatCode>
                <c:ptCount val="24"/>
                <c:pt idx="0">
                  <c:v>391.1</c:v>
                </c:pt>
                <c:pt idx="1">
                  <c:v>400.09999999999997</c:v>
                </c:pt>
                <c:pt idx="2">
                  <c:v>396.4</c:v>
                </c:pt>
                <c:pt idx="3">
                  <c:v>398</c:v>
                </c:pt>
                <c:pt idx="4">
                  <c:v>401.2</c:v>
                </c:pt>
                <c:pt idx="5">
                  <c:v>405.29999999999995</c:v>
                </c:pt>
                <c:pt idx="6">
                  <c:v>401</c:v>
                </c:pt>
                <c:pt idx="7">
                  <c:v>401.9</c:v>
                </c:pt>
                <c:pt idx="8">
                  <c:v>404.5</c:v>
                </c:pt>
                <c:pt idx="9">
                  <c:v>400</c:v>
                </c:pt>
                <c:pt idx="10">
                  <c:v>391.1</c:v>
                </c:pt>
                <c:pt idx="11">
                  <c:v>393</c:v>
                </c:pt>
                <c:pt idx="12">
                  <c:v>394</c:v>
                </c:pt>
                <c:pt idx="13">
                  <c:v>385.1</c:v>
                </c:pt>
                <c:pt idx="14">
                  <c:v>384.49999999999994</c:v>
                </c:pt>
                <c:pt idx="15">
                  <c:v>387.19999999999993</c:v>
                </c:pt>
                <c:pt idx="16">
                  <c:v>386.4</c:v>
                </c:pt>
                <c:pt idx="17">
                  <c:v>391.2</c:v>
                </c:pt>
                <c:pt idx="18">
                  <c:v>395.79999999999995</c:v>
                </c:pt>
                <c:pt idx="19">
                  <c:v>399.6</c:v>
                </c:pt>
                <c:pt idx="20">
                  <c:v>409.09999999999997</c:v>
                </c:pt>
                <c:pt idx="21">
                  <c:v>405.5</c:v>
                </c:pt>
                <c:pt idx="22">
                  <c:v>399.3</c:v>
                </c:pt>
                <c:pt idx="23">
                  <c:v>396.8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F9-432E-90AE-950D5FF1A8F7}"/>
            </c:ext>
          </c:extLst>
        </c:ser>
        <c:ser>
          <c:idx val="2"/>
          <c:order val="2"/>
          <c:tx>
            <c:v>Prognoza dla 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'Z4 c.d.'!$E$6:$E$29</c:f>
              <c:numCache>
                <c:formatCode>General</c:formatCode>
                <c:ptCount val="24"/>
                <c:pt idx="0">
                  <c:v>391.2</c:v>
                </c:pt>
                <c:pt idx="1">
                  <c:v>397.5</c:v>
                </c:pt>
                <c:pt idx="2">
                  <c:v>396.9</c:v>
                </c:pt>
                <c:pt idx="3">
                  <c:v>398.3</c:v>
                </c:pt>
                <c:pt idx="4">
                  <c:v>399.9</c:v>
                </c:pt>
                <c:pt idx="5">
                  <c:v>404</c:v>
                </c:pt>
                <c:pt idx="6">
                  <c:v>402.2</c:v>
                </c:pt>
                <c:pt idx="7">
                  <c:v>402.1</c:v>
                </c:pt>
                <c:pt idx="8">
                  <c:v>403.4</c:v>
                </c:pt>
                <c:pt idx="9">
                  <c:v>401.2</c:v>
                </c:pt>
                <c:pt idx="10">
                  <c:v>394.1</c:v>
                </c:pt>
                <c:pt idx="11">
                  <c:v>392.7</c:v>
                </c:pt>
                <c:pt idx="12">
                  <c:v>393.1</c:v>
                </c:pt>
                <c:pt idx="13">
                  <c:v>387.8</c:v>
                </c:pt>
                <c:pt idx="14">
                  <c:v>385.3</c:v>
                </c:pt>
                <c:pt idx="15">
                  <c:v>385.9</c:v>
                </c:pt>
                <c:pt idx="16">
                  <c:v>386.5</c:v>
                </c:pt>
                <c:pt idx="17">
                  <c:v>390.1</c:v>
                </c:pt>
                <c:pt idx="18">
                  <c:v>394.1</c:v>
                </c:pt>
                <c:pt idx="19">
                  <c:v>398.5</c:v>
                </c:pt>
                <c:pt idx="20">
                  <c:v>406.4</c:v>
                </c:pt>
                <c:pt idx="21">
                  <c:v>406.1</c:v>
                </c:pt>
                <c:pt idx="22">
                  <c:v>401.8</c:v>
                </c:pt>
                <c:pt idx="23">
                  <c:v>397.6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F9-432E-90AE-950D5FF1A8F7}"/>
            </c:ext>
          </c:extLst>
        </c:ser>
        <c:ser>
          <c:idx val="3"/>
          <c:order val="3"/>
          <c:tx>
            <c:v>Prognoza dla S3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'Z4 c.d.'!$F$6:$F$29</c:f>
              <c:numCache>
                <c:formatCode>General</c:formatCode>
                <c:ptCount val="24"/>
                <c:pt idx="0">
                  <c:v>391.1</c:v>
                </c:pt>
                <c:pt idx="1">
                  <c:v>397.5</c:v>
                </c:pt>
                <c:pt idx="2">
                  <c:v>398.20000000000005</c:v>
                </c:pt>
                <c:pt idx="3">
                  <c:v>397.4</c:v>
                </c:pt>
                <c:pt idx="4">
                  <c:v>400.20000000000005</c:v>
                </c:pt>
                <c:pt idx="5">
                  <c:v>404.5</c:v>
                </c:pt>
                <c:pt idx="6">
                  <c:v>402.6</c:v>
                </c:pt>
                <c:pt idx="7">
                  <c:v>401.3</c:v>
                </c:pt>
                <c:pt idx="8">
                  <c:v>403.70000000000005</c:v>
                </c:pt>
                <c:pt idx="9">
                  <c:v>401.6</c:v>
                </c:pt>
                <c:pt idx="10">
                  <c:v>393.3</c:v>
                </c:pt>
                <c:pt idx="11">
                  <c:v>391.6</c:v>
                </c:pt>
                <c:pt idx="12">
                  <c:v>393.8</c:v>
                </c:pt>
                <c:pt idx="13">
                  <c:v>387.9</c:v>
                </c:pt>
                <c:pt idx="14">
                  <c:v>383.9</c:v>
                </c:pt>
                <c:pt idx="15">
                  <c:v>386.20000000000005</c:v>
                </c:pt>
                <c:pt idx="16">
                  <c:v>387</c:v>
                </c:pt>
                <c:pt idx="17">
                  <c:v>389.8</c:v>
                </c:pt>
                <c:pt idx="18">
                  <c:v>394.8</c:v>
                </c:pt>
                <c:pt idx="19">
                  <c:v>399</c:v>
                </c:pt>
                <c:pt idx="20">
                  <c:v>406.70000000000005</c:v>
                </c:pt>
                <c:pt idx="21">
                  <c:v>407.3</c:v>
                </c:pt>
                <c:pt idx="22">
                  <c:v>400.90000000000003</c:v>
                </c:pt>
                <c:pt idx="23">
                  <c:v>396.8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F9-432E-90AE-950D5FF1A8F7}"/>
            </c:ext>
          </c:extLst>
        </c:ser>
        <c:ser>
          <c:idx val="4"/>
          <c:order val="4"/>
          <c:tx>
            <c:v>Prognoza dla S4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'Z4 c.d.'!$G$6:$G$29</c:f>
              <c:numCache>
                <c:formatCode>General</c:formatCode>
                <c:ptCount val="24"/>
                <c:pt idx="0">
                  <c:v>391.1</c:v>
                </c:pt>
                <c:pt idx="1">
                  <c:v>398.79999999999995</c:v>
                </c:pt>
                <c:pt idx="2">
                  <c:v>397.29999999999995</c:v>
                </c:pt>
                <c:pt idx="3">
                  <c:v>397.7</c:v>
                </c:pt>
                <c:pt idx="4">
                  <c:v>400.69999999999993</c:v>
                </c:pt>
                <c:pt idx="5">
                  <c:v>404.9</c:v>
                </c:pt>
                <c:pt idx="6">
                  <c:v>401.79999999999995</c:v>
                </c:pt>
                <c:pt idx="7">
                  <c:v>401.59999999999997</c:v>
                </c:pt>
                <c:pt idx="8">
                  <c:v>404.1</c:v>
                </c:pt>
                <c:pt idx="9">
                  <c:v>400.79999999999995</c:v>
                </c:pt>
                <c:pt idx="10">
                  <c:v>392.2</c:v>
                </c:pt>
                <c:pt idx="11">
                  <c:v>392.29999999999995</c:v>
                </c:pt>
                <c:pt idx="12">
                  <c:v>393.9</c:v>
                </c:pt>
                <c:pt idx="13">
                  <c:v>386.5</c:v>
                </c:pt>
                <c:pt idx="14">
                  <c:v>384.2</c:v>
                </c:pt>
                <c:pt idx="15">
                  <c:v>386.69999999999993</c:v>
                </c:pt>
                <c:pt idx="16">
                  <c:v>386.7</c:v>
                </c:pt>
                <c:pt idx="17">
                  <c:v>390.5</c:v>
                </c:pt>
                <c:pt idx="18">
                  <c:v>395.29999999999995</c:v>
                </c:pt>
                <c:pt idx="19">
                  <c:v>399.29999999999995</c:v>
                </c:pt>
                <c:pt idx="20">
                  <c:v>407.9</c:v>
                </c:pt>
                <c:pt idx="21">
                  <c:v>406.4</c:v>
                </c:pt>
                <c:pt idx="22">
                  <c:v>400.1</c:v>
                </c:pt>
                <c:pt idx="23">
                  <c:v>396.79999999999995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DF9-432E-90AE-950D5FF1A8F7}"/>
            </c:ext>
          </c:extLst>
        </c:ser>
        <c:marker val="1"/>
        <c:axId val="140431744"/>
        <c:axId val="140433280"/>
      </c:lineChart>
      <c:catAx>
        <c:axId val="140431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433280"/>
        <c:crosses val="autoZero"/>
        <c:auto val="1"/>
        <c:lblAlgn val="ctr"/>
        <c:lblOffset val="100"/>
      </c:catAx>
      <c:valAx>
        <c:axId val="140433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4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Kurs</a:t>
            </a:r>
            <a:r>
              <a:rPr lang="pl-PL" b="1" baseline="0">
                <a:solidFill>
                  <a:sysClr val="windowText" lastClr="000000"/>
                </a:solidFill>
              </a:rPr>
              <a:t> 100 EURO w NBP [zł]</a:t>
            </a:r>
            <a:endParaRPr lang="pl-PL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'Z5'!$A$2:$B$29</c:f>
              <c:multiLvlStrCache>
                <c:ptCount val="28"/>
                <c:lvl>
                  <c:pt idx="0">
                    <c:v>1 kw.</c:v>
                  </c:pt>
                  <c:pt idx="1">
                    <c:v>2 kw.</c:v>
                  </c:pt>
                  <c:pt idx="2">
                    <c:v>3 kw.</c:v>
                  </c:pt>
                  <c:pt idx="3">
                    <c:v>4 kw.</c:v>
                  </c:pt>
                  <c:pt idx="4">
                    <c:v>1 kw.</c:v>
                  </c:pt>
                  <c:pt idx="5">
                    <c:v>2 kw.</c:v>
                  </c:pt>
                  <c:pt idx="6">
                    <c:v>3 kw.</c:v>
                  </c:pt>
                  <c:pt idx="7">
                    <c:v>4 kw.</c:v>
                  </c:pt>
                  <c:pt idx="8">
                    <c:v>1 kw.</c:v>
                  </c:pt>
                  <c:pt idx="9">
                    <c:v>2 kw.</c:v>
                  </c:pt>
                  <c:pt idx="10">
                    <c:v>3 kw.</c:v>
                  </c:pt>
                  <c:pt idx="11">
                    <c:v>4 kw.</c:v>
                  </c:pt>
                  <c:pt idx="12">
                    <c:v>1 kw.</c:v>
                  </c:pt>
                  <c:pt idx="13">
                    <c:v>2 kw.</c:v>
                  </c:pt>
                  <c:pt idx="14">
                    <c:v>3 kw.</c:v>
                  </c:pt>
                  <c:pt idx="15">
                    <c:v>4 kw.</c:v>
                  </c:pt>
                  <c:pt idx="16">
                    <c:v>1 kw.</c:v>
                  </c:pt>
                  <c:pt idx="17">
                    <c:v>2 kw.</c:v>
                  </c:pt>
                  <c:pt idx="18">
                    <c:v>3 kw.</c:v>
                  </c:pt>
                  <c:pt idx="19">
                    <c:v>4 kw.</c:v>
                  </c:pt>
                  <c:pt idx="20">
                    <c:v>1 kw.</c:v>
                  </c:pt>
                  <c:pt idx="21">
                    <c:v>2 kw.</c:v>
                  </c:pt>
                  <c:pt idx="22">
                    <c:v>3 kw.</c:v>
                  </c:pt>
                  <c:pt idx="23">
                    <c:v>4 kw.</c:v>
                  </c:pt>
                  <c:pt idx="24">
                    <c:v>1 kw.</c:v>
                  </c:pt>
                  <c:pt idx="25">
                    <c:v>2 kw.</c:v>
                  </c:pt>
                  <c:pt idx="26">
                    <c:v>3 kw.</c:v>
                  </c:pt>
                  <c:pt idx="27">
                    <c:v>4 kw.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'Z5'!$C$2:$C$29</c:f>
              <c:numCache>
                <c:formatCode>0.00</c:formatCode>
                <c:ptCount val="28"/>
                <c:pt idx="0">
                  <c:v>436.02</c:v>
                </c:pt>
                <c:pt idx="1">
                  <c:v>437.25</c:v>
                </c:pt>
                <c:pt idx="2" formatCode="#0.00">
                  <c:v>434.08</c:v>
                </c:pt>
                <c:pt idx="3" formatCode="#0.00">
                  <c:v>437.65</c:v>
                </c:pt>
                <c:pt idx="4" formatCode="#0.00">
                  <c:v>432.46</c:v>
                </c:pt>
                <c:pt idx="5">
                  <c:v>421.68</c:v>
                </c:pt>
                <c:pt idx="6" formatCode="#0.00">
                  <c:v>425.75</c:v>
                </c:pt>
                <c:pt idx="7" formatCode="#0.00">
                  <c:v>423.26</c:v>
                </c:pt>
                <c:pt idx="8" formatCode="#0.00">
                  <c:v>418.10999999999996</c:v>
                </c:pt>
                <c:pt idx="9" formatCode="#0.00">
                  <c:v>426.1</c:v>
                </c:pt>
                <c:pt idx="10" formatCode="#0.00">
                  <c:v>430.56</c:v>
                </c:pt>
                <c:pt idx="11" formatCode="#0.00">
                  <c:v>429.98</c:v>
                </c:pt>
                <c:pt idx="12" formatCode="#,##0.00">
                  <c:v>430.32</c:v>
                </c:pt>
                <c:pt idx="13" formatCode="#,##0.00">
                  <c:v>428.35</c:v>
                </c:pt>
                <c:pt idx="14" formatCode="#,##0.00">
                  <c:v>431.9</c:v>
                </c:pt>
                <c:pt idx="15" formatCode="#,##0.0">
                  <c:v>428.63</c:v>
                </c:pt>
                <c:pt idx="16" formatCode="#,##0.00">
                  <c:v>432.26000000000005</c:v>
                </c:pt>
                <c:pt idx="17" formatCode="#,##0.00">
                  <c:v>450.66</c:v>
                </c:pt>
                <c:pt idx="18" formatCode="#,##0.00">
                  <c:v>444.26</c:v>
                </c:pt>
                <c:pt idx="19" formatCode="#,##0.00">
                  <c:v>444.48</c:v>
                </c:pt>
                <c:pt idx="20" formatCode="#,##0.00">
                  <c:v>454.93</c:v>
                </c:pt>
                <c:pt idx="21" formatCode="#,##0.00">
                  <c:v>453.25</c:v>
                </c:pt>
                <c:pt idx="22" formatCode="#,##0.00">
                  <c:v>456.65</c:v>
                </c:pt>
                <c:pt idx="23" formatCode="#0.00">
                  <c:v>462.04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3B-4EC8-B697-40C63651CFB3}"/>
            </c:ext>
          </c:extLst>
        </c:ser>
        <c:ser>
          <c:idx val="1"/>
          <c:order val="1"/>
          <c:tx>
            <c:v>prognoza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'Z5'!$F$2:$F$29</c:f>
              <c:numCache>
                <c:formatCode>General</c:formatCode>
                <c:ptCount val="28"/>
                <c:pt idx="2" formatCode="0.00">
                  <c:v>437.14962407678377</c:v>
                </c:pt>
                <c:pt idx="3" formatCode="0.00">
                  <c:v>434.28440879742811</c:v>
                </c:pt>
                <c:pt idx="4" formatCode="0.00">
                  <c:v>437.46920993936112</c:v>
                </c:pt>
                <c:pt idx="5" formatCode="0.00">
                  <c:v>432.78576558502175</c:v>
                </c:pt>
                <c:pt idx="6" formatCode="0.00">
                  <c:v>422.7358925184825</c:v>
                </c:pt>
                <c:pt idx="7" formatCode="0.00">
                  <c:v>425.98889185736311</c:v>
                </c:pt>
                <c:pt idx="8" formatCode="0.00">
                  <c:v>423.59239352557114</c:v>
                </c:pt>
                <c:pt idx="9" formatCode="0.00">
                  <c:v>418.71003266365028</c:v>
                </c:pt>
                <c:pt idx="10" formatCode="0.00">
                  <c:v>425.77246412840191</c:v>
                </c:pt>
                <c:pt idx="11" formatCode="0.00">
                  <c:v>430.01890281599503</c:v>
                </c:pt>
                <c:pt idx="12" formatCode="0.00">
                  <c:v>429.73470463626444</c:v>
                </c:pt>
                <c:pt idx="13" formatCode="0.00">
                  <c:v>430.15959728708231</c:v>
                </c:pt>
                <c:pt idx="14" formatCode="0.00">
                  <c:v>428.42401838625517</c:v>
                </c:pt>
                <c:pt idx="15" formatCode="0.00">
                  <c:v>431.65032651386753</c:v>
                </c:pt>
                <c:pt idx="16" formatCode="0.00">
                  <c:v>428.76182883870649</c:v>
                </c:pt>
                <c:pt idx="17" formatCode="0.00">
                  <c:v>432.03506207741913</c:v>
                </c:pt>
                <c:pt idx="18" formatCode="0.00">
                  <c:v>449.03679432082271</c:v>
                </c:pt>
                <c:pt idx="19" formatCode="0.00">
                  <c:v>443.90444636713909</c:v>
                </c:pt>
                <c:pt idx="20" formatCode="0.00">
                  <c:v>444.2697620330141</c:v>
                </c:pt>
                <c:pt idx="21" formatCode="0.00">
                  <c:v>453.96351531518587</c:v>
                </c:pt>
                <c:pt idx="22" formatCode="0.00">
                  <c:v>452.86442079153358</c:v>
                </c:pt>
                <c:pt idx="23" formatCode="0.00">
                  <c:v>456.16401562060702</c:v>
                </c:pt>
                <c:pt idx="24" formatCode="0.00">
                  <c:v>461.337319361921</c:v>
                </c:pt>
                <c:pt idx="25" formatCode="0.00">
                  <c:v>465.29128033996386</c:v>
                </c:pt>
                <c:pt idx="26" formatCode="0.00">
                  <c:v>469.24524131800672</c:v>
                </c:pt>
                <c:pt idx="27" formatCode="0.00">
                  <c:v>473.19920229604958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3B-4EC8-B697-40C63651CFB3}"/>
            </c:ext>
          </c:extLst>
        </c:ser>
        <c:marker val="1"/>
        <c:axId val="140560256"/>
        <c:axId val="140561792"/>
      </c:lineChart>
      <c:catAx>
        <c:axId val="1405602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561792"/>
        <c:crosses val="autoZero"/>
        <c:auto val="1"/>
        <c:lblAlgn val="ctr"/>
        <c:lblOffset val="100"/>
      </c:catAx>
      <c:valAx>
        <c:axId val="140561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5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Liczba zatrudnionych w wieku 15-89 lat wg BAEL w województwie opolskim</a:t>
            </a:r>
            <a:endParaRPr lang="pl-PL" sz="14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 sz="1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Liczba zatrudnionych</c:v>
          </c:tx>
          <c:marker>
            <c:symbol val="none"/>
          </c:marker>
          <c:cat>
            <c:multiLvlStrRef>
              <c:f>'Z5 c.d.'!$B$3:$C$30</c:f>
              <c:multiLvlStrCache>
                <c:ptCount val="28"/>
                <c:lvl>
                  <c:pt idx="0">
                    <c:v>1 kwartał</c:v>
                  </c:pt>
                  <c:pt idx="1">
                    <c:v>2 kwartał</c:v>
                  </c:pt>
                  <c:pt idx="2">
                    <c:v>3 kwartał</c:v>
                  </c:pt>
                  <c:pt idx="3">
                    <c:v>4 kwartał</c:v>
                  </c:pt>
                  <c:pt idx="4">
                    <c:v>1 kwartał</c:v>
                  </c:pt>
                  <c:pt idx="5">
                    <c:v>2 kwartał</c:v>
                  </c:pt>
                  <c:pt idx="6">
                    <c:v>3 kwartał</c:v>
                  </c:pt>
                  <c:pt idx="7">
                    <c:v>4 kwartał</c:v>
                  </c:pt>
                  <c:pt idx="8">
                    <c:v>1 kwartał</c:v>
                  </c:pt>
                  <c:pt idx="9">
                    <c:v>2 kwartał</c:v>
                  </c:pt>
                  <c:pt idx="10">
                    <c:v>3 kwartał</c:v>
                  </c:pt>
                  <c:pt idx="11">
                    <c:v>4 kwartał</c:v>
                  </c:pt>
                  <c:pt idx="12">
                    <c:v>1 kwartał</c:v>
                  </c:pt>
                  <c:pt idx="13">
                    <c:v>2 kwartał</c:v>
                  </c:pt>
                  <c:pt idx="14">
                    <c:v>3 kwartał</c:v>
                  </c:pt>
                  <c:pt idx="15">
                    <c:v>4 kwartał</c:v>
                  </c:pt>
                  <c:pt idx="16">
                    <c:v>1 kwartał</c:v>
                  </c:pt>
                  <c:pt idx="17">
                    <c:v>2 kwartał</c:v>
                  </c:pt>
                  <c:pt idx="18">
                    <c:v>3 kwartał</c:v>
                  </c:pt>
                  <c:pt idx="19">
                    <c:v>4 kwartał</c:v>
                  </c:pt>
                  <c:pt idx="20">
                    <c:v>1 kwartał</c:v>
                  </c:pt>
                  <c:pt idx="21">
                    <c:v>2 kwartał</c:v>
                  </c:pt>
                  <c:pt idx="22">
                    <c:v>3 kwartał</c:v>
                  </c:pt>
                  <c:pt idx="23">
                    <c:v>4 kwartał</c:v>
                  </c:pt>
                  <c:pt idx="24">
                    <c:v>1 kwartał</c:v>
                  </c:pt>
                  <c:pt idx="25">
                    <c:v>2 kwartał</c:v>
                  </c:pt>
                  <c:pt idx="26">
                    <c:v>3 kwartał</c:v>
                  </c:pt>
                  <c:pt idx="27">
                    <c:v>4 kwartał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'Z5 c.d.'!$D$3:$D$30</c:f>
              <c:numCache>
                <c:formatCode>General</c:formatCode>
                <c:ptCount val="28"/>
                <c:pt idx="0">
                  <c:v>392</c:v>
                </c:pt>
                <c:pt idx="1">
                  <c:v>391</c:v>
                </c:pt>
                <c:pt idx="2">
                  <c:v>391</c:v>
                </c:pt>
                <c:pt idx="3">
                  <c:v>404</c:v>
                </c:pt>
                <c:pt idx="4">
                  <c:v>395</c:v>
                </c:pt>
                <c:pt idx="5">
                  <c:v>398</c:v>
                </c:pt>
                <c:pt idx="6">
                  <c:v>403</c:v>
                </c:pt>
                <c:pt idx="7">
                  <c:v>407</c:v>
                </c:pt>
                <c:pt idx="8">
                  <c:v>399</c:v>
                </c:pt>
                <c:pt idx="9">
                  <c:v>402</c:v>
                </c:pt>
                <c:pt idx="10">
                  <c:v>406</c:v>
                </c:pt>
                <c:pt idx="11">
                  <c:v>398</c:v>
                </c:pt>
                <c:pt idx="12">
                  <c:v>387</c:v>
                </c:pt>
                <c:pt idx="13">
                  <c:v>394</c:v>
                </c:pt>
                <c:pt idx="14">
                  <c:v>395</c:v>
                </c:pt>
                <c:pt idx="15">
                  <c:v>381</c:v>
                </c:pt>
                <c:pt idx="16">
                  <c:v>384</c:v>
                </c:pt>
                <c:pt idx="17">
                  <c:v>389</c:v>
                </c:pt>
                <c:pt idx="18">
                  <c:v>386</c:v>
                </c:pt>
                <c:pt idx="19">
                  <c:v>393</c:v>
                </c:pt>
                <c:pt idx="20">
                  <c:v>398</c:v>
                </c:pt>
                <c:pt idx="21">
                  <c:v>401</c:v>
                </c:pt>
                <c:pt idx="22">
                  <c:v>413</c:v>
                </c:pt>
                <c:pt idx="23">
                  <c:v>404</c:v>
                </c:pt>
                <c:pt idx="24">
                  <c:v>396</c:v>
                </c:pt>
                <c:pt idx="25">
                  <c:v>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22-4A9D-A424-62ED856E2C35}"/>
            </c:ext>
          </c:extLst>
        </c:ser>
        <c:ser>
          <c:idx val="1"/>
          <c:order val="1"/>
          <c:tx>
            <c:v>prognoza</c:v>
          </c:tx>
          <c:marker>
            <c:symbol val="none"/>
          </c:marker>
          <c:cat>
            <c:multiLvlStrRef>
              <c:f>'Z5 c.d.'!$B$3:$C$30</c:f>
              <c:multiLvlStrCache>
                <c:ptCount val="28"/>
                <c:lvl>
                  <c:pt idx="0">
                    <c:v>1 kwartał</c:v>
                  </c:pt>
                  <c:pt idx="1">
                    <c:v>2 kwartał</c:v>
                  </c:pt>
                  <c:pt idx="2">
                    <c:v>3 kwartał</c:v>
                  </c:pt>
                  <c:pt idx="3">
                    <c:v>4 kwartał</c:v>
                  </c:pt>
                  <c:pt idx="4">
                    <c:v>1 kwartał</c:v>
                  </c:pt>
                  <c:pt idx="5">
                    <c:v>2 kwartał</c:v>
                  </c:pt>
                  <c:pt idx="6">
                    <c:v>3 kwartał</c:v>
                  </c:pt>
                  <c:pt idx="7">
                    <c:v>4 kwartał</c:v>
                  </c:pt>
                  <c:pt idx="8">
                    <c:v>1 kwartał</c:v>
                  </c:pt>
                  <c:pt idx="9">
                    <c:v>2 kwartał</c:v>
                  </c:pt>
                  <c:pt idx="10">
                    <c:v>3 kwartał</c:v>
                  </c:pt>
                  <c:pt idx="11">
                    <c:v>4 kwartał</c:v>
                  </c:pt>
                  <c:pt idx="12">
                    <c:v>1 kwartał</c:v>
                  </c:pt>
                  <c:pt idx="13">
                    <c:v>2 kwartał</c:v>
                  </c:pt>
                  <c:pt idx="14">
                    <c:v>3 kwartał</c:v>
                  </c:pt>
                  <c:pt idx="15">
                    <c:v>4 kwartał</c:v>
                  </c:pt>
                  <c:pt idx="16">
                    <c:v>1 kwartał</c:v>
                  </c:pt>
                  <c:pt idx="17">
                    <c:v>2 kwartał</c:v>
                  </c:pt>
                  <c:pt idx="18">
                    <c:v>3 kwartał</c:v>
                  </c:pt>
                  <c:pt idx="19">
                    <c:v>4 kwartał</c:v>
                  </c:pt>
                  <c:pt idx="20">
                    <c:v>1 kwartał</c:v>
                  </c:pt>
                  <c:pt idx="21">
                    <c:v>2 kwartał</c:v>
                  </c:pt>
                  <c:pt idx="22">
                    <c:v>3 kwartał</c:v>
                  </c:pt>
                  <c:pt idx="23">
                    <c:v>4 kwartał</c:v>
                  </c:pt>
                  <c:pt idx="24">
                    <c:v>1 kwartał</c:v>
                  </c:pt>
                  <c:pt idx="25">
                    <c:v>2 kwartał</c:v>
                  </c:pt>
                  <c:pt idx="26">
                    <c:v>3 kwartał</c:v>
                  </c:pt>
                  <c:pt idx="27">
                    <c:v>4 kwartał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'Z5 c.d.'!$G$2:$G$30</c:f>
              <c:numCache>
                <c:formatCode>General</c:formatCode>
                <c:ptCount val="29"/>
                <c:pt idx="3" formatCode="0.00">
                  <c:v>391.80000000000007</c:v>
                </c:pt>
                <c:pt idx="4" formatCode="0.00">
                  <c:v>391.72000000000008</c:v>
                </c:pt>
                <c:pt idx="5" formatCode="0.00">
                  <c:v>394.24800000000016</c:v>
                </c:pt>
                <c:pt idx="6" formatCode="0.00">
                  <c:v>393.42320000000007</c:v>
                </c:pt>
                <c:pt idx="7" formatCode="0.00">
                  <c:v>394.18088000000012</c:v>
                </c:pt>
                <c:pt idx="8" formatCode="0.00">
                  <c:v>395.56279200000017</c:v>
                </c:pt>
                <c:pt idx="9" formatCode="0.00">
                  <c:v>397.10651280000013</c:v>
                </c:pt>
                <c:pt idx="10" formatCode="0.00">
                  <c:v>396.49586152000006</c:v>
                </c:pt>
                <c:pt idx="11" formatCode="0.00">
                  <c:v>397.34627536800008</c:v>
                </c:pt>
                <c:pt idx="12" formatCode="0.00">
                  <c:v>398.61164783120017</c:v>
                </c:pt>
                <c:pt idx="13" formatCode="0.00">
                  <c:v>397.75048304808018</c:v>
                </c:pt>
                <c:pt idx="14" formatCode="0.00">
                  <c:v>395.57543474327213</c:v>
                </c:pt>
                <c:pt idx="15" formatCode="0.00">
                  <c:v>396.11789126894496</c:v>
                </c:pt>
                <c:pt idx="16" formatCode="0.00">
                  <c:v>396.10610214205042</c:v>
                </c:pt>
                <c:pt idx="17" formatCode="0.00">
                  <c:v>393.19549192784547</c:v>
                </c:pt>
                <c:pt idx="18" formatCode="0.00">
                  <c:v>392.57594273506089</c:v>
                </c:pt>
                <c:pt idx="19" formatCode="0.00">
                  <c:v>392.71834846155491</c:v>
                </c:pt>
                <c:pt idx="20" formatCode="0.00">
                  <c:v>391.74651361539941</c:v>
                </c:pt>
                <c:pt idx="21" formatCode="0.00">
                  <c:v>392.57186225385948</c:v>
                </c:pt>
                <c:pt idx="22" formatCode="0.00">
                  <c:v>393.61467602847358</c:v>
                </c:pt>
                <c:pt idx="23" formatCode="0.00">
                  <c:v>394.65320842562625</c:v>
                </c:pt>
                <c:pt idx="24" formatCode="0.00">
                  <c:v>397.68788758306363</c:v>
                </c:pt>
                <c:pt idx="25" formatCode="0.00">
                  <c:v>397.41909882475733</c:v>
                </c:pt>
                <c:pt idx="26" formatCode="0.00">
                  <c:v>396.4771889422816</c:v>
                </c:pt>
                <c:pt idx="27" formatCode="0.00">
                  <c:v>396.42947004805347</c:v>
                </c:pt>
                <c:pt idx="28" formatCode="0.00">
                  <c:v>396.37578629204683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22-4A9D-A424-62ED856E2C35}"/>
            </c:ext>
          </c:extLst>
        </c:ser>
        <c:marker val="1"/>
        <c:axId val="140482816"/>
        <c:axId val="140492800"/>
      </c:lineChart>
      <c:catAx>
        <c:axId val="140482816"/>
        <c:scaling>
          <c:orientation val="minMax"/>
        </c:scaling>
        <c:axPos val="b"/>
        <c:numFmt formatCode="General" sourceLinked="0"/>
        <c:majorTickMark val="none"/>
        <c:tickLblPos val="nextTo"/>
        <c:crossAx val="140492800"/>
        <c:crosses val="autoZero"/>
        <c:auto val="1"/>
        <c:lblAlgn val="ctr"/>
        <c:lblOffset val="100"/>
      </c:catAx>
      <c:valAx>
        <c:axId val="1404928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04828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'Z6'!$C$2</c:f>
              <c:strCache>
                <c:ptCount val="1"/>
                <c:pt idx="0">
                  <c:v>MWB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Eq val="1"/>
            <c:trendlineLbl>
              <c:layout>
                <c:manualLayout>
                  <c:x val="-0.19481151228457272"/>
                  <c:y val="-3.7319730697822712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cat>
            <c:strRef>
              <c:f>'Z6'!$B$3:$B$74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'Z6'!$C$3:$C$74</c:f>
              <c:numCache>
                <c:formatCode>General</c:formatCode>
                <c:ptCount val="72"/>
                <c:pt idx="0">
                  <c:v>2385.27</c:v>
                </c:pt>
                <c:pt idx="1">
                  <c:v>2411.31</c:v>
                </c:pt>
                <c:pt idx="2">
                  <c:v>2480.44</c:v>
                </c:pt>
                <c:pt idx="3">
                  <c:v>2471.13</c:v>
                </c:pt>
                <c:pt idx="4">
                  <c:v>2423.69</c:v>
                </c:pt>
                <c:pt idx="5">
                  <c:v>2512.62</c:v>
                </c:pt>
                <c:pt idx="6">
                  <c:v>2506.4499999999998</c:v>
                </c:pt>
                <c:pt idx="7">
                  <c:v>2480.06</c:v>
                </c:pt>
                <c:pt idx="8">
                  <c:v>2483.8200000000002</c:v>
                </c:pt>
                <c:pt idx="9">
                  <c:v>2538.71</c:v>
                </c:pt>
                <c:pt idx="10">
                  <c:v>2679.4</c:v>
                </c:pt>
                <c:pt idx="11">
                  <c:v>2789.08</c:v>
                </c:pt>
                <c:pt idx="12">
                  <c:v>2470.94</c:v>
                </c:pt>
                <c:pt idx="13">
                  <c:v>2526.13</c:v>
                </c:pt>
                <c:pt idx="14">
                  <c:v>2613.67</c:v>
                </c:pt>
                <c:pt idx="15">
                  <c:v>2569.84</c:v>
                </c:pt>
                <c:pt idx="16">
                  <c:v>2549.4699999999998</c:v>
                </c:pt>
                <c:pt idx="17">
                  <c:v>2624.72</c:v>
                </c:pt>
                <c:pt idx="18">
                  <c:v>2647.73</c:v>
                </c:pt>
                <c:pt idx="19">
                  <c:v>2611.91</c:v>
                </c:pt>
                <c:pt idx="20">
                  <c:v>2611.0100000000002</c:v>
                </c:pt>
                <c:pt idx="21">
                  <c:v>2658.09</c:v>
                </c:pt>
                <c:pt idx="22">
                  <c:v>2759.55</c:v>
                </c:pt>
                <c:pt idx="23">
                  <c:v>3027.52</c:v>
                </c:pt>
                <c:pt idx="24">
                  <c:v>2663.16</c:v>
                </c:pt>
                <c:pt idx="25">
                  <c:v>2686.92</c:v>
                </c:pt>
                <c:pt idx="26">
                  <c:v>2852.35</c:v>
                </c:pt>
                <c:pt idx="27">
                  <c:v>2785.93</c:v>
                </c:pt>
                <c:pt idx="28">
                  <c:v>2776.82</c:v>
                </c:pt>
                <c:pt idx="29">
                  <c:v>2868.97</c:v>
                </c:pt>
                <c:pt idx="30">
                  <c:v>2893.57</c:v>
                </c:pt>
                <c:pt idx="31">
                  <c:v>2885.47</c:v>
                </c:pt>
                <c:pt idx="32">
                  <c:v>2858.09</c:v>
                </c:pt>
                <c:pt idx="33">
                  <c:v>2950.95</c:v>
                </c:pt>
                <c:pt idx="34">
                  <c:v>3091.33</c:v>
                </c:pt>
                <c:pt idx="35">
                  <c:v>3245.14</c:v>
                </c:pt>
                <c:pt idx="36">
                  <c:v>2975.54</c:v>
                </c:pt>
                <c:pt idx="37">
                  <c:v>3040.46</c:v>
                </c:pt>
                <c:pt idx="38">
                  <c:v>3152.96</c:v>
                </c:pt>
                <c:pt idx="39">
                  <c:v>3144.87</c:v>
                </c:pt>
                <c:pt idx="40">
                  <c:v>3076.14</c:v>
                </c:pt>
                <c:pt idx="41">
                  <c:v>3222.47</c:v>
                </c:pt>
                <c:pt idx="42">
                  <c:v>3234.96</c:v>
                </c:pt>
                <c:pt idx="43">
                  <c:v>3172.54</c:v>
                </c:pt>
                <c:pt idx="44">
                  <c:v>3176.84</c:v>
                </c:pt>
                <c:pt idx="45">
                  <c:v>3247.77</c:v>
                </c:pt>
                <c:pt idx="46">
                  <c:v>3326.94</c:v>
                </c:pt>
                <c:pt idx="47">
                  <c:v>3428.01</c:v>
                </c:pt>
                <c:pt idx="48">
                  <c:v>3215.75</c:v>
                </c:pt>
                <c:pt idx="49">
                  <c:v>3195.56</c:v>
                </c:pt>
                <c:pt idx="50">
                  <c:v>3332.65</c:v>
                </c:pt>
                <c:pt idx="51">
                  <c:v>3294.76</c:v>
                </c:pt>
                <c:pt idx="52">
                  <c:v>3193.9</c:v>
                </c:pt>
                <c:pt idx="53">
                  <c:v>3287.88</c:v>
                </c:pt>
                <c:pt idx="54">
                  <c:v>3361.9</c:v>
                </c:pt>
                <c:pt idx="55">
                  <c:v>3268.69</c:v>
                </c:pt>
                <c:pt idx="56">
                  <c:v>3283.18</c:v>
                </c:pt>
                <c:pt idx="57">
                  <c:v>3312.32</c:v>
                </c:pt>
                <c:pt idx="58">
                  <c:v>3403.92</c:v>
                </c:pt>
                <c:pt idx="59">
                  <c:v>3652.4</c:v>
                </c:pt>
                <c:pt idx="60">
                  <c:v>3231.13</c:v>
                </c:pt>
                <c:pt idx="61">
                  <c:v>3288.29</c:v>
                </c:pt>
                <c:pt idx="62">
                  <c:v>3493.42</c:v>
                </c:pt>
                <c:pt idx="63">
                  <c:v>3398.67</c:v>
                </c:pt>
                <c:pt idx="64">
                  <c:v>3346.61</c:v>
                </c:pt>
                <c:pt idx="65">
                  <c:v>3403.65</c:v>
                </c:pt>
                <c:pt idx="66">
                  <c:v>3403.65</c:v>
                </c:pt>
                <c:pt idx="67">
                  <c:v>3433.32</c:v>
                </c:pt>
                <c:pt idx="68">
                  <c:v>3407.26</c:v>
                </c:pt>
                <c:pt idx="69">
                  <c:v>3403.68</c:v>
                </c:pt>
                <c:pt idx="70">
                  <c:v>3440.22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2A-4C89-A071-9CE1751BF2A0}"/>
            </c:ext>
          </c:extLst>
        </c:ser>
        <c:ser>
          <c:idx val="1"/>
          <c:order val="1"/>
          <c:tx>
            <c:v>wynagrodzenia bez wahań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</c:trendline>
          <c:val>
            <c:numRef>
              <c:f>'Z6'!$H$3:$H$73</c:f>
              <c:numCache>
                <c:formatCode>0.00</c:formatCode>
                <c:ptCount val="71"/>
                <c:pt idx="0">
                  <c:v>2461.3809833333335</c:v>
                </c:pt>
                <c:pt idx="1">
                  <c:v>2470.1646833333334</c:v>
                </c:pt>
                <c:pt idx="2">
                  <c:v>2426.8801833333332</c:v>
                </c:pt>
                <c:pt idx="3">
                  <c:v>2477.8391500000002</c:v>
                </c:pt>
                <c:pt idx="4">
                  <c:v>2496.8799166666668</c:v>
                </c:pt>
                <c:pt idx="5">
                  <c:v>2510.0808166666666</c:v>
                </c:pt>
                <c:pt idx="6">
                  <c:v>2498.9685166666663</c:v>
                </c:pt>
                <c:pt idx="7">
                  <c:v>2521.5046833333331</c:v>
                </c:pt>
                <c:pt idx="8">
                  <c:v>2546.6093166666665</c:v>
                </c:pt>
                <c:pt idx="9">
                  <c:v>2568.8240833333334</c:v>
                </c:pt>
                <c:pt idx="10">
                  <c:v>2626.9173166666669</c:v>
                </c:pt>
                <c:pt idx="11">
                  <c:v>2555.9303500000001</c:v>
                </c:pt>
                <c:pt idx="12">
                  <c:v>2547.0509833333335</c:v>
                </c:pt>
                <c:pt idx="13">
                  <c:v>2584.9846833333336</c:v>
                </c:pt>
                <c:pt idx="14">
                  <c:v>2560.1101833333332</c:v>
                </c:pt>
                <c:pt idx="15">
                  <c:v>2576.5491500000003</c:v>
                </c:pt>
                <c:pt idx="16">
                  <c:v>2622.6599166666665</c:v>
                </c:pt>
                <c:pt idx="17">
                  <c:v>2622.1808166666665</c:v>
                </c:pt>
                <c:pt idx="18">
                  <c:v>2640.2485166666665</c:v>
                </c:pt>
                <c:pt idx="19">
                  <c:v>2653.354683333333</c:v>
                </c:pt>
                <c:pt idx="20">
                  <c:v>2673.7993166666665</c:v>
                </c:pt>
                <c:pt idx="21">
                  <c:v>2688.2040833333335</c:v>
                </c:pt>
                <c:pt idx="22">
                  <c:v>2707.067316666667</c:v>
                </c:pt>
                <c:pt idx="23">
                  <c:v>2794.3703500000001</c:v>
                </c:pt>
                <c:pt idx="24">
                  <c:v>2739.2709833333333</c:v>
                </c:pt>
                <c:pt idx="25">
                  <c:v>2745.7746833333335</c:v>
                </c:pt>
                <c:pt idx="26">
                  <c:v>2798.7901833333331</c:v>
                </c:pt>
                <c:pt idx="27">
                  <c:v>2792.63915</c:v>
                </c:pt>
                <c:pt idx="28">
                  <c:v>2850.0099166666669</c:v>
                </c:pt>
                <c:pt idx="29">
                  <c:v>2866.4308166666665</c:v>
                </c:pt>
                <c:pt idx="30">
                  <c:v>2886.0885166666667</c:v>
                </c:pt>
                <c:pt idx="31">
                  <c:v>2926.914683333333</c:v>
                </c:pt>
                <c:pt idx="32">
                  <c:v>2920.8793166666665</c:v>
                </c:pt>
                <c:pt idx="33">
                  <c:v>2981.0640833333332</c:v>
                </c:pt>
                <c:pt idx="34">
                  <c:v>3038.8473166666668</c:v>
                </c:pt>
                <c:pt idx="35">
                  <c:v>3011.99035</c:v>
                </c:pt>
                <c:pt idx="36">
                  <c:v>3051.6509833333334</c:v>
                </c:pt>
                <c:pt idx="37">
                  <c:v>3099.3146833333335</c:v>
                </c:pt>
                <c:pt idx="38">
                  <c:v>3099.4001833333332</c:v>
                </c:pt>
                <c:pt idx="39">
                  <c:v>3151.57915</c:v>
                </c:pt>
                <c:pt idx="40">
                  <c:v>3149.3299166666666</c:v>
                </c:pt>
                <c:pt idx="41">
                  <c:v>3219.9308166666665</c:v>
                </c:pt>
                <c:pt idx="42">
                  <c:v>3227.4785166666666</c:v>
                </c:pt>
                <c:pt idx="43">
                  <c:v>3213.9846833333331</c:v>
                </c:pt>
                <c:pt idx="44">
                  <c:v>3239.6293166666665</c:v>
                </c:pt>
                <c:pt idx="45">
                  <c:v>3277.8840833333334</c:v>
                </c:pt>
                <c:pt idx="46">
                  <c:v>3274.4573166666669</c:v>
                </c:pt>
                <c:pt idx="47">
                  <c:v>3194.8603500000004</c:v>
                </c:pt>
                <c:pt idx="48">
                  <c:v>3291.8609833333335</c:v>
                </c:pt>
                <c:pt idx="49">
                  <c:v>3254.4146833333334</c:v>
                </c:pt>
                <c:pt idx="50">
                  <c:v>3279.0901833333332</c:v>
                </c:pt>
                <c:pt idx="51">
                  <c:v>3301.4691500000004</c:v>
                </c:pt>
                <c:pt idx="52">
                  <c:v>3267.0899166666668</c:v>
                </c:pt>
                <c:pt idx="53">
                  <c:v>3285.3408166666668</c:v>
                </c:pt>
                <c:pt idx="54">
                  <c:v>3354.4185166666666</c:v>
                </c:pt>
                <c:pt idx="55">
                  <c:v>3310.1346833333332</c:v>
                </c:pt>
                <c:pt idx="56">
                  <c:v>3345.9693166666661</c:v>
                </c:pt>
                <c:pt idx="57">
                  <c:v>3342.4340833333335</c:v>
                </c:pt>
                <c:pt idx="58">
                  <c:v>3351.4373166666669</c:v>
                </c:pt>
                <c:pt idx="59">
                  <c:v>3419.2503500000003</c:v>
                </c:pt>
                <c:pt idx="60">
                  <c:v>3307.2409833333336</c:v>
                </c:pt>
                <c:pt idx="61">
                  <c:v>3347.1446833333334</c:v>
                </c:pt>
                <c:pt idx="62">
                  <c:v>3439.8601833333332</c:v>
                </c:pt>
                <c:pt idx="63">
                  <c:v>3405.3791500000002</c:v>
                </c:pt>
                <c:pt idx="64">
                  <c:v>3419.7999166666668</c:v>
                </c:pt>
                <c:pt idx="65">
                  <c:v>3401.1108166666668</c:v>
                </c:pt>
                <c:pt idx="66">
                  <c:v>3396.1685166666666</c:v>
                </c:pt>
                <c:pt idx="67">
                  <c:v>3474.7646833333333</c:v>
                </c:pt>
                <c:pt idx="68">
                  <c:v>3470.0493166666665</c:v>
                </c:pt>
                <c:pt idx="69">
                  <c:v>3433.7940833333332</c:v>
                </c:pt>
                <c:pt idx="70">
                  <c:v>3387.7373166666666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2A-4C89-A071-9CE1751BF2A0}"/>
            </c:ext>
          </c:extLst>
        </c:ser>
        <c:marker val="1"/>
        <c:axId val="140692864"/>
        <c:axId val="140764288"/>
      </c:lineChart>
      <c:catAx>
        <c:axId val="140692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64288"/>
        <c:crosses val="autoZero"/>
        <c:auto val="1"/>
        <c:lblAlgn val="ctr"/>
        <c:lblOffset val="100"/>
      </c:catAx>
      <c:valAx>
        <c:axId val="140764288"/>
        <c:scaling>
          <c:orientation val="minMax"/>
          <c:min val="2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6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solidFill>
                  <a:sysClr val="windowText" lastClr="000000"/>
                </a:solidFill>
              </a:rPr>
              <a:t>Miesięczne nominalne</a:t>
            </a:r>
            <a:r>
              <a:rPr lang="pl-PL" sz="1200" b="1" baseline="0">
                <a:solidFill>
                  <a:sysClr val="windowText" lastClr="000000"/>
                </a:solidFill>
              </a:rPr>
              <a:t> wynagrodzenie brutto w sektorze przedsiębiorstw w Polsce w zł</a:t>
            </a:r>
            <a:endParaRPr lang="pl-PL" sz="12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'Z6'!$C$2</c:f>
              <c:strCache>
                <c:ptCount val="1"/>
                <c:pt idx="0">
                  <c:v>MWB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'Z6'!$B$3:$B$74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'Z6'!$C$3:$C$74</c:f>
              <c:numCache>
                <c:formatCode>General</c:formatCode>
                <c:ptCount val="72"/>
                <c:pt idx="0">
                  <c:v>2385.27</c:v>
                </c:pt>
                <c:pt idx="1">
                  <c:v>2411.31</c:v>
                </c:pt>
                <c:pt idx="2">
                  <c:v>2480.44</c:v>
                </c:pt>
                <c:pt idx="3">
                  <c:v>2471.13</c:v>
                </c:pt>
                <c:pt idx="4">
                  <c:v>2423.69</c:v>
                </c:pt>
                <c:pt idx="5">
                  <c:v>2512.62</c:v>
                </c:pt>
                <c:pt idx="6">
                  <c:v>2506.4499999999998</c:v>
                </c:pt>
                <c:pt idx="7">
                  <c:v>2480.06</c:v>
                </c:pt>
                <c:pt idx="8">
                  <c:v>2483.8200000000002</c:v>
                </c:pt>
                <c:pt idx="9">
                  <c:v>2538.71</c:v>
                </c:pt>
                <c:pt idx="10">
                  <c:v>2679.4</c:v>
                </c:pt>
                <c:pt idx="11">
                  <c:v>2789.08</c:v>
                </c:pt>
                <c:pt idx="12">
                  <c:v>2470.94</c:v>
                </c:pt>
                <c:pt idx="13">
                  <c:v>2526.13</c:v>
                </c:pt>
                <c:pt idx="14">
                  <c:v>2613.67</c:v>
                </c:pt>
                <c:pt idx="15">
                  <c:v>2569.84</c:v>
                </c:pt>
                <c:pt idx="16">
                  <c:v>2549.4699999999998</c:v>
                </c:pt>
                <c:pt idx="17">
                  <c:v>2624.72</c:v>
                </c:pt>
                <c:pt idx="18">
                  <c:v>2647.73</c:v>
                </c:pt>
                <c:pt idx="19">
                  <c:v>2611.91</c:v>
                </c:pt>
                <c:pt idx="20">
                  <c:v>2611.0100000000002</c:v>
                </c:pt>
                <c:pt idx="21">
                  <c:v>2658.09</c:v>
                </c:pt>
                <c:pt idx="22">
                  <c:v>2759.55</c:v>
                </c:pt>
                <c:pt idx="23">
                  <c:v>3027.52</c:v>
                </c:pt>
                <c:pt idx="24">
                  <c:v>2663.16</c:v>
                </c:pt>
                <c:pt idx="25">
                  <c:v>2686.92</c:v>
                </c:pt>
                <c:pt idx="26">
                  <c:v>2852.35</c:v>
                </c:pt>
                <c:pt idx="27">
                  <c:v>2785.93</c:v>
                </c:pt>
                <c:pt idx="28">
                  <c:v>2776.82</c:v>
                </c:pt>
                <c:pt idx="29">
                  <c:v>2868.97</c:v>
                </c:pt>
                <c:pt idx="30">
                  <c:v>2893.57</c:v>
                </c:pt>
                <c:pt idx="31">
                  <c:v>2885.47</c:v>
                </c:pt>
                <c:pt idx="32">
                  <c:v>2858.09</c:v>
                </c:pt>
                <c:pt idx="33">
                  <c:v>2950.95</c:v>
                </c:pt>
                <c:pt idx="34">
                  <c:v>3091.33</c:v>
                </c:pt>
                <c:pt idx="35">
                  <c:v>3245.14</c:v>
                </c:pt>
                <c:pt idx="36">
                  <c:v>2975.54</c:v>
                </c:pt>
                <c:pt idx="37">
                  <c:v>3040.46</c:v>
                </c:pt>
                <c:pt idx="38">
                  <c:v>3152.96</c:v>
                </c:pt>
                <c:pt idx="39">
                  <c:v>3144.87</c:v>
                </c:pt>
                <c:pt idx="40">
                  <c:v>3076.14</c:v>
                </c:pt>
                <c:pt idx="41">
                  <c:v>3222.47</c:v>
                </c:pt>
                <c:pt idx="42">
                  <c:v>3234.96</c:v>
                </c:pt>
                <c:pt idx="43">
                  <c:v>3172.54</c:v>
                </c:pt>
                <c:pt idx="44">
                  <c:v>3176.84</c:v>
                </c:pt>
                <c:pt idx="45">
                  <c:v>3247.77</c:v>
                </c:pt>
                <c:pt idx="46">
                  <c:v>3326.94</c:v>
                </c:pt>
                <c:pt idx="47">
                  <c:v>3428.01</c:v>
                </c:pt>
                <c:pt idx="48">
                  <c:v>3215.75</c:v>
                </c:pt>
                <c:pt idx="49">
                  <c:v>3195.56</c:v>
                </c:pt>
                <c:pt idx="50">
                  <c:v>3332.65</c:v>
                </c:pt>
                <c:pt idx="51">
                  <c:v>3294.76</c:v>
                </c:pt>
                <c:pt idx="52">
                  <c:v>3193.9</c:v>
                </c:pt>
                <c:pt idx="53">
                  <c:v>3287.88</c:v>
                </c:pt>
                <c:pt idx="54">
                  <c:v>3361.9</c:v>
                </c:pt>
                <c:pt idx="55">
                  <c:v>3268.69</c:v>
                </c:pt>
                <c:pt idx="56">
                  <c:v>3283.18</c:v>
                </c:pt>
                <c:pt idx="57">
                  <c:v>3312.32</c:v>
                </c:pt>
                <c:pt idx="58">
                  <c:v>3403.92</c:v>
                </c:pt>
                <c:pt idx="59">
                  <c:v>3652.4</c:v>
                </c:pt>
                <c:pt idx="60">
                  <c:v>3231.13</c:v>
                </c:pt>
                <c:pt idx="61">
                  <c:v>3288.29</c:v>
                </c:pt>
                <c:pt idx="62">
                  <c:v>3493.42</c:v>
                </c:pt>
                <c:pt idx="63">
                  <c:v>3398.67</c:v>
                </c:pt>
                <c:pt idx="64">
                  <c:v>3346.61</c:v>
                </c:pt>
                <c:pt idx="65">
                  <c:v>3403.65</c:v>
                </c:pt>
                <c:pt idx="66">
                  <c:v>3403.65</c:v>
                </c:pt>
                <c:pt idx="67">
                  <c:v>3433.32</c:v>
                </c:pt>
                <c:pt idx="68">
                  <c:v>3407.26</c:v>
                </c:pt>
                <c:pt idx="69">
                  <c:v>3403.68</c:v>
                </c:pt>
                <c:pt idx="70">
                  <c:v>3440.22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6-46F7-BB09-A2C5A38B9D46}"/>
            </c:ext>
          </c:extLst>
        </c:ser>
        <c:ser>
          <c:idx val="1"/>
          <c:order val="1"/>
          <c:tx>
            <c:v>Prognoza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'Z6'!$L$3:$L$74</c:f>
              <c:numCache>
                <c:formatCode>General</c:formatCode>
                <c:ptCount val="72"/>
                <c:pt idx="2" formatCode="0.00">
                  <c:v>2523.0477437134114</c:v>
                </c:pt>
                <c:pt idx="3" formatCode="0.00">
                  <c:v>2423.1415179643973</c:v>
                </c:pt>
                <c:pt idx="4" formatCode="0.00">
                  <c:v>2402.3226817606865</c:v>
                </c:pt>
                <c:pt idx="5" formatCode="0.00">
                  <c:v>2496.6991666838703</c:v>
                </c:pt>
                <c:pt idx="6" formatCode="0.00">
                  <c:v>2515.0804646477595</c:v>
                </c:pt>
                <c:pt idx="7" formatCode="0.00">
                  <c:v>2457.0434744245899</c:v>
                </c:pt>
                <c:pt idx="8" formatCode="0.00">
                  <c:v>2456.7203418256204</c:v>
                </c:pt>
                <c:pt idx="9" formatCode="0.00">
                  <c:v>2513.4866331898252</c:v>
                </c:pt>
                <c:pt idx="10" formatCode="0.00">
                  <c:v>2617.9749875681641</c:v>
                </c:pt>
                <c:pt idx="11" formatCode="0.00">
                  <c:v>2853.7968258233336</c:v>
                </c:pt>
                <c:pt idx="12" formatCode="0.00">
                  <c:v>2481.9120701148699</c:v>
                </c:pt>
                <c:pt idx="13" formatCode="0.00">
                  <c:v>2490.0073969134714</c:v>
                </c:pt>
                <c:pt idx="14" formatCode="0.00">
                  <c:v>2636.5971465659986</c:v>
                </c:pt>
                <c:pt idx="15" formatCode="0.00">
                  <c:v>2554.2688394096217</c:v>
                </c:pt>
                <c:pt idx="16" formatCode="0.00">
                  <c:v>2502.5599968712836</c:v>
                </c:pt>
                <c:pt idx="17" formatCode="0.00">
                  <c:v>2621.2160038073885</c:v>
                </c:pt>
                <c:pt idx="18" formatCode="0.00">
                  <c:v>2627.5542225644281</c:v>
                </c:pt>
                <c:pt idx="19" formatCode="0.00">
                  <c:v>2596.2765251632927</c:v>
                </c:pt>
                <c:pt idx="20" formatCode="0.00">
                  <c:v>2588.1945633699411</c:v>
                </c:pt>
                <c:pt idx="21" formatCode="0.00">
                  <c:v>2640.8333059437678</c:v>
                </c:pt>
                <c:pt idx="22" formatCode="0.00">
                  <c:v>2738.0410952981924</c:v>
                </c:pt>
                <c:pt idx="23" formatCode="0.00">
                  <c:v>2937.3388582489397</c:v>
                </c:pt>
                <c:pt idx="24" formatCode="0.00">
                  <c:v>2709.9830154611836</c:v>
                </c:pt>
                <c:pt idx="25" formatCode="0.00">
                  <c:v>2680.2045228881639</c:v>
                </c:pt>
                <c:pt idx="26" formatCode="0.00">
                  <c:v>2798.7193635636922</c:v>
                </c:pt>
                <c:pt idx="27" formatCode="0.00">
                  <c:v>2787.6650914643437</c:v>
                </c:pt>
                <c:pt idx="28" formatCode="0.00">
                  <c:v>2717.5450628777739</c:v>
                </c:pt>
                <c:pt idx="29" formatCode="0.00">
                  <c:v>2847.1034236123041</c:v>
                </c:pt>
                <c:pt idx="30" formatCode="0.00">
                  <c:v>2869.7144973638897</c:v>
                </c:pt>
                <c:pt idx="31" formatCode="0.00">
                  <c:v>2840.8686547384132</c:v>
                </c:pt>
                <c:pt idx="32" formatCode="0.00">
                  <c:v>2858.9468176514852</c:v>
                </c:pt>
                <c:pt idx="33" formatCode="0.00">
                  <c:v>2888.4414693205022</c:v>
                </c:pt>
                <c:pt idx="34" formatCode="0.00">
                  <c:v>3027.6583195281687</c:v>
                </c:pt>
                <c:pt idx="35" formatCode="0.00">
                  <c:v>3264.3738847316531</c:v>
                </c:pt>
                <c:pt idx="36" formatCode="0.00">
                  <c:v>2933.8434028157531</c:v>
                </c:pt>
                <c:pt idx="37" formatCode="0.00">
                  <c:v>2988.644159507412</c:v>
                </c:pt>
                <c:pt idx="38" formatCode="0.00">
                  <c:v>3146.9661378712799</c:v>
                </c:pt>
                <c:pt idx="39" formatCode="0.00">
                  <c:v>3089.5026544628631</c:v>
                </c:pt>
                <c:pt idx="40" formatCode="0.00">
                  <c:v>3072.6519924002455</c:v>
                </c:pt>
                <c:pt idx="41" formatCode="0.00">
                  <c:v>3148.952757715062</c:v>
                </c:pt>
                <c:pt idx="42" formatCode="0.00">
                  <c:v>3220.4022054765614</c:v>
                </c:pt>
                <c:pt idx="43" formatCode="0.00">
                  <c:v>3181.6772068745272</c:v>
                </c:pt>
                <c:pt idx="44" formatCode="0.00">
                  <c:v>3149.888878450226</c:v>
                </c:pt>
                <c:pt idx="45" formatCode="0.00">
                  <c:v>3206.835820995037</c:v>
                </c:pt>
                <c:pt idx="46" formatCode="0.00">
                  <c:v>3325.9764316730129</c:v>
                </c:pt>
                <c:pt idx="47" formatCode="0.00">
                  <c:v>3505.5066899881454</c:v>
                </c:pt>
                <c:pt idx="48" formatCode="0.00">
                  <c:v>3123.7510128672002</c:v>
                </c:pt>
                <c:pt idx="49" formatCode="0.00">
                  <c:v>3228.2262117921987</c:v>
                </c:pt>
                <c:pt idx="50" formatCode="0.00">
                  <c:v>3308.2854294678236</c:v>
                </c:pt>
                <c:pt idx="51" formatCode="0.00">
                  <c:v>3270.6473069503222</c:v>
                </c:pt>
                <c:pt idx="52" formatCode="0.00">
                  <c:v>3225.6213525190165</c:v>
                </c:pt>
                <c:pt idx="53" formatCode="0.00">
                  <c:v>3270.8465800661488</c:v>
                </c:pt>
                <c:pt idx="54" formatCode="0.00">
                  <c:v>3292.0717674410439</c:v>
                </c:pt>
                <c:pt idx="55" formatCode="0.00">
                  <c:v>3307.2474358048512</c:v>
                </c:pt>
                <c:pt idx="56" formatCode="0.00">
                  <c:v>3247.6734967090943</c:v>
                </c:pt>
                <c:pt idx="57" formatCode="0.00">
                  <c:v>3313.2709939553274</c:v>
                </c:pt>
                <c:pt idx="58" formatCode="0.00">
                  <c:v>3393.7974717850152</c:v>
                </c:pt>
                <c:pt idx="59" formatCode="0.00">
                  <c:v>3583.2905295265332</c:v>
                </c:pt>
                <c:pt idx="60" formatCode="0.00">
                  <c:v>3337.2164253017218</c:v>
                </c:pt>
                <c:pt idx="61" formatCode="0.00">
                  <c:v>3253.8266245913405</c:v>
                </c:pt>
                <c:pt idx="62" formatCode="0.00">
                  <c:v>3400.559788392985</c:v>
                </c:pt>
                <c:pt idx="63" formatCode="0.00">
                  <c:v>3425.9296668926086</c:v>
                </c:pt>
                <c:pt idx="64" formatCode="0.00">
                  <c:v>3330.9570128915448</c:v>
                </c:pt>
                <c:pt idx="65" formatCode="0.00">
                  <c:v>3420.5644460032117</c:v>
                </c:pt>
                <c:pt idx="66" formatCode="0.00">
                  <c:v>3409.0765432728199</c:v>
                </c:pt>
                <c:pt idx="67" formatCode="0.00">
                  <c:v>3355.3653982493151</c:v>
                </c:pt>
                <c:pt idx="68" formatCode="0.00">
                  <c:v>3406.2652784951524</c:v>
                </c:pt>
                <c:pt idx="69" formatCode="0.00">
                  <c:v>3437.2235212149376</c:v>
                </c:pt>
                <c:pt idx="70" formatCode="0.00">
                  <c:v>3487.6097971778563</c:v>
                </c:pt>
                <c:pt idx="71" formatCode="0.00">
                  <c:v>3625.1533629258188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26-46F7-BB09-A2C5A38B9D46}"/>
            </c:ext>
          </c:extLst>
        </c:ser>
        <c:marker val="1"/>
        <c:axId val="140822016"/>
        <c:axId val="140823552"/>
      </c:lineChart>
      <c:catAx>
        <c:axId val="140822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823552"/>
        <c:crosses val="autoZero"/>
        <c:auto val="1"/>
        <c:lblAlgn val="ctr"/>
        <c:lblOffset val="100"/>
      </c:catAx>
      <c:valAx>
        <c:axId val="140823552"/>
        <c:scaling>
          <c:orientation val="minMax"/>
          <c:min val="2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050" b="1" i="0" baseline="0">
                <a:solidFill>
                  <a:sysClr val="windowText" lastClr="000000"/>
                </a:solidFill>
                <a:effectLst/>
              </a:rPr>
              <a:t>Miesięczne nominalne wynagrodzenie brutto w sektorze przedsiębiorstw w Polsce w zł</a:t>
            </a:r>
            <a:endParaRPr lang="pl-PL" sz="1050">
              <a:solidFill>
                <a:sysClr val="windowText" lastClr="000000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 sz="1050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'Z6 c.d.'!$C$2</c:f>
              <c:strCache>
                <c:ptCount val="1"/>
                <c:pt idx="0">
                  <c:v>MWB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'Z6 c.d.'!$B$3:$B$74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'Z6 c.d.'!$C$3:$C$74</c:f>
              <c:numCache>
                <c:formatCode>General</c:formatCode>
                <c:ptCount val="72"/>
                <c:pt idx="0">
                  <c:v>2385.27</c:v>
                </c:pt>
                <c:pt idx="1">
                  <c:v>2411.31</c:v>
                </c:pt>
                <c:pt idx="2">
                  <c:v>2480.44</c:v>
                </c:pt>
                <c:pt idx="3">
                  <c:v>2471.13</c:v>
                </c:pt>
                <c:pt idx="4">
                  <c:v>2423.69</c:v>
                </c:pt>
                <c:pt idx="5">
                  <c:v>2512.62</c:v>
                </c:pt>
                <c:pt idx="6">
                  <c:v>2506.4499999999998</c:v>
                </c:pt>
                <c:pt idx="7">
                  <c:v>2480.06</c:v>
                </c:pt>
                <c:pt idx="8">
                  <c:v>2483.8200000000002</c:v>
                </c:pt>
                <c:pt idx="9">
                  <c:v>2538.71</c:v>
                </c:pt>
                <c:pt idx="10">
                  <c:v>2679.4</c:v>
                </c:pt>
                <c:pt idx="11">
                  <c:v>2789.08</c:v>
                </c:pt>
                <c:pt idx="12">
                  <c:v>2470.94</c:v>
                </c:pt>
                <c:pt idx="13">
                  <c:v>2526.13</c:v>
                </c:pt>
                <c:pt idx="14">
                  <c:v>2613.67</c:v>
                </c:pt>
                <c:pt idx="15">
                  <c:v>2569.84</c:v>
                </c:pt>
                <c:pt idx="16">
                  <c:v>2549.4699999999998</c:v>
                </c:pt>
                <c:pt idx="17">
                  <c:v>2624.72</c:v>
                </c:pt>
                <c:pt idx="18">
                  <c:v>2647.73</c:v>
                </c:pt>
                <c:pt idx="19">
                  <c:v>2611.91</c:v>
                </c:pt>
                <c:pt idx="20">
                  <c:v>2611.0100000000002</c:v>
                </c:pt>
                <c:pt idx="21">
                  <c:v>2658.09</c:v>
                </c:pt>
                <c:pt idx="22">
                  <c:v>2759.55</c:v>
                </c:pt>
                <c:pt idx="23">
                  <c:v>3027.52</c:v>
                </c:pt>
                <c:pt idx="24">
                  <c:v>2663.16</c:v>
                </c:pt>
                <c:pt idx="25">
                  <c:v>2686.92</c:v>
                </c:pt>
                <c:pt idx="26">
                  <c:v>2852.35</c:v>
                </c:pt>
                <c:pt idx="27">
                  <c:v>2785.93</c:v>
                </c:pt>
                <c:pt idx="28">
                  <c:v>2776.82</c:v>
                </c:pt>
                <c:pt idx="29">
                  <c:v>2868.97</c:v>
                </c:pt>
                <c:pt idx="30">
                  <c:v>2893.57</c:v>
                </c:pt>
                <c:pt idx="31">
                  <c:v>2885.47</c:v>
                </c:pt>
                <c:pt idx="32">
                  <c:v>2858.09</c:v>
                </c:pt>
                <c:pt idx="33">
                  <c:v>2950.95</c:v>
                </c:pt>
                <c:pt idx="34">
                  <c:v>3091.33</c:v>
                </c:pt>
                <c:pt idx="35">
                  <c:v>3245.14</c:v>
                </c:pt>
                <c:pt idx="36">
                  <c:v>2975.54</c:v>
                </c:pt>
                <c:pt idx="37">
                  <c:v>3040.46</c:v>
                </c:pt>
                <c:pt idx="38">
                  <c:v>3152.96</c:v>
                </c:pt>
                <c:pt idx="39">
                  <c:v>3144.87</c:v>
                </c:pt>
                <c:pt idx="40">
                  <c:v>3076.14</c:v>
                </c:pt>
                <c:pt idx="41">
                  <c:v>3222.47</c:v>
                </c:pt>
                <c:pt idx="42">
                  <c:v>3234.96</c:v>
                </c:pt>
                <c:pt idx="43">
                  <c:v>3172.54</c:v>
                </c:pt>
                <c:pt idx="44">
                  <c:v>3176.84</c:v>
                </c:pt>
                <c:pt idx="45">
                  <c:v>3247.77</c:v>
                </c:pt>
                <c:pt idx="46">
                  <c:v>3326.94</c:v>
                </c:pt>
                <c:pt idx="47">
                  <c:v>3428.01</c:v>
                </c:pt>
                <c:pt idx="48">
                  <c:v>3215.75</c:v>
                </c:pt>
                <c:pt idx="49">
                  <c:v>3195.56</c:v>
                </c:pt>
                <c:pt idx="50">
                  <c:v>3332.65</c:v>
                </c:pt>
                <c:pt idx="51">
                  <c:v>3294.76</c:v>
                </c:pt>
                <c:pt idx="52">
                  <c:v>3193.9</c:v>
                </c:pt>
                <c:pt idx="53">
                  <c:v>3287.88</c:v>
                </c:pt>
                <c:pt idx="54">
                  <c:v>3361.9</c:v>
                </c:pt>
                <c:pt idx="55">
                  <c:v>3268.69</c:v>
                </c:pt>
                <c:pt idx="56">
                  <c:v>3283.18</c:v>
                </c:pt>
                <c:pt idx="57">
                  <c:v>3312.32</c:v>
                </c:pt>
                <c:pt idx="58">
                  <c:v>3403.92</c:v>
                </c:pt>
                <c:pt idx="59">
                  <c:v>3652.4</c:v>
                </c:pt>
                <c:pt idx="60">
                  <c:v>3231.13</c:v>
                </c:pt>
                <c:pt idx="61">
                  <c:v>3288.29</c:v>
                </c:pt>
                <c:pt idx="62">
                  <c:v>3493.42</c:v>
                </c:pt>
                <c:pt idx="63">
                  <c:v>3398.67</c:v>
                </c:pt>
                <c:pt idx="64">
                  <c:v>3346.61</c:v>
                </c:pt>
                <c:pt idx="65">
                  <c:v>3403.65</c:v>
                </c:pt>
                <c:pt idx="66">
                  <c:v>3403.65</c:v>
                </c:pt>
                <c:pt idx="67">
                  <c:v>3433.32</c:v>
                </c:pt>
                <c:pt idx="68">
                  <c:v>3407.26</c:v>
                </c:pt>
                <c:pt idx="69">
                  <c:v>3403.68</c:v>
                </c:pt>
                <c:pt idx="70">
                  <c:v>3440.22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CB-4C07-A0EE-F89B210FAA94}"/>
            </c:ext>
          </c:extLst>
        </c:ser>
        <c:ser>
          <c:idx val="1"/>
          <c:order val="1"/>
          <c:tx>
            <c:v>Prognoza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'Z6 c.d.'!$L$3:$L$74</c:f>
              <c:numCache>
                <c:formatCode>General</c:formatCode>
                <c:ptCount val="72"/>
                <c:pt idx="2" formatCode="0.00">
                  <c:v>2502.5811701286634</c:v>
                </c:pt>
                <c:pt idx="3" formatCode="0.00">
                  <c:v>2431.6278138498737</c:v>
                </c:pt>
                <c:pt idx="4" formatCode="0.00">
                  <c:v>2414.5608315752347</c:v>
                </c:pt>
                <c:pt idx="5" formatCode="0.00">
                  <c:v>2485.8998407529248</c:v>
                </c:pt>
                <c:pt idx="6" formatCode="0.00">
                  <c:v>2513.2699116395097</c:v>
                </c:pt>
                <c:pt idx="7" formatCode="0.00">
                  <c:v>2464.5881079039837</c:v>
                </c:pt>
                <c:pt idx="8" formatCode="0.00">
                  <c:v>2461.0690702069378</c:v>
                </c:pt>
                <c:pt idx="9" formatCode="0.00">
                  <c:v>2510.6894203995944</c:v>
                </c:pt>
                <c:pt idx="10" formatCode="0.00">
                  <c:v>2608.1978877856304</c:v>
                </c:pt>
                <c:pt idx="11" formatCode="0.00">
                  <c:v>2831.7143957260855</c:v>
                </c:pt>
                <c:pt idx="12" formatCode="0.00">
                  <c:v>2520.8955089690194</c:v>
                </c:pt>
                <c:pt idx="13" formatCode="0.00">
                  <c:v>2489.2879529700449</c:v>
                </c:pt>
                <c:pt idx="14" formatCode="0.00">
                  <c:v>2621.6112338635412</c:v>
                </c:pt>
                <c:pt idx="15" formatCode="0.00">
                  <c:v>2561.3071813225811</c:v>
                </c:pt>
                <c:pt idx="16" formatCode="0.00">
                  <c:v>2512.4207069350623</c:v>
                </c:pt>
                <c:pt idx="17" formatCode="0.00">
                  <c:v>2613.9793025799468</c:v>
                </c:pt>
                <c:pt idx="18" formatCode="0.00">
                  <c:v>2625.9451547235931</c:v>
                </c:pt>
                <c:pt idx="19" formatCode="0.00">
                  <c:v>2602.1328050010061</c:v>
                </c:pt>
                <c:pt idx="20" formatCode="0.00">
                  <c:v>2591.6372467950705</c:v>
                </c:pt>
                <c:pt idx="21" formatCode="0.00">
                  <c:v>2639.3889682758095</c:v>
                </c:pt>
                <c:pt idx="22" formatCode="0.00">
                  <c:v>2731.5359458891116</c:v>
                </c:pt>
                <c:pt idx="23" formatCode="0.00">
                  <c:v>2919.5049453404763</c:v>
                </c:pt>
                <c:pt idx="24" formatCode="0.00">
                  <c:v>2729.8288939347099</c:v>
                </c:pt>
                <c:pt idx="25" formatCode="0.00">
                  <c:v>2680.557604184809</c:v>
                </c:pt>
                <c:pt idx="26" formatCode="0.00">
                  <c:v>2789.2960209191447</c:v>
                </c:pt>
                <c:pt idx="27" formatCode="0.00">
                  <c:v>2791.5487665420555</c:v>
                </c:pt>
                <c:pt idx="28" formatCode="0.00">
                  <c:v>2722.8345365374357</c:v>
                </c:pt>
                <c:pt idx="29" formatCode="0.00">
                  <c:v>2845.8678706070018</c:v>
                </c:pt>
                <c:pt idx="30" formatCode="0.00">
                  <c:v>2869.0862089932812</c:v>
                </c:pt>
                <c:pt idx="31" formatCode="0.00">
                  <c:v>2843.1338806128292</c:v>
                </c:pt>
                <c:pt idx="32" formatCode="0.00">
                  <c:v>2861.0004133634397</c:v>
                </c:pt>
                <c:pt idx="33" formatCode="0.00">
                  <c:v>2889.5626877384607</c:v>
                </c:pt>
                <c:pt idx="34" formatCode="0.00">
                  <c:v>3030.2954134720844</c:v>
                </c:pt>
                <c:pt idx="35" formatCode="0.00">
                  <c:v>3267.6251859434997</c:v>
                </c:pt>
                <c:pt idx="36" formatCode="0.00">
                  <c:v>2931.955851464631</c:v>
                </c:pt>
                <c:pt idx="37" formatCode="0.00">
                  <c:v>2991.086580093996</c:v>
                </c:pt>
                <c:pt idx="38" formatCode="0.00">
                  <c:v>3151.8785501353682</c:v>
                </c:pt>
                <c:pt idx="39" formatCode="0.00">
                  <c:v>3087.5751299327412</c:v>
                </c:pt>
                <c:pt idx="40" formatCode="0.00">
                  <c:v>3070.9435093047209</c:v>
                </c:pt>
                <c:pt idx="41" formatCode="0.00">
                  <c:v>3154.5356691779161</c:v>
                </c:pt>
                <c:pt idx="42" formatCode="0.00">
                  <c:v>3221.1081380740925</c:v>
                </c:pt>
                <c:pt idx="43" formatCode="0.00">
                  <c:v>3178.6393093603665</c:v>
                </c:pt>
                <c:pt idx="44" formatCode="0.00">
                  <c:v>3148.6503169895086</c:v>
                </c:pt>
                <c:pt idx="45" formatCode="0.00">
                  <c:v>3211.4516852090842</c:v>
                </c:pt>
                <c:pt idx="46" formatCode="0.00">
                  <c:v>3336.7570440156892</c:v>
                </c:pt>
                <c:pt idx="47" formatCode="0.00">
                  <c:v>3522.0480269857217</c:v>
                </c:pt>
                <c:pt idx="48" formatCode="0.00">
                  <c:v>3103.0733733641723</c:v>
                </c:pt>
                <c:pt idx="49" formatCode="0.00">
                  <c:v>3231.5656725397048</c:v>
                </c:pt>
                <c:pt idx="50" formatCode="0.00">
                  <c:v>3317.3851673915892</c:v>
                </c:pt>
                <c:pt idx="51" formatCode="0.00">
                  <c:v>3264.9357403481986</c:v>
                </c:pt>
                <c:pt idx="52" formatCode="0.00">
                  <c:v>3219.644066244643</c:v>
                </c:pt>
                <c:pt idx="53" formatCode="0.00">
                  <c:v>3278.2454958028306</c:v>
                </c:pt>
                <c:pt idx="54" formatCode="0.00">
                  <c:v>3291.3000499548943</c:v>
                </c:pt>
                <c:pt idx="55" formatCode="0.00">
                  <c:v>3302.4611432721435</c:v>
                </c:pt>
                <c:pt idx="56" formatCode="0.00">
                  <c:v>3245.2089167775675</c:v>
                </c:pt>
                <c:pt idx="57" formatCode="0.00">
                  <c:v>3318.9773364331904</c:v>
                </c:pt>
                <c:pt idx="58" formatCode="0.00">
                  <c:v>3405.660632657135</c:v>
                </c:pt>
                <c:pt idx="59" formatCode="0.00">
                  <c:v>3604.3315907855767</c:v>
                </c:pt>
                <c:pt idx="60" formatCode="0.00">
                  <c:v>3298.8354078116195</c:v>
                </c:pt>
                <c:pt idx="61" formatCode="0.00">
                  <c:v>3254.1378663510741</c:v>
                </c:pt>
                <c:pt idx="62" formatCode="0.00">
                  <c:v>3412.9300843214323</c:v>
                </c:pt>
                <c:pt idx="63" formatCode="0.00">
                  <c:v>3418.4697840223903</c:v>
                </c:pt>
                <c:pt idx="64" formatCode="0.00">
                  <c:v>3322.19485431976</c:v>
                </c:pt>
                <c:pt idx="65" formatCode="0.00">
                  <c:v>3432.4579067222808</c:v>
                </c:pt>
                <c:pt idx="66" formatCode="0.00">
                  <c:v>3408.2341772596728</c:v>
                </c:pt>
                <c:pt idx="67" formatCode="0.00">
                  <c:v>3348.2586618586211</c:v>
                </c:pt>
                <c:pt idx="68" formatCode="0.00">
                  <c:v>3404.0819581129331</c:v>
                </c:pt>
                <c:pt idx="69" formatCode="0.00">
                  <c:v>3444.3387011073942</c:v>
                </c:pt>
                <c:pt idx="70" formatCode="0.00">
                  <c:v>3501.5509498299275</c:v>
                </c:pt>
                <c:pt idx="71" formatCode="0.00">
                  <c:v>3647.3694076569836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CB-4C07-A0EE-F89B210FAA94}"/>
            </c:ext>
          </c:extLst>
        </c:ser>
        <c:marker val="1"/>
        <c:axId val="141197696"/>
        <c:axId val="141199232"/>
      </c:lineChart>
      <c:catAx>
        <c:axId val="141197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199232"/>
        <c:crosses val="autoZero"/>
        <c:auto val="1"/>
        <c:lblAlgn val="ctr"/>
        <c:lblOffset val="100"/>
      </c:catAx>
      <c:valAx>
        <c:axId val="141199232"/>
        <c:scaling>
          <c:orientation val="minMax"/>
          <c:min val="2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1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ysClr val="windowText" lastClr="000000"/>
                </a:solidFill>
              </a:rPr>
              <a:t>Przeciętne zatrudnienie w sektorze przedsiębiorstw w Polsce  [w tys. osób]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'Z7'!$B$3</c:f>
              <c:strCache>
                <c:ptCount val="1"/>
                <c:pt idx="0">
                  <c:v>PZ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'Z7'!$A$4:$A$75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'Z7'!$B$4:$B$75</c:f>
              <c:numCache>
                <c:formatCode>General</c:formatCode>
                <c:ptCount val="72"/>
                <c:pt idx="0">
                  <c:v>4734</c:v>
                </c:pt>
                <c:pt idx="1">
                  <c:v>4742</c:v>
                </c:pt>
                <c:pt idx="2">
                  <c:v>4740</c:v>
                </c:pt>
                <c:pt idx="3">
                  <c:v>4751</c:v>
                </c:pt>
                <c:pt idx="4">
                  <c:v>4753</c:v>
                </c:pt>
                <c:pt idx="5">
                  <c:v>4767</c:v>
                </c:pt>
                <c:pt idx="6">
                  <c:v>4769</c:v>
                </c:pt>
                <c:pt idx="7">
                  <c:v>4773</c:v>
                </c:pt>
                <c:pt idx="8">
                  <c:v>4785</c:v>
                </c:pt>
                <c:pt idx="9">
                  <c:v>4795</c:v>
                </c:pt>
                <c:pt idx="10">
                  <c:v>4801</c:v>
                </c:pt>
                <c:pt idx="11">
                  <c:v>4795</c:v>
                </c:pt>
                <c:pt idx="12">
                  <c:v>4859</c:v>
                </c:pt>
                <c:pt idx="13">
                  <c:v>4858</c:v>
                </c:pt>
                <c:pt idx="14">
                  <c:v>4866</c:v>
                </c:pt>
                <c:pt idx="15">
                  <c:v>4886</c:v>
                </c:pt>
                <c:pt idx="16">
                  <c:v>4898</c:v>
                </c:pt>
                <c:pt idx="17">
                  <c:v>4915</c:v>
                </c:pt>
                <c:pt idx="18">
                  <c:v>4924</c:v>
                </c:pt>
                <c:pt idx="19">
                  <c:v>4939</c:v>
                </c:pt>
                <c:pt idx="20">
                  <c:v>4954</c:v>
                </c:pt>
                <c:pt idx="21">
                  <c:v>4967</c:v>
                </c:pt>
                <c:pt idx="22">
                  <c:v>4983</c:v>
                </c:pt>
                <c:pt idx="23">
                  <c:v>4991</c:v>
                </c:pt>
                <c:pt idx="24">
                  <c:v>5045</c:v>
                </c:pt>
                <c:pt idx="25">
                  <c:v>5067</c:v>
                </c:pt>
                <c:pt idx="26">
                  <c:v>5086</c:v>
                </c:pt>
                <c:pt idx="27">
                  <c:v>5102</c:v>
                </c:pt>
                <c:pt idx="28">
                  <c:v>5112</c:v>
                </c:pt>
                <c:pt idx="29">
                  <c:v>5141</c:v>
                </c:pt>
                <c:pt idx="30">
                  <c:v>5156</c:v>
                </c:pt>
                <c:pt idx="31">
                  <c:v>5178</c:v>
                </c:pt>
                <c:pt idx="32">
                  <c:v>5189</c:v>
                </c:pt>
                <c:pt idx="33">
                  <c:v>5216</c:v>
                </c:pt>
                <c:pt idx="34">
                  <c:v>5229</c:v>
                </c:pt>
                <c:pt idx="35">
                  <c:v>5237</c:v>
                </c:pt>
                <c:pt idx="36">
                  <c:v>5339</c:v>
                </c:pt>
                <c:pt idx="37">
                  <c:v>5363</c:v>
                </c:pt>
                <c:pt idx="38">
                  <c:v>5376</c:v>
                </c:pt>
                <c:pt idx="39">
                  <c:v>5382</c:v>
                </c:pt>
                <c:pt idx="40">
                  <c:v>5383</c:v>
                </c:pt>
                <c:pt idx="41">
                  <c:v>5383</c:v>
                </c:pt>
                <c:pt idx="42">
                  <c:v>5392</c:v>
                </c:pt>
                <c:pt idx="43">
                  <c:v>5391</c:v>
                </c:pt>
                <c:pt idx="44">
                  <c:v>5395</c:v>
                </c:pt>
                <c:pt idx="45">
                  <c:v>5397</c:v>
                </c:pt>
                <c:pt idx="46">
                  <c:v>5386</c:v>
                </c:pt>
                <c:pt idx="47">
                  <c:v>5353</c:v>
                </c:pt>
                <c:pt idx="48">
                  <c:v>5374</c:v>
                </c:pt>
                <c:pt idx="49">
                  <c:v>5352</c:v>
                </c:pt>
                <c:pt idx="50">
                  <c:v>5325</c:v>
                </c:pt>
                <c:pt idx="51">
                  <c:v>5309</c:v>
                </c:pt>
                <c:pt idx="52">
                  <c:v>5292</c:v>
                </c:pt>
                <c:pt idx="53">
                  <c:v>5280</c:v>
                </c:pt>
                <c:pt idx="54">
                  <c:v>5273</c:v>
                </c:pt>
                <c:pt idx="55">
                  <c:v>5270</c:v>
                </c:pt>
                <c:pt idx="56">
                  <c:v>5267</c:v>
                </c:pt>
                <c:pt idx="57">
                  <c:v>5267</c:v>
                </c:pt>
                <c:pt idx="58">
                  <c:v>5265</c:v>
                </c:pt>
                <c:pt idx="59">
                  <c:v>5255</c:v>
                </c:pt>
                <c:pt idx="60">
                  <c:v>5301</c:v>
                </c:pt>
                <c:pt idx="61">
                  <c:v>5293</c:v>
                </c:pt>
                <c:pt idx="62">
                  <c:v>5294</c:v>
                </c:pt>
                <c:pt idx="63">
                  <c:v>5308</c:v>
                </c:pt>
                <c:pt idx="64">
                  <c:v>5320</c:v>
                </c:pt>
                <c:pt idx="65">
                  <c:v>5336</c:v>
                </c:pt>
                <c:pt idx="66">
                  <c:v>5336</c:v>
                </c:pt>
                <c:pt idx="67">
                  <c:v>5350</c:v>
                </c:pt>
                <c:pt idx="68">
                  <c:v>5352</c:v>
                </c:pt>
                <c:pt idx="69">
                  <c:v>5364</c:v>
                </c:pt>
                <c:pt idx="70">
                  <c:v>5375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69-4975-84FE-F2E509010B27}"/>
            </c:ext>
          </c:extLst>
        </c:ser>
        <c:ser>
          <c:idx val="1"/>
          <c:order val="1"/>
          <c:tx>
            <c:v>Prognoza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'Z7'!$E$4:$E$75</c:f>
              <c:numCache>
                <c:formatCode>0.00</c:formatCode>
                <c:ptCount val="72"/>
                <c:pt idx="1">
                  <c:v>4734</c:v>
                </c:pt>
                <c:pt idx="2">
                  <c:v>4742.4314787404664</c:v>
                </c:pt>
                <c:pt idx="3">
                  <c:v>4741.9225860546821</c:v>
                </c:pt>
                <c:pt idx="4">
                  <c:v>4752.9191170321092</c:v>
                </c:pt>
                <c:pt idx="5">
                  <c:v>4756.7642073560528</c:v>
                </c:pt>
                <c:pt idx="6">
                  <c:v>4771.3326747573319</c:v>
                </c:pt>
                <c:pt idx="7">
                  <c:v>4775.2824875229999</c:v>
                </c:pt>
                <c:pt idx="8">
                  <c:v>4778.6863595828636</c:v>
                </c:pt>
                <c:pt idx="9">
                  <c:v>4790.5640394719803</c:v>
                </c:pt>
                <c:pt idx="10">
                  <c:v>4802.0835792039361</c:v>
                </c:pt>
                <c:pt idx="11">
                  <c:v>4808.9246654508152</c:v>
                </c:pt>
                <c:pt idx="12">
                  <c:v>4801.953911437633</c:v>
                </c:pt>
                <c:pt idx="13">
                  <c:v>4866.207024374763</c:v>
                </c:pt>
                <c:pt idx="14">
                  <c:v>4876.3322479492736</c:v>
                </c:pt>
                <c:pt idx="15">
                  <c:v>4882.1107504167703</c:v>
                </c:pt>
                <c:pt idx="16">
                  <c:v>4900.2253319571082</c:v>
                </c:pt>
                <c:pt idx="17">
                  <c:v>4912.893975306526</c:v>
                </c:pt>
                <c:pt idx="18">
                  <c:v>4929.5563081721148</c:v>
                </c:pt>
                <c:pt idx="19">
                  <c:v>4938.6836915531012</c:v>
                </c:pt>
                <c:pt idx="20">
                  <c:v>4952.5740373598755</c:v>
                </c:pt>
                <c:pt idx="21">
                  <c:v>4967.715087802686</c:v>
                </c:pt>
                <c:pt idx="22">
                  <c:v>4980.9656779161733</c:v>
                </c:pt>
                <c:pt idx="23">
                  <c:v>4996.9303924718606</c:v>
                </c:pt>
                <c:pt idx="24">
                  <c:v>5005.0230597415411</c:v>
                </c:pt>
                <c:pt idx="25">
                  <c:v>5059.9766382579783</c:v>
                </c:pt>
                <c:pt idx="26">
                  <c:v>5090.4620097745228</c:v>
                </c:pt>
                <c:pt idx="27">
                  <c:v>5110.6455569445097</c:v>
                </c:pt>
                <c:pt idx="28">
                  <c:v>5125.2744489765782</c:v>
                </c:pt>
                <c:pt idx="29">
                  <c:v>5132.8053381814516</c:v>
                </c:pt>
                <c:pt idx="30">
                  <c:v>5159.5555087151852</c:v>
                </c:pt>
                <c:pt idx="31">
                  <c:v>5176.0254653858492</c:v>
                </c:pt>
                <c:pt idx="32">
                  <c:v>5197.4109716589464</c:v>
                </c:pt>
                <c:pt idx="33">
                  <c:v>5208.35772551232</c:v>
                </c:pt>
                <c:pt idx="34">
                  <c:v>5234.0643243644872</c:v>
                </c:pt>
                <c:pt idx="35">
                  <c:v>5248.3408895944094</c:v>
                </c:pt>
                <c:pt idx="36">
                  <c:v>5254.7022712739872</c:v>
                </c:pt>
                <c:pt idx="37">
                  <c:v>5358.9491380228574</c:v>
                </c:pt>
                <c:pt idx="38">
                  <c:v>5400.2616061233466</c:v>
                </c:pt>
                <c:pt idx="39">
                  <c:v>5412.7744984327765</c:v>
                </c:pt>
                <c:pt idx="40">
                  <c:v>5412.1948857177831</c:v>
                </c:pt>
                <c:pt idx="41">
                  <c:v>5405.3797777502596</c:v>
                </c:pt>
                <c:pt idx="42">
                  <c:v>5398.2525571495171</c:v>
                </c:pt>
                <c:pt idx="43">
                  <c:v>5402.3771306896133</c:v>
                </c:pt>
                <c:pt idx="44">
                  <c:v>5399.4956065695396</c:v>
                </c:pt>
                <c:pt idx="45">
                  <c:v>5400.946069750139</c:v>
                </c:pt>
                <c:pt idx="46">
                  <c:v>5401.8216150893559</c:v>
                </c:pt>
                <c:pt idx="47">
                  <c:v>5389.1680904368241</c:v>
                </c:pt>
                <c:pt idx="48">
                  <c:v>5351.0090457859478</c:v>
                </c:pt>
                <c:pt idx="49">
                  <c:v>5365.9148544016907</c:v>
                </c:pt>
                <c:pt idx="50">
                  <c:v>5347.8264897255995</c:v>
                </c:pt>
                <c:pt idx="51">
                  <c:v>5316.7736772232884</c:v>
                </c:pt>
                <c:pt idx="52">
                  <c:v>5295.7256246494517</c:v>
                </c:pt>
                <c:pt idx="53">
                  <c:v>5276.9483289131285</c:v>
                </c:pt>
                <c:pt idx="54">
                  <c:v>5264.3574340773503</c:v>
                </c:pt>
                <c:pt idx="55">
                  <c:v>5258.4423907055934</c:v>
                </c:pt>
                <c:pt idx="56">
                  <c:v>5257.8182975000846</c:v>
                </c:pt>
                <c:pt idx="57">
                  <c:v>5257.6571758142954</c:v>
                </c:pt>
                <c:pt idx="58">
                  <c:v>5260.0229552266073</c:v>
                </c:pt>
                <c:pt idx="59">
                  <c:v>5260.1859394450876</c:v>
                </c:pt>
                <c:pt idx="60">
                  <c:v>5250.9154871924684</c:v>
                </c:pt>
                <c:pt idx="61">
                  <c:v>5298.5651770408167</c:v>
                </c:pt>
                <c:pt idx="62">
                  <c:v>5300.4212123006391</c:v>
                </c:pt>
                <c:pt idx="63">
                  <c:v>5299.9463725477781</c:v>
                </c:pt>
                <c:pt idx="64">
                  <c:v>5313.0786432331342</c:v>
                </c:pt>
                <c:pt idx="65">
                  <c:v>5327.0850688912433</c:v>
                </c:pt>
                <c:pt idx="66">
                  <c:v>5344.9694145814165</c:v>
                </c:pt>
                <c:pt idx="67">
                  <c:v>5346.2934300848765</c:v>
                </c:pt>
                <c:pt idx="68">
                  <c:v>5358.6745156648394</c:v>
                </c:pt>
                <c:pt idx="69">
                  <c:v>5361.0661490088532</c:v>
                </c:pt>
                <c:pt idx="70">
                  <c:v>5371.8709202240061</c:v>
                </c:pt>
                <c:pt idx="71">
                  <c:v>5383.634616157291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69-4975-84FE-F2E509010B27}"/>
            </c:ext>
          </c:extLst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41245056"/>
        <c:axId val="141250944"/>
      </c:lineChart>
      <c:catAx>
        <c:axId val="141245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250944"/>
        <c:crosses val="autoZero"/>
        <c:auto val="1"/>
        <c:lblAlgn val="ctr"/>
        <c:lblOffset val="100"/>
      </c:catAx>
      <c:valAx>
        <c:axId val="14125094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245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solidFill>
                  <a:sysClr val="windowText" lastClr="000000"/>
                </a:solidFill>
              </a:rPr>
              <a:t>Przeciętne</a:t>
            </a:r>
            <a:r>
              <a:rPr lang="pl-PL" sz="1200" b="1" baseline="0">
                <a:solidFill>
                  <a:sysClr val="windowText" lastClr="000000"/>
                </a:solidFill>
              </a:rPr>
              <a:t> miesięczne nominalne wynagrodzenie </a:t>
            </a:r>
            <a:r>
              <a:rPr lang="pl-PL" sz="1200" b="1" i="0" u="none" strike="noStrike" baseline="0">
                <a:solidFill>
                  <a:sysClr val="windowText" lastClr="000000"/>
                </a:solidFill>
                <a:effectLst/>
              </a:rPr>
              <a:t>brutto w sektorze przedsiębiorstw w Polsce w zł</a:t>
            </a:r>
            <a:r>
              <a:rPr lang="pl-PL" sz="1200" b="1" baseline="0">
                <a:solidFill>
                  <a:sysClr val="windowText" lastClr="000000"/>
                </a:solidFill>
              </a:rPr>
              <a:t> </a:t>
            </a:r>
            <a:endParaRPr lang="pl-PL" sz="12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8309591773883075E-2"/>
          <c:y val="0.11298478472904748"/>
          <c:w val="0.88569245832011878"/>
          <c:h val="0.76320638992798673"/>
        </c:manualLayout>
      </c:layout>
      <c:lineChart>
        <c:grouping val="standard"/>
        <c:ser>
          <c:idx val="0"/>
          <c:order val="0"/>
          <c:tx>
            <c:strRef>
              <c:f>'Z7 c.d.'!$C$3</c:f>
              <c:strCache>
                <c:ptCount val="1"/>
                <c:pt idx="0">
                  <c:v>MWB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wykładniczy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0.57755376900129085"/>
                  <c:y val="4.68671172265343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baseline="0">
                        <a:solidFill>
                          <a:sysClr val="windowText" lastClr="000000"/>
                        </a:solidFill>
                      </a:rPr>
                      <a:t>y = 2418e</a:t>
                    </a:r>
                    <a:r>
                      <a:rPr lang="en-US" sz="1600" b="0" baseline="30000">
                        <a:solidFill>
                          <a:sysClr val="windowText" lastClr="000000"/>
                        </a:solidFill>
                      </a:rPr>
                      <a:t>0,0056x</a:t>
                    </a:r>
                    <a:endParaRPr lang="en-US" sz="1600" b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</c:trendlineLbl>
          </c:trendline>
          <c:cat>
            <c:strRef>
              <c:f>'Z7 c.d.'!$B$4:$B$75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'Z7 c.d.'!$C$4:$C$75</c:f>
              <c:numCache>
                <c:formatCode>General</c:formatCode>
                <c:ptCount val="72"/>
                <c:pt idx="0">
                  <c:v>2385.27</c:v>
                </c:pt>
                <c:pt idx="1">
                  <c:v>2411.31</c:v>
                </c:pt>
                <c:pt idx="2">
                  <c:v>2480.44</c:v>
                </c:pt>
                <c:pt idx="3">
                  <c:v>2471.13</c:v>
                </c:pt>
                <c:pt idx="4">
                  <c:v>2423.69</c:v>
                </c:pt>
                <c:pt idx="5">
                  <c:v>2512.62</c:v>
                </c:pt>
                <c:pt idx="6">
                  <c:v>2506.4499999999998</c:v>
                </c:pt>
                <c:pt idx="7">
                  <c:v>2480.06</c:v>
                </c:pt>
                <c:pt idx="8">
                  <c:v>2483.8200000000002</c:v>
                </c:pt>
                <c:pt idx="9">
                  <c:v>2538.71</c:v>
                </c:pt>
                <c:pt idx="10">
                  <c:v>2679.4</c:v>
                </c:pt>
                <c:pt idx="11">
                  <c:v>2789.08</c:v>
                </c:pt>
                <c:pt idx="12">
                  <c:v>2470.94</c:v>
                </c:pt>
                <c:pt idx="13">
                  <c:v>2526.13</c:v>
                </c:pt>
                <c:pt idx="14">
                  <c:v>2613.67</c:v>
                </c:pt>
                <c:pt idx="15">
                  <c:v>2569.84</c:v>
                </c:pt>
                <c:pt idx="16">
                  <c:v>2549.4699999999998</c:v>
                </c:pt>
                <c:pt idx="17">
                  <c:v>2624.72</c:v>
                </c:pt>
                <c:pt idx="18">
                  <c:v>2647.73</c:v>
                </c:pt>
                <c:pt idx="19">
                  <c:v>2611.91</c:v>
                </c:pt>
                <c:pt idx="20">
                  <c:v>2611.0100000000002</c:v>
                </c:pt>
                <c:pt idx="21">
                  <c:v>2658.09</c:v>
                </c:pt>
                <c:pt idx="22">
                  <c:v>2759.55</c:v>
                </c:pt>
                <c:pt idx="23">
                  <c:v>3027.52</c:v>
                </c:pt>
                <c:pt idx="24">
                  <c:v>2663.16</c:v>
                </c:pt>
                <c:pt idx="25">
                  <c:v>2686.92</c:v>
                </c:pt>
                <c:pt idx="26">
                  <c:v>2852.35</c:v>
                </c:pt>
                <c:pt idx="27">
                  <c:v>2785.93</c:v>
                </c:pt>
                <c:pt idx="28">
                  <c:v>2776.82</c:v>
                </c:pt>
                <c:pt idx="29">
                  <c:v>2868.97</c:v>
                </c:pt>
                <c:pt idx="30">
                  <c:v>2893.57</c:v>
                </c:pt>
                <c:pt idx="31">
                  <c:v>2885.47</c:v>
                </c:pt>
                <c:pt idx="32">
                  <c:v>2858.09</c:v>
                </c:pt>
                <c:pt idx="33">
                  <c:v>2950.95</c:v>
                </c:pt>
                <c:pt idx="34">
                  <c:v>3091.33</c:v>
                </c:pt>
                <c:pt idx="35">
                  <c:v>3245.14</c:v>
                </c:pt>
                <c:pt idx="36">
                  <c:v>2975.54</c:v>
                </c:pt>
                <c:pt idx="37">
                  <c:v>3040.46</c:v>
                </c:pt>
                <c:pt idx="38">
                  <c:v>3152.96</c:v>
                </c:pt>
                <c:pt idx="39">
                  <c:v>3144.87</c:v>
                </c:pt>
                <c:pt idx="40">
                  <c:v>3076.14</c:v>
                </c:pt>
                <c:pt idx="41">
                  <c:v>3222.47</c:v>
                </c:pt>
                <c:pt idx="42">
                  <c:v>3234.96</c:v>
                </c:pt>
                <c:pt idx="43">
                  <c:v>3172.54</c:v>
                </c:pt>
                <c:pt idx="44">
                  <c:v>3176.84</c:v>
                </c:pt>
                <c:pt idx="45">
                  <c:v>3247.77</c:v>
                </c:pt>
                <c:pt idx="46">
                  <c:v>3326.94</c:v>
                </c:pt>
                <c:pt idx="47">
                  <c:v>3428.01</c:v>
                </c:pt>
                <c:pt idx="48">
                  <c:v>3215.75</c:v>
                </c:pt>
                <c:pt idx="49">
                  <c:v>3195.56</c:v>
                </c:pt>
                <c:pt idx="50">
                  <c:v>3332.65</c:v>
                </c:pt>
                <c:pt idx="51">
                  <c:v>3294.76</c:v>
                </c:pt>
                <c:pt idx="52">
                  <c:v>3193.9</c:v>
                </c:pt>
                <c:pt idx="53">
                  <c:v>3287.88</c:v>
                </c:pt>
                <c:pt idx="54">
                  <c:v>3361.9</c:v>
                </c:pt>
                <c:pt idx="55">
                  <c:v>3268.69</c:v>
                </c:pt>
                <c:pt idx="56">
                  <c:v>3283.18</c:v>
                </c:pt>
                <c:pt idx="57">
                  <c:v>3312.32</c:v>
                </c:pt>
                <c:pt idx="58">
                  <c:v>3403.92</c:v>
                </c:pt>
                <c:pt idx="59">
                  <c:v>3652.4</c:v>
                </c:pt>
                <c:pt idx="60">
                  <c:v>3231.13</c:v>
                </c:pt>
                <c:pt idx="61">
                  <c:v>3288.29</c:v>
                </c:pt>
                <c:pt idx="62">
                  <c:v>3493.42</c:v>
                </c:pt>
                <c:pt idx="63">
                  <c:v>3398.67</c:v>
                </c:pt>
                <c:pt idx="64">
                  <c:v>3346.61</c:v>
                </c:pt>
                <c:pt idx="65">
                  <c:v>3403.65</c:v>
                </c:pt>
                <c:pt idx="66">
                  <c:v>3403.65</c:v>
                </c:pt>
                <c:pt idx="67">
                  <c:v>3433.32</c:v>
                </c:pt>
                <c:pt idx="68">
                  <c:v>3407.26</c:v>
                </c:pt>
                <c:pt idx="69">
                  <c:v>3403.68</c:v>
                </c:pt>
                <c:pt idx="70">
                  <c:v>3440.22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0E-48E8-82C6-6C13C92E6633}"/>
            </c:ext>
          </c:extLst>
        </c:ser>
        <c:ser>
          <c:idx val="1"/>
          <c:order val="1"/>
          <c:tx>
            <c:v>Prognoza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'Z7 c.d.'!$L$4:$L$75</c:f>
              <c:numCache>
                <c:formatCode>0.00</c:formatCode>
                <c:ptCount val="72"/>
                <c:pt idx="1">
                  <c:v>2401.6454249934018</c:v>
                </c:pt>
                <c:pt idx="2">
                  <c:v>2499.3363505182342</c:v>
                </c:pt>
                <c:pt idx="3">
                  <c:v>2441.8682434520424</c:v>
                </c:pt>
                <c:pt idx="4">
                  <c:v>2401.7485135563629</c:v>
                </c:pt>
                <c:pt idx="5">
                  <c:v>2478.2001543595884</c:v>
                </c:pt>
                <c:pt idx="6">
                  <c:v>2502.1158932030821</c:v>
                </c:pt>
                <c:pt idx="7">
                  <c:v>2469.9270215310048</c:v>
                </c:pt>
                <c:pt idx="8">
                  <c:v>2464.1238301564185</c:v>
                </c:pt>
                <c:pt idx="9">
                  <c:v>2510.2205532548578</c:v>
                </c:pt>
                <c:pt idx="10">
                  <c:v>2605.4906636327873</c:v>
                </c:pt>
                <c:pt idx="11">
                  <c:v>2829.2701789729763</c:v>
                </c:pt>
                <c:pt idx="12">
                  <c:v>2538.5018869200003</c:v>
                </c:pt>
                <c:pt idx="13">
                  <c:v>2537.9389427800352</c:v>
                </c:pt>
                <c:pt idx="14">
                  <c:v>2639.6960988466039</c:v>
                </c:pt>
                <c:pt idx="15">
                  <c:v>2583.6591785470428</c:v>
                </c:pt>
                <c:pt idx="16">
                  <c:v>2526.5151883166632</c:v>
                </c:pt>
                <c:pt idx="17">
                  <c:v>2609.9288725175184</c:v>
                </c:pt>
                <c:pt idx="18">
                  <c:v>2627.5631457760323</c:v>
                </c:pt>
                <c:pt idx="19">
                  <c:v>2602.4462489265284</c:v>
                </c:pt>
                <c:pt idx="20">
                  <c:v>2598.1878952512552</c:v>
                </c:pt>
                <c:pt idx="21">
                  <c:v>2645.1918859960724</c:v>
                </c:pt>
                <c:pt idx="22">
                  <c:v>2738.5953709064256</c:v>
                </c:pt>
                <c:pt idx="23">
                  <c:v>2944.1464385023492</c:v>
                </c:pt>
                <c:pt idx="24">
                  <c:v>2692.4006484325969</c:v>
                </c:pt>
                <c:pt idx="25">
                  <c:v>2718.1459968382283</c:v>
                </c:pt>
                <c:pt idx="26">
                  <c:v>2826.9865363776121</c:v>
                </c:pt>
                <c:pt idx="27">
                  <c:v>2800.1969227172926</c:v>
                </c:pt>
                <c:pt idx="28">
                  <c:v>2750.4429167282765</c:v>
                </c:pt>
                <c:pt idx="29">
                  <c:v>2854.1415470594625</c:v>
                </c:pt>
                <c:pt idx="30">
                  <c:v>2885.0583759053106</c:v>
                </c:pt>
                <c:pt idx="31">
                  <c:v>2862.8075496039032</c:v>
                </c:pt>
                <c:pt idx="32">
                  <c:v>2874.7554470651571</c:v>
                </c:pt>
                <c:pt idx="33">
                  <c:v>2923.1669129926845</c:v>
                </c:pt>
                <c:pt idx="34">
                  <c:v>3042.4998510016098</c:v>
                </c:pt>
                <c:pt idx="35">
                  <c:v>3295.398320570916</c:v>
                </c:pt>
                <c:pt idx="36">
                  <c:v>2962.151674387454</c:v>
                </c:pt>
                <c:pt idx="37">
                  <c:v>3013.9711477299802</c:v>
                </c:pt>
                <c:pt idx="38">
                  <c:v>3170.9787086685596</c:v>
                </c:pt>
                <c:pt idx="39">
                  <c:v>3128.7707957990483</c:v>
                </c:pt>
                <c:pt idx="40">
                  <c:v>3094.7847864583509</c:v>
                </c:pt>
                <c:pt idx="41">
                  <c:v>3196.0754467242159</c:v>
                </c:pt>
                <c:pt idx="42">
                  <c:v>3240.2518857962527</c:v>
                </c:pt>
                <c:pt idx="43">
                  <c:v>3213.5002930728215</c:v>
                </c:pt>
                <c:pt idx="44">
                  <c:v>3198.5183182986202</c:v>
                </c:pt>
                <c:pt idx="45">
                  <c:v>3249.217059079414</c:v>
                </c:pt>
                <c:pt idx="46">
                  <c:v>3363.5558194590853</c:v>
                </c:pt>
                <c:pt idx="47">
                  <c:v>3590.4680149020433</c:v>
                </c:pt>
                <c:pt idx="48">
                  <c:v>3167.8796347064003</c:v>
                </c:pt>
                <c:pt idx="49">
                  <c:v>3219.758533442548</c:v>
                </c:pt>
                <c:pt idx="50">
                  <c:v>3342.808287693038</c:v>
                </c:pt>
                <c:pt idx="51">
                  <c:v>3280.7449834240965</c:v>
                </c:pt>
                <c:pt idx="52">
                  <c:v>3223.2761972648609</c:v>
                </c:pt>
                <c:pt idx="53">
                  <c:v>3302.6874365067615</c:v>
                </c:pt>
                <c:pt idx="54">
                  <c:v>3305.7914175311257</c:v>
                </c:pt>
                <c:pt idx="55">
                  <c:v>3283.5754050964752</c:v>
                </c:pt>
                <c:pt idx="56">
                  <c:v>3262.2497791857013</c:v>
                </c:pt>
                <c:pt idx="57">
                  <c:v>3318.4694724304741</c:v>
                </c:pt>
                <c:pt idx="58">
                  <c:v>3419.4369396932602</c:v>
                </c:pt>
                <c:pt idx="59">
                  <c:v>3646.8617530784536</c:v>
                </c:pt>
                <c:pt idx="60">
                  <c:v>3281.7978167838419</c:v>
                </c:pt>
                <c:pt idx="61">
                  <c:v>3288.1385048993507</c:v>
                </c:pt>
                <c:pt idx="62">
                  <c:v>3419.7380286667035</c:v>
                </c:pt>
                <c:pt idx="63">
                  <c:v>3392.4863449629147</c:v>
                </c:pt>
                <c:pt idx="64">
                  <c:v>3331.9124867627274</c:v>
                </c:pt>
                <c:pt idx="65">
                  <c:v>3438.9981576484133</c:v>
                </c:pt>
                <c:pt idx="66">
                  <c:v>3438.6984694501471</c:v>
                </c:pt>
                <c:pt idx="67">
                  <c:v>3374.727258143891</c:v>
                </c:pt>
                <c:pt idx="68">
                  <c:v>3385.3139786259549</c:v>
                </c:pt>
                <c:pt idx="69">
                  <c:v>3446.6437883894077</c:v>
                </c:pt>
                <c:pt idx="70">
                  <c:v>3535.9358781370124</c:v>
                </c:pt>
                <c:pt idx="71">
                  <c:v>3728.8494558637235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60E-48E8-82C6-6C13C92E6633}"/>
            </c:ext>
          </c:extLst>
        </c:ser>
        <c:marker val="1"/>
        <c:axId val="171709568"/>
        <c:axId val="171711104"/>
      </c:lineChart>
      <c:catAx>
        <c:axId val="171709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11104"/>
        <c:crosses val="autoZero"/>
        <c:auto val="1"/>
        <c:lblAlgn val="ctr"/>
        <c:lblOffset val="100"/>
      </c:catAx>
      <c:valAx>
        <c:axId val="171711104"/>
        <c:scaling>
          <c:orientation val="minMax"/>
          <c:min val="2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PKB</a:t>
            </a:r>
            <a:r>
              <a:rPr lang="pl-PL" b="1" baseline="0"/>
              <a:t> brutto na 1 mieszkańca w Polsce w zł:</a:t>
            </a:r>
            <a:endParaRPr lang="pl-PL" b="1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M3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'Z1 c.d.'!$A$3:$A$23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'Z1 c.d.'!$B$3:$B$23</c:f>
              <c:numCache>
                <c:formatCode>General</c:formatCode>
                <c:ptCount val="21"/>
                <c:pt idx="0">
                  <c:v>19565</c:v>
                </c:pt>
                <c:pt idx="1">
                  <c:v>20432</c:v>
                </c:pt>
                <c:pt idx="2">
                  <c:v>21244</c:v>
                </c:pt>
                <c:pt idx="3">
                  <c:v>22180</c:v>
                </c:pt>
                <c:pt idx="4">
                  <c:v>24439</c:v>
                </c:pt>
                <c:pt idx="5">
                  <c:v>25957</c:v>
                </c:pt>
                <c:pt idx="6">
                  <c:v>28046</c:v>
                </c:pt>
                <c:pt idx="7">
                  <c:v>31155</c:v>
                </c:pt>
                <c:pt idx="8">
                  <c:v>33728</c:v>
                </c:pt>
                <c:pt idx="9">
                  <c:v>35653</c:v>
                </c:pt>
                <c:pt idx="10">
                  <c:v>37564</c:v>
                </c:pt>
                <c:pt idx="11">
                  <c:v>40628</c:v>
                </c:pt>
                <c:pt idx="12">
                  <c:v>42130</c:v>
                </c:pt>
                <c:pt idx="13">
                  <c:v>42770</c:v>
                </c:pt>
                <c:pt idx="14">
                  <c:v>44466</c:v>
                </c:pt>
                <c:pt idx="15">
                  <c:v>46837</c:v>
                </c:pt>
                <c:pt idx="16">
                  <c:v>48494</c:v>
                </c:pt>
                <c:pt idx="17">
                  <c:v>51789</c:v>
                </c:pt>
                <c:pt idx="18">
                  <c:v>55230</c:v>
                </c:pt>
                <c:pt idx="19">
                  <c:v>59741</c:v>
                </c:pt>
                <c:pt idx="20">
                  <c:v>60984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90-4AA2-9738-2A6973398367}"/>
            </c:ext>
          </c:extLst>
        </c:ser>
        <c:ser>
          <c:idx val="1"/>
          <c:order val="1"/>
          <c:tx>
            <c:v>prognoza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'Z1 c.d.'!$C$3:$C$23</c:f>
              <c:numCache>
                <c:formatCode>General</c:formatCode>
                <c:ptCount val="21"/>
                <c:pt idx="1">
                  <c:v>19565</c:v>
                </c:pt>
                <c:pt idx="2">
                  <c:v>20432</c:v>
                </c:pt>
                <c:pt idx="3">
                  <c:v>21244</c:v>
                </c:pt>
                <c:pt idx="4">
                  <c:v>22180</c:v>
                </c:pt>
                <c:pt idx="5">
                  <c:v>24439</c:v>
                </c:pt>
                <c:pt idx="6">
                  <c:v>25957</c:v>
                </c:pt>
                <c:pt idx="7">
                  <c:v>28046</c:v>
                </c:pt>
                <c:pt idx="8">
                  <c:v>31155</c:v>
                </c:pt>
                <c:pt idx="9">
                  <c:v>33728</c:v>
                </c:pt>
                <c:pt idx="10">
                  <c:v>35653</c:v>
                </c:pt>
                <c:pt idx="11">
                  <c:v>37564</c:v>
                </c:pt>
                <c:pt idx="12">
                  <c:v>40628</c:v>
                </c:pt>
                <c:pt idx="13">
                  <c:v>42130</c:v>
                </c:pt>
                <c:pt idx="14">
                  <c:v>42770</c:v>
                </c:pt>
                <c:pt idx="15">
                  <c:v>44466</c:v>
                </c:pt>
                <c:pt idx="16">
                  <c:v>46837</c:v>
                </c:pt>
                <c:pt idx="17">
                  <c:v>48494</c:v>
                </c:pt>
                <c:pt idx="18">
                  <c:v>51789</c:v>
                </c:pt>
                <c:pt idx="19">
                  <c:v>55230</c:v>
                </c:pt>
                <c:pt idx="20">
                  <c:v>59741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90-4AA2-9738-2A6973398367}"/>
            </c:ext>
          </c:extLst>
        </c:ser>
        <c:ser>
          <c:idx val="2"/>
          <c:order val="2"/>
          <c:tx>
            <c:v>prognoza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'Z1 c.d.'!$G$3:$G$23</c:f>
              <c:numCache>
                <c:formatCode>General</c:formatCode>
                <c:ptCount val="21"/>
                <c:pt idx="2">
                  <c:v>21299</c:v>
                </c:pt>
                <c:pt idx="3">
                  <c:v>22056</c:v>
                </c:pt>
                <c:pt idx="4">
                  <c:v>23116</c:v>
                </c:pt>
                <c:pt idx="5">
                  <c:v>26698</c:v>
                </c:pt>
                <c:pt idx="6">
                  <c:v>27475</c:v>
                </c:pt>
                <c:pt idx="7">
                  <c:v>30135</c:v>
                </c:pt>
                <c:pt idx="8">
                  <c:v>34264</c:v>
                </c:pt>
                <c:pt idx="9">
                  <c:v>36301</c:v>
                </c:pt>
                <c:pt idx="10">
                  <c:v>37578</c:v>
                </c:pt>
                <c:pt idx="11">
                  <c:v>39475</c:v>
                </c:pt>
                <c:pt idx="12">
                  <c:v>43692</c:v>
                </c:pt>
                <c:pt idx="13">
                  <c:v>43632</c:v>
                </c:pt>
                <c:pt idx="14">
                  <c:v>43410</c:v>
                </c:pt>
                <c:pt idx="15">
                  <c:v>46162</c:v>
                </c:pt>
                <c:pt idx="16">
                  <c:v>49208</c:v>
                </c:pt>
                <c:pt idx="17">
                  <c:v>50151</c:v>
                </c:pt>
                <c:pt idx="18">
                  <c:v>55084</c:v>
                </c:pt>
                <c:pt idx="19">
                  <c:v>58671</c:v>
                </c:pt>
                <c:pt idx="20">
                  <c:v>64252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90-4AA2-9738-2A6973398367}"/>
            </c:ext>
          </c:extLst>
        </c:ser>
        <c:marker val="1"/>
        <c:axId val="122553856"/>
        <c:axId val="122555392"/>
      </c:lineChart>
      <c:catAx>
        <c:axId val="122553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555392"/>
        <c:crosses val="autoZero"/>
        <c:auto val="1"/>
        <c:lblAlgn val="ctr"/>
        <c:lblOffset val="100"/>
      </c:catAx>
      <c:valAx>
        <c:axId val="122555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5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Kurs EURO w NBP w złotówkach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EURO</c:v>
          </c:tx>
          <c:marker>
            <c:symbol val="none"/>
          </c:marker>
          <c:cat>
            <c:multiLvlStrRef>
              <c:f>'Z2'!$A$2:$B$25</c:f>
              <c:multiLvlStrCache>
                <c:ptCount val="24"/>
                <c:lvl>
                  <c:pt idx="0">
                    <c:v>1 kw.</c:v>
                  </c:pt>
                  <c:pt idx="1">
                    <c:v>2 kw.</c:v>
                  </c:pt>
                  <c:pt idx="2">
                    <c:v>3 kw.</c:v>
                  </c:pt>
                  <c:pt idx="3">
                    <c:v>4 kw.</c:v>
                  </c:pt>
                  <c:pt idx="4">
                    <c:v>1 kw.</c:v>
                  </c:pt>
                  <c:pt idx="5">
                    <c:v>2 kw.</c:v>
                  </c:pt>
                  <c:pt idx="6">
                    <c:v>3 kw.</c:v>
                  </c:pt>
                  <c:pt idx="7">
                    <c:v>4 kw.</c:v>
                  </c:pt>
                  <c:pt idx="8">
                    <c:v>1 kw.</c:v>
                  </c:pt>
                  <c:pt idx="9">
                    <c:v>2 kw.</c:v>
                  </c:pt>
                  <c:pt idx="10">
                    <c:v>3 kw.</c:v>
                  </c:pt>
                  <c:pt idx="11">
                    <c:v>4 kw.</c:v>
                  </c:pt>
                  <c:pt idx="12">
                    <c:v>1 kw.</c:v>
                  </c:pt>
                  <c:pt idx="13">
                    <c:v>2 kw.</c:v>
                  </c:pt>
                  <c:pt idx="14">
                    <c:v>3 kw.</c:v>
                  </c:pt>
                  <c:pt idx="15">
                    <c:v>4 kw.</c:v>
                  </c:pt>
                  <c:pt idx="16">
                    <c:v>1 kw.</c:v>
                  </c:pt>
                  <c:pt idx="17">
                    <c:v>2 kw.</c:v>
                  </c:pt>
                  <c:pt idx="18">
                    <c:v>3 kw.</c:v>
                  </c:pt>
                  <c:pt idx="19">
                    <c:v>4 kw.</c:v>
                  </c:pt>
                  <c:pt idx="20">
                    <c:v>1 kw.</c:v>
                  </c:pt>
                  <c:pt idx="21">
                    <c:v>2 kw.</c:v>
                  </c:pt>
                  <c:pt idx="22">
                    <c:v>3 kw.</c:v>
                  </c:pt>
                  <c:pt idx="23">
                    <c:v>4 kw.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</c:lvl>
              </c:multiLvlStrCache>
            </c:multiLvlStrRef>
          </c:cat>
          <c:val>
            <c:numRef>
              <c:f>'Z2'!$C$2:$C$25</c:f>
              <c:numCache>
                <c:formatCode>0.00</c:formatCode>
                <c:ptCount val="24"/>
                <c:pt idx="0">
                  <c:v>436.02</c:v>
                </c:pt>
                <c:pt idx="1">
                  <c:v>437.25</c:v>
                </c:pt>
                <c:pt idx="2" formatCode="#0.00">
                  <c:v>434.08</c:v>
                </c:pt>
                <c:pt idx="3" formatCode="#0.00">
                  <c:v>437.65</c:v>
                </c:pt>
                <c:pt idx="4" formatCode="#0.00">
                  <c:v>432.46</c:v>
                </c:pt>
                <c:pt idx="5">
                  <c:v>421.68</c:v>
                </c:pt>
                <c:pt idx="6" formatCode="#0.00">
                  <c:v>425.75</c:v>
                </c:pt>
                <c:pt idx="7" formatCode="#0.00">
                  <c:v>423.26</c:v>
                </c:pt>
                <c:pt idx="8" formatCode="#0.00">
                  <c:v>418.10999999999996</c:v>
                </c:pt>
                <c:pt idx="9" formatCode="#0.00">
                  <c:v>426.1</c:v>
                </c:pt>
                <c:pt idx="10" formatCode="#0.00">
                  <c:v>430.56</c:v>
                </c:pt>
                <c:pt idx="11" formatCode="#0.00">
                  <c:v>429.98</c:v>
                </c:pt>
                <c:pt idx="12" formatCode="#,##0.00">
                  <c:v>430.32</c:v>
                </c:pt>
                <c:pt idx="13" formatCode="#,##0.00">
                  <c:v>428.35</c:v>
                </c:pt>
                <c:pt idx="14" formatCode="#,##0.00">
                  <c:v>431.9</c:v>
                </c:pt>
                <c:pt idx="15" formatCode="#,##0.0">
                  <c:v>428.63</c:v>
                </c:pt>
                <c:pt idx="16" formatCode="#,##0.00">
                  <c:v>432.26000000000005</c:v>
                </c:pt>
                <c:pt idx="17" formatCode="#,##0.00">
                  <c:v>450.66</c:v>
                </c:pt>
                <c:pt idx="18" formatCode="#,##0.00">
                  <c:v>444.26</c:v>
                </c:pt>
                <c:pt idx="19" formatCode="#,##0.00">
                  <c:v>444.48</c:v>
                </c:pt>
                <c:pt idx="20" formatCode="#,##0.00">
                  <c:v>454.93</c:v>
                </c:pt>
                <c:pt idx="21" formatCode="#,##0.00">
                  <c:v>453.25</c:v>
                </c:pt>
                <c:pt idx="22" formatCode="#,##0.00">
                  <c:v>456.65</c:v>
                </c:pt>
                <c:pt idx="23" formatCode="#0.00">
                  <c:v>462.04</c:v>
                </c:pt>
              </c:numCache>
            </c:numRef>
          </c:val>
        </c:ser>
        <c:ser>
          <c:idx val="1"/>
          <c:order val="1"/>
          <c:tx>
            <c:v>Prognoza 1</c:v>
          </c:tx>
          <c:marker>
            <c:symbol val="none"/>
          </c:marker>
          <c:val>
            <c:numRef>
              <c:f>'Z2'!$F$2:$F$25</c:f>
              <c:numCache>
                <c:formatCode>General</c:formatCode>
                <c:ptCount val="24"/>
                <c:pt idx="19" formatCode="#,##0.00">
                  <c:v>444.48</c:v>
                </c:pt>
                <c:pt idx="20" formatCode="0.00">
                  <c:v>444.92978258021617</c:v>
                </c:pt>
                <c:pt idx="21" formatCode="0.00">
                  <c:v>445.38002030885173</c:v>
                </c:pt>
                <c:pt idx="22" formatCode="0.00">
                  <c:v>445.83071364648498</c:v>
                </c:pt>
                <c:pt idx="23" formatCode="0.00">
                  <c:v>446.28186305416028</c:v>
                </c:pt>
              </c:numCache>
            </c:numRef>
          </c:val>
        </c:ser>
        <c:ser>
          <c:idx val="2"/>
          <c:order val="2"/>
          <c:tx>
            <c:v>Prognoza 2</c:v>
          </c:tx>
          <c:marker>
            <c:symbol val="none"/>
          </c:marker>
          <c:val>
            <c:numRef>
              <c:f>'Z2'!$G$2:$G$25</c:f>
              <c:numCache>
                <c:formatCode>General</c:formatCode>
                <c:ptCount val="24"/>
                <c:pt idx="19" formatCode="#,##0.00">
                  <c:v>444.48</c:v>
                </c:pt>
                <c:pt idx="20" formatCode="0.00">
                  <c:v>444.92978258021617</c:v>
                </c:pt>
                <c:pt idx="21" formatCode="0.00">
                  <c:v>455.88008116031278</c:v>
                </c:pt>
                <c:pt idx="22" formatCode="0.00">
                  <c:v>454.28207848741556</c:v>
                </c:pt>
                <c:pt idx="23" formatCode="0.00">
                  <c:v>457.67254251034711</c:v>
                </c:pt>
              </c:numCache>
            </c:numRef>
          </c:val>
        </c:ser>
        <c:marker val="1"/>
        <c:axId val="136663808"/>
        <c:axId val="136665344"/>
      </c:lineChart>
      <c:catAx>
        <c:axId val="136663808"/>
        <c:scaling>
          <c:orientation val="minMax"/>
        </c:scaling>
        <c:axPos val="b"/>
        <c:tickLblPos val="nextTo"/>
        <c:crossAx val="136665344"/>
        <c:crosses val="autoZero"/>
        <c:auto val="1"/>
        <c:lblAlgn val="ctr"/>
        <c:lblOffset val="100"/>
      </c:catAx>
      <c:valAx>
        <c:axId val="136665344"/>
        <c:scaling>
          <c:orientation val="minMax"/>
        </c:scaling>
        <c:axPos val="l"/>
        <c:majorGridlines/>
        <c:numFmt formatCode="0.00" sourceLinked="1"/>
        <c:tickLblPos val="nextTo"/>
        <c:crossAx val="13666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Przeciętna miesięczna nominalna emerytura i renta brutto z pozarolniczego systemu ubezpieczeń społecznych [zł]</a:t>
            </a:r>
          </a:p>
        </c:rich>
      </c:tx>
      <c:layout>
        <c:manualLayout>
          <c:xMode val="edge"/>
          <c:yMode val="edge"/>
          <c:x val="0.12310411198600214"/>
          <c:y val="0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1914260717410365E-2"/>
          <c:y val="0.17064814814814824"/>
          <c:w val="0.8775301837270324"/>
          <c:h val="0.51790099154272351"/>
        </c:manualLayout>
      </c:layout>
      <c:lineChart>
        <c:grouping val="standard"/>
        <c:ser>
          <c:idx val="0"/>
          <c:order val="0"/>
          <c:tx>
            <c:strRef>
              <c:f>'Z3'!$AO$2</c:f>
              <c:strCache>
                <c:ptCount val="1"/>
                <c:pt idx="0">
                  <c:v>PMER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'Z3'!$AN$3:$AN$74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'Z3'!$AO$3:$AO$74</c:f>
              <c:numCache>
                <c:formatCode>General</c:formatCode>
                <c:ptCount val="72"/>
                <c:pt idx="0">
                  <c:v>1149.1199999999999</c:v>
                </c:pt>
                <c:pt idx="1">
                  <c:v>1153.7</c:v>
                </c:pt>
                <c:pt idx="2">
                  <c:v>1177.51</c:v>
                </c:pt>
                <c:pt idx="3">
                  <c:v>1166.8800000000001</c:v>
                </c:pt>
                <c:pt idx="4">
                  <c:v>1168.7</c:v>
                </c:pt>
                <c:pt idx="5">
                  <c:v>1171.08</c:v>
                </c:pt>
                <c:pt idx="6">
                  <c:v>1171.6199999999999</c:v>
                </c:pt>
                <c:pt idx="7">
                  <c:v>1171.99</c:v>
                </c:pt>
                <c:pt idx="8">
                  <c:v>1179.04</c:v>
                </c:pt>
                <c:pt idx="9">
                  <c:v>1180.48</c:v>
                </c:pt>
                <c:pt idx="10">
                  <c:v>1180.45</c:v>
                </c:pt>
                <c:pt idx="11">
                  <c:v>1178.3</c:v>
                </c:pt>
                <c:pt idx="12">
                  <c:v>1184.21</c:v>
                </c:pt>
                <c:pt idx="13">
                  <c:v>1187.1099999999999</c:v>
                </c:pt>
                <c:pt idx="14">
                  <c:v>1267.95</c:v>
                </c:pt>
                <c:pt idx="15">
                  <c:v>1268.5999999999999</c:v>
                </c:pt>
                <c:pt idx="16">
                  <c:v>1271.47</c:v>
                </c:pt>
                <c:pt idx="17">
                  <c:v>1273.31</c:v>
                </c:pt>
                <c:pt idx="18">
                  <c:v>1273.5999999999999</c:v>
                </c:pt>
                <c:pt idx="19">
                  <c:v>1274.56</c:v>
                </c:pt>
                <c:pt idx="20">
                  <c:v>1281.2</c:v>
                </c:pt>
                <c:pt idx="21">
                  <c:v>1284.1199999999999</c:v>
                </c:pt>
                <c:pt idx="22">
                  <c:v>1282.8</c:v>
                </c:pt>
                <c:pt idx="23">
                  <c:v>1280.3</c:v>
                </c:pt>
                <c:pt idx="24">
                  <c:v>1284.27</c:v>
                </c:pt>
                <c:pt idx="25">
                  <c:v>1284.6099999999999</c:v>
                </c:pt>
                <c:pt idx="26">
                  <c:v>1295.92</c:v>
                </c:pt>
                <c:pt idx="27">
                  <c:v>1295.19</c:v>
                </c:pt>
                <c:pt idx="28">
                  <c:v>1296.8499999999999</c:v>
                </c:pt>
                <c:pt idx="29">
                  <c:v>1298.17</c:v>
                </c:pt>
                <c:pt idx="30">
                  <c:v>1299.75</c:v>
                </c:pt>
                <c:pt idx="31">
                  <c:v>1300.25</c:v>
                </c:pt>
                <c:pt idx="32">
                  <c:v>1306.8599999999999</c:v>
                </c:pt>
                <c:pt idx="33">
                  <c:v>1310.3900000000001</c:v>
                </c:pt>
                <c:pt idx="34">
                  <c:v>1308.24</c:v>
                </c:pt>
                <c:pt idx="35">
                  <c:v>1305.22</c:v>
                </c:pt>
                <c:pt idx="36">
                  <c:v>1309.2</c:v>
                </c:pt>
                <c:pt idx="37">
                  <c:v>1309.77</c:v>
                </c:pt>
                <c:pt idx="38">
                  <c:v>1421.25</c:v>
                </c:pt>
                <c:pt idx="39">
                  <c:v>1426.41</c:v>
                </c:pt>
                <c:pt idx="40">
                  <c:v>1429.82</c:v>
                </c:pt>
                <c:pt idx="41">
                  <c:v>1444.09</c:v>
                </c:pt>
                <c:pt idx="42">
                  <c:v>1442.75</c:v>
                </c:pt>
                <c:pt idx="43">
                  <c:v>1440.59</c:v>
                </c:pt>
                <c:pt idx="44">
                  <c:v>1448.89</c:v>
                </c:pt>
                <c:pt idx="45">
                  <c:v>1451.01</c:v>
                </c:pt>
                <c:pt idx="46">
                  <c:v>1448.34</c:v>
                </c:pt>
                <c:pt idx="47">
                  <c:v>1449.2</c:v>
                </c:pt>
                <c:pt idx="48">
                  <c:v>1453.94</c:v>
                </c:pt>
                <c:pt idx="49">
                  <c:v>1456.86</c:v>
                </c:pt>
                <c:pt idx="50">
                  <c:v>1548.18</c:v>
                </c:pt>
                <c:pt idx="51">
                  <c:v>1555.93</c:v>
                </c:pt>
                <c:pt idx="52">
                  <c:v>1556.96</c:v>
                </c:pt>
                <c:pt idx="53">
                  <c:v>1558.41</c:v>
                </c:pt>
                <c:pt idx="54">
                  <c:v>1558.37</c:v>
                </c:pt>
                <c:pt idx="55">
                  <c:v>1557.41</c:v>
                </c:pt>
                <c:pt idx="56">
                  <c:v>1562.81</c:v>
                </c:pt>
                <c:pt idx="57">
                  <c:v>1566.27</c:v>
                </c:pt>
                <c:pt idx="58">
                  <c:v>1567.49</c:v>
                </c:pt>
                <c:pt idx="59">
                  <c:v>1566.03</c:v>
                </c:pt>
                <c:pt idx="60">
                  <c:v>1566.35</c:v>
                </c:pt>
                <c:pt idx="61">
                  <c:v>1571.05</c:v>
                </c:pt>
                <c:pt idx="62">
                  <c:v>1648.55</c:v>
                </c:pt>
                <c:pt idx="63">
                  <c:v>1650.02</c:v>
                </c:pt>
                <c:pt idx="64">
                  <c:v>1650.55</c:v>
                </c:pt>
                <c:pt idx="65">
                  <c:v>1654.6</c:v>
                </c:pt>
                <c:pt idx="66">
                  <c:v>1654.6</c:v>
                </c:pt>
                <c:pt idx="67">
                  <c:v>1654.89</c:v>
                </c:pt>
                <c:pt idx="68">
                  <c:v>1656.27</c:v>
                </c:pt>
                <c:pt idx="69">
                  <c:v>1662.67</c:v>
                </c:pt>
                <c:pt idx="70">
                  <c:v>1665.79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B9-4A9F-8049-64B09B36753C}"/>
            </c:ext>
          </c:extLst>
        </c:ser>
        <c:ser>
          <c:idx val="1"/>
          <c:order val="1"/>
          <c:tx>
            <c:strRef>
              <c:f>'Z3'!$AP$2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'Z3'!$AN$3:$AN$74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'Z3'!$AP$3:$AP$74</c:f>
              <c:numCache>
                <c:formatCode>0.00</c:formatCode>
                <c:ptCount val="72"/>
                <c:pt idx="3">
                  <c:v>1160.1099999999999</c:v>
                </c:pt>
                <c:pt idx="4">
                  <c:v>1166.03</c:v>
                </c:pt>
                <c:pt idx="5">
                  <c:v>1171.03</c:v>
                </c:pt>
                <c:pt idx="6">
                  <c:v>1168.8866666666665</c:v>
                </c:pt>
                <c:pt idx="7">
                  <c:v>1170.4666666666665</c:v>
                </c:pt>
                <c:pt idx="8">
                  <c:v>1171.5633333333333</c:v>
                </c:pt>
                <c:pt idx="9">
                  <c:v>1174.2166666666665</c:v>
                </c:pt>
                <c:pt idx="10">
                  <c:v>1177.1699999999998</c:v>
                </c:pt>
                <c:pt idx="11">
                  <c:v>1179.99</c:v>
                </c:pt>
                <c:pt idx="12">
                  <c:v>1179.7433333333336</c:v>
                </c:pt>
                <c:pt idx="13">
                  <c:v>1180.9866666666667</c:v>
                </c:pt>
                <c:pt idx="14">
                  <c:v>1183.2066666666667</c:v>
                </c:pt>
                <c:pt idx="15">
                  <c:v>1213.0899999999999</c:v>
                </c:pt>
                <c:pt idx="16">
                  <c:v>1241.22</c:v>
                </c:pt>
                <c:pt idx="17">
                  <c:v>1269.3400000000001</c:v>
                </c:pt>
                <c:pt idx="18">
                  <c:v>1271.1266666666666</c:v>
                </c:pt>
                <c:pt idx="19">
                  <c:v>1272.7933333333333</c:v>
                </c:pt>
                <c:pt idx="20">
                  <c:v>1273.8233333333333</c:v>
                </c:pt>
                <c:pt idx="21">
                  <c:v>1276.4533333333331</c:v>
                </c:pt>
                <c:pt idx="22">
                  <c:v>1279.96</c:v>
                </c:pt>
                <c:pt idx="23">
                  <c:v>1282.7066666666667</c:v>
                </c:pt>
                <c:pt idx="24">
                  <c:v>1282.4066666666668</c:v>
                </c:pt>
                <c:pt idx="25">
                  <c:v>1282.4566666666667</c:v>
                </c:pt>
                <c:pt idx="26">
                  <c:v>1283.0599999999997</c:v>
                </c:pt>
                <c:pt idx="27">
                  <c:v>1288.2666666666667</c:v>
                </c:pt>
                <c:pt idx="28">
                  <c:v>1291.9066666666665</c:v>
                </c:pt>
                <c:pt idx="29">
                  <c:v>1295.9866666666667</c:v>
                </c:pt>
                <c:pt idx="30">
                  <c:v>1296.7366666666667</c:v>
                </c:pt>
                <c:pt idx="31">
                  <c:v>1298.2566666666667</c:v>
                </c:pt>
                <c:pt idx="32">
                  <c:v>1299.3900000000001</c:v>
                </c:pt>
                <c:pt idx="33">
                  <c:v>1302.2866666666666</c:v>
                </c:pt>
                <c:pt idx="34">
                  <c:v>1305.8333333333333</c:v>
                </c:pt>
                <c:pt idx="35">
                  <c:v>1308.4966666666667</c:v>
                </c:pt>
                <c:pt idx="36">
                  <c:v>1307.95</c:v>
                </c:pt>
                <c:pt idx="37">
                  <c:v>1307.5533333333333</c:v>
                </c:pt>
                <c:pt idx="38">
                  <c:v>1308.0633333333333</c:v>
                </c:pt>
                <c:pt idx="39">
                  <c:v>1346.74</c:v>
                </c:pt>
                <c:pt idx="40">
                  <c:v>1385.8100000000002</c:v>
                </c:pt>
                <c:pt idx="41">
                  <c:v>1425.8266666666666</c:v>
                </c:pt>
                <c:pt idx="42">
                  <c:v>1433.4399999999998</c:v>
                </c:pt>
                <c:pt idx="43">
                  <c:v>1438.8866666666665</c:v>
                </c:pt>
                <c:pt idx="44">
                  <c:v>1442.4766666666667</c:v>
                </c:pt>
                <c:pt idx="45">
                  <c:v>1444.0766666666668</c:v>
                </c:pt>
                <c:pt idx="46">
                  <c:v>1446.83</c:v>
                </c:pt>
                <c:pt idx="47">
                  <c:v>1449.4133333333332</c:v>
                </c:pt>
                <c:pt idx="48">
                  <c:v>1449.5166666666667</c:v>
                </c:pt>
                <c:pt idx="49">
                  <c:v>1450.4933333333331</c:v>
                </c:pt>
                <c:pt idx="50">
                  <c:v>1453.3333333333333</c:v>
                </c:pt>
                <c:pt idx="51">
                  <c:v>1486.3266666666668</c:v>
                </c:pt>
                <c:pt idx="52">
                  <c:v>1520.3233333333335</c:v>
                </c:pt>
                <c:pt idx="53">
                  <c:v>1553.6899999999998</c:v>
                </c:pt>
                <c:pt idx="54">
                  <c:v>1557.1000000000001</c:v>
                </c:pt>
                <c:pt idx="55">
                  <c:v>1557.9133333333332</c:v>
                </c:pt>
                <c:pt idx="56">
                  <c:v>1558.0633333333333</c:v>
                </c:pt>
                <c:pt idx="57">
                  <c:v>1559.53</c:v>
                </c:pt>
                <c:pt idx="58">
                  <c:v>1562.1633333333332</c:v>
                </c:pt>
                <c:pt idx="59">
                  <c:v>1565.5233333333333</c:v>
                </c:pt>
                <c:pt idx="60">
                  <c:v>1566.5966666666666</c:v>
                </c:pt>
                <c:pt idx="61">
                  <c:v>1566.6233333333332</c:v>
                </c:pt>
                <c:pt idx="62">
                  <c:v>1567.8100000000002</c:v>
                </c:pt>
                <c:pt idx="63">
                  <c:v>1595.3166666666666</c:v>
                </c:pt>
                <c:pt idx="64">
                  <c:v>1623.2066666666667</c:v>
                </c:pt>
                <c:pt idx="65">
                  <c:v>1649.7066666666667</c:v>
                </c:pt>
                <c:pt idx="66">
                  <c:v>1651.7233333333334</c:v>
                </c:pt>
                <c:pt idx="67">
                  <c:v>1653.25</c:v>
                </c:pt>
                <c:pt idx="68">
                  <c:v>1654.6966666666667</c:v>
                </c:pt>
                <c:pt idx="69">
                  <c:v>1655.2533333333333</c:v>
                </c:pt>
                <c:pt idx="70">
                  <c:v>1657.9433333333334</c:v>
                </c:pt>
                <c:pt idx="71">
                  <c:v>1661.5766666666666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B9-4A9F-8049-64B09B36753C}"/>
            </c:ext>
          </c:extLst>
        </c:ser>
        <c:ser>
          <c:idx val="2"/>
          <c:order val="2"/>
          <c:tx>
            <c:strRef>
              <c:f>'Z3'!$AQ$2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'Z3'!$AN$3:$AN$74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'Z3'!$AQ$3:$AQ$74</c:f>
              <c:numCache>
                <c:formatCode>0.00</c:formatCode>
                <c:ptCount val="72"/>
                <c:pt idx="4">
                  <c:v>1161.8025</c:v>
                </c:pt>
                <c:pt idx="5">
                  <c:v>1166.6975</c:v>
                </c:pt>
                <c:pt idx="6">
                  <c:v>1171.0425</c:v>
                </c:pt>
                <c:pt idx="7">
                  <c:v>1169.57</c:v>
                </c:pt>
                <c:pt idx="8">
                  <c:v>1170.8474999999999</c:v>
                </c:pt>
                <c:pt idx="9">
                  <c:v>1173.4324999999999</c:v>
                </c:pt>
                <c:pt idx="10">
                  <c:v>1175.7824999999998</c:v>
                </c:pt>
                <c:pt idx="11">
                  <c:v>1177.99</c:v>
                </c:pt>
                <c:pt idx="12">
                  <c:v>1179.5675000000001</c:v>
                </c:pt>
                <c:pt idx="13">
                  <c:v>1180.8600000000001</c:v>
                </c:pt>
                <c:pt idx="14">
                  <c:v>1182.5174999999999</c:v>
                </c:pt>
                <c:pt idx="15">
                  <c:v>1204.3924999999999</c:v>
                </c:pt>
                <c:pt idx="16">
                  <c:v>1226.9674999999997</c:v>
                </c:pt>
                <c:pt idx="17">
                  <c:v>1248.7825</c:v>
                </c:pt>
                <c:pt idx="18">
                  <c:v>1270.3325</c:v>
                </c:pt>
                <c:pt idx="19">
                  <c:v>1271.7449999999999</c:v>
                </c:pt>
                <c:pt idx="20">
                  <c:v>1273.2349999999999</c:v>
                </c:pt>
                <c:pt idx="21">
                  <c:v>1275.6675</c:v>
                </c:pt>
                <c:pt idx="22">
                  <c:v>1278.3699999999999</c:v>
                </c:pt>
                <c:pt idx="23">
                  <c:v>1280.67</c:v>
                </c:pt>
                <c:pt idx="24">
                  <c:v>1282.105</c:v>
                </c:pt>
                <c:pt idx="25">
                  <c:v>1282.8724999999999</c:v>
                </c:pt>
                <c:pt idx="26">
                  <c:v>1282.9949999999999</c:v>
                </c:pt>
                <c:pt idx="27">
                  <c:v>1286.2749999999999</c:v>
                </c:pt>
                <c:pt idx="28">
                  <c:v>1289.9974999999999</c:v>
                </c:pt>
                <c:pt idx="29">
                  <c:v>1293.1424999999999</c:v>
                </c:pt>
                <c:pt idx="30">
                  <c:v>1296.5325</c:v>
                </c:pt>
                <c:pt idx="31">
                  <c:v>1297.49</c:v>
                </c:pt>
                <c:pt idx="32">
                  <c:v>1298.7550000000001</c:v>
                </c:pt>
                <c:pt idx="33">
                  <c:v>1301.2574999999999</c:v>
                </c:pt>
                <c:pt idx="34">
                  <c:v>1304.3125</c:v>
                </c:pt>
                <c:pt idx="35">
                  <c:v>1306.4349999999999</c:v>
                </c:pt>
                <c:pt idx="36">
                  <c:v>1307.6775</c:v>
                </c:pt>
                <c:pt idx="37">
                  <c:v>1308.2625</c:v>
                </c:pt>
                <c:pt idx="38">
                  <c:v>1308.1075000000001</c:v>
                </c:pt>
                <c:pt idx="39">
                  <c:v>1336.3600000000001</c:v>
                </c:pt>
                <c:pt idx="40">
                  <c:v>1366.6575</c:v>
                </c:pt>
                <c:pt idx="41">
                  <c:v>1396.8125</c:v>
                </c:pt>
                <c:pt idx="42">
                  <c:v>1430.3924999999999</c:v>
                </c:pt>
                <c:pt idx="43">
                  <c:v>1435.7674999999999</c:v>
                </c:pt>
                <c:pt idx="44">
                  <c:v>1439.3125</c:v>
                </c:pt>
                <c:pt idx="45">
                  <c:v>1444.0800000000002</c:v>
                </c:pt>
                <c:pt idx="46">
                  <c:v>1445.8100000000002</c:v>
                </c:pt>
                <c:pt idx="47">
                  <c:v>1447.2075</c:v>
                </c:pt>
                <c:pt idx="48">
                  <c:v>1449.36</c:v>
                </c:pt>
                <c:pt idx="49">
                  <c:v>1450.6224999999999</c:v>
                </c:pt>
                <c:pt idx="50">
                  <c:v>1452.0849999999998</c:v>
                </c:pt>
                <c:pt idx="51">
                  <c:v>1477.0450000000001</c:v>
                </c:pt>
                <c:pt idx="52">
                  <c:v>1503.7275000000002</c:v>
                </c:pt>
                <c:pt idx="53">
                  <c:v>1529.4825000000001</c:v>
                </c:pt>
                <c:pt idx="54">
                  <c:v>1554.87</c:v>
                </c:pt>
                <c:pt idx="55">
                  <c:v>1557.4175</c:v>
                </c:pt>
                <c:pt idx="56">
                  <c:v>1557.7874999999999</c:v>
                </c:pt>
                <c:pt idx="57">
                  <c:v>1559.25</c:v>
                </c:pt>
                <c:pt idx="58">
                  <c:v>1561.2150000000001</c:v>
                </c:pt>
                <c:pt idx="59">
                  <c:v>1563.4949999999999</c:v>
                </c:pt>
                <c:pt idx="60">
                  <c:v>1565.6499999999999</c:v>
                </c:pt>
                <c:pt idx="61">
                  <c:v>1566.5349999999999</c:v>
                </c:pt>
                <c:pt idx="62">
                  <c:v>1567.73</c:v>
                </c:pt>
                <c:pt idx="63">
                  <c:v>1587.9950000000001</c:v>
                </c:pt>
                <c:pt idx="64">
                  <c:v>1608.9924999999998</c:v>
                </c:pt>
                <c:pt idx="65">
                  <c:v>1630.0425</c:v>
                </c:pt>
                <c:pt idx="66">
                  <c:v>1650.9299999999998</c:v>
                </c:pt>
                <c:pt idx="67">
                  <c:v>1652.4425000000001</c:v>
                </c:pt>
                <c:pt idx="68">
                  <c:v>1653.66</c:v>
                </c:pt>
                <c:pt idx="69">
                  <c:v>1655.0900000000001</c:v>
                </c:pt>
                <c:pt idx="70">
                  <c:v>1657.1075000000001</c:v>
                </c:pt>
                <c:pt idx="71">
                  <c:v>1659.905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B9-4A9F-8049-64B09B36753C}"/>
            </c:ext>
          </c:extLst>
        </c:ser>
        <c:ser>
          <c:idx val="3"/>
          <c:order val="3"/>
          <c:tx>
            <c:strRef>
              <c:f>'Z3'!$AR$2</c:f>
              <c:strCache>
                <c:ptCount val="1"/>
                <c:pt idx="0">
                  <c:v>k=5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'Z3'!$AN$3:$AN$74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'Z3'!$AR$3:$AR$74</c:f>
              <c:numCache>
                <c:formatCode>General</c:formatCode>
                <c:ptCount val="72"/>
                <c:pt idx="5" formatCode="0.00">
                  <c:v>1163.182</c:v>
                </c:pt>
                <c:pt idx="6" formatCode="0.00">
                  <c:v>1167.5740000000001</c:v>
                </c:pt>
                <c:pt idx="7" formatCode="0.00">
                  <c:v>1171.1579999999999</c:v>
                </c:pt>
                <c:pt idx="8" formatCode="0.00">
                  <c:v>1170.0539999999999</c:v>
                </c:pt>
                <c:pt idx="9" formatCode="0.00">
                  <c:v>1172.4859999999999</c:v>
                </c:pt>
                <c:pt idx="10" formatCode="0.00">
                  <c:v>1174.8419999999999</c:v>
                </c:pt>
                <c:pt idx="11" formatCode="0.00">
                  <c:v>1176.7159999999999</c:v>
                </c:pt>
                <c:pt idx="12" formatCode="0.00">
                  <c:v>1178.0520000000001</c:v>
                </c:pt>
                <c:pt idx="13" formatCode="0.00">
                  <c:v>1180.4960000000001</c:v>
                </c:pt>
                <c:pt idx="14" formatCode="0.00">
                  <c:v>1182.1100000000001</c:v>
                </c:pt>
                <c:pt idx="15" formatCode="0.00">
                  <c:v>1199.6039999999998</c:v>
                </c:pt>
                <c:pt idx="16" formatCode="0.00">
                  <c:v>1217.2339999999999</c:v>
                </c:pt>
                <c:pt idx="17" formatCode="0.00">
                  <c:v>1235.8679999999999</c:v>
                </c:pt>
                <c:pt idx="18" formatCode="0.00">
                  <c:v>1253.6880000000001</c:v>
                </c:pt>
                <c:pt idx="19" formatCode="0.00">
                  <c:v>1270.9860000000001</c:v>
                </c:pt>
                <c:pt idx="20" formatCode="0.00">
                  <c:v>1272.3079999999998</c:v>
                </c:pt>
                <c:pt idx="21" formatCode="0.00">
                  <c:v>1274.828</c:v>
                </c:pt>
                <c:pt idx="22" formatCode="0.00">
                  <c:v>1277.3579999999999</c:v>
                </c:pt>
                <c:pt idx="23" formatCode="0.00">
                  <c:v>1279.2559999999999</c:v>
                </c:pt>
                <c:pt idx="24" formatCode="0.00">
                  <c:v>1280.596</c:v>
                </c:pt>
                <c:pt idx="25" formatCode="0.00">
                  <c:v>1282.538</c:v>
                </c:pt>
                <c:pt idx="26" formatCode="0.00">
                  <c:v>1283.2199999999998</c:v>
                </c:pt>
                <c:pt idx="27" formatCode="0.00">
                  <c:v>1285.58</c:v>
                </c:pt>
                <c:pt idx="28" formatCode="0.00">
                  <c:v>1288.0579999999998</c:v>
                </c:pt>
                <c:pt idx="29" formatCode="0.00">
                  <c:v>1291.3679999999999</c:v>
                </c:pt>
                <c:pt idx="30" formatCode="0.00">
                  <c:v>1294.1479999999999</c:v>
                </c:pt>
                <c:pt idx="31" formatCode="0.00">
                  <c:v>1297.1759999999999</c:v>
                </c:pt>
                <c:pt idx="32" formatCode="0.00">
                  <c:v>1298.0419999999999</c:v>
                </c:pt>
                <c:pt idx="33" formatCode="0.00">
                  <c:v>1300.376</c:v>
                </c:pt>
                <c:pt idx="34" formatCode="0.00">
                  <c:v>1303.0840000000001</c:v>
                </c:pt>
                <c:pt idx="35" formatCode="0.00">
                  <c:v>1305.098</c:v>
                </c:pt>
                <c:pt idx="36" formatCode="0.00">
                  <c:v>1306.192</c:v>
                </c:pt>
                <c:pt idx="37" formatCode="0.00">
                  <c:v>1307.982</c:v>
                </c:pt>
                <c:pt idx="38" formatCode="0.00">
                  <c:v>1308.5639999999999</c:v>
                </c:pt>
                <c:pt idx="39" formatCode="0.00">
                  <c:v>1330.7360000000001</c:v>
                </c:pt>
                <c:pt idx="40" formatCode="0.00">
                  <c:v>1354.3700000000001</c:v>
                </c:pt>
                <c:pt idx="41" formatCode="0.00">
                  <c:v>1379.29</c:v>
                </c:pt>
                <c:pt idx="42" formatCode="0.00">
                  <c:v>1406.268</c:v>
                </c:pt>
                <c:pt idx="43" formatCode="0.00">
                  <c:v>1432.864</c:v>
                </c:pt>
                <c:pt idx="44" formatCode="0.00">
                  <c:v>1436.732</c:v>
                </c:pt>
                <c:pt idx="45" formatCode="0.00">
                  <c:v>1441.2280000000001</c:v>
                </c:pt>
                <c:pt idx="46" formatCode="0.00">
                  <c:v>1445.4660000000001</c:v>
                </c:pt>
                <c:pt idx="47" formatCode="0.00">
                  <c:v>1446.3160000000003</c:v>
                </c:pt>
                <c:pt idx="48" formatCode="0.00">
                  <c:v>1447.606</c:v>
                </c:pt>
                <c:pt idx="49" formatCode="0.00">
                  <c:v>1450.2759999999998</c:v>
                </c:pt>
                <c:pt idx="50" formatCode="0.00">
                  <c:v>1451.87</c:v>
                </c:pt>
                <c:pt idx="51" formatCode="0.00">
                  <c:v>1471.3039999999999</c:v>
                </c:pt>
                <c:pt idx="52" formatCode="0.00">
                  <c:v>1492.8220000000001</c:v>
                </c:pt>
                <c:pt idx="53" formatCode="0.00">
                  <c:v>1514.3740000000003</c:v>
                </c:pt>
                <c:pt idx="54" formatCode="0.00">
                  <c:v>1535.268</c:v>
                </c:pt>
                <c:pt idx="55" formatCode="0.00">
                  <c:v>1555.57</c:v>
                </c:pt>
                <c:pt idx="56" formatCode="0.00">
                  <c:v>1557.4159999999999</c:v>
                </c:pt>
                <c:pt idx="57" formatCode="0.00">
                  <c:v>1558.7919999999999</c:v>
                </c:pt>
                <c:pt idx="58" formatCode="0.00">
                  <c:v>1560.654</c:v>
                </c:pt>
                <c:pt idx="59" formatCode="0.00">
                  <c:v>1562.47</c:v>
                </c:pt>
                <c:pt idx="60" formatCode="0.00">
                  <c:v>1564.002</c:v>
                </c:pt>
                <c:pt idx="61" formatCode="0.00">
                  <c:v>1565.7899999999997</c:v>
                </c:pt>
                <c:pt idx="62" formatCode="0.00">
                  <c:v>1567.4379999999999</c:v>
                </c:pt>
                <c:pt idx="63" formatCode="0.00">
                  <c:v>1583.894</c:v>
                </c:pt>
                <c:pt idx="64" formatCode="0.00">
                  <c:v>1600.4</c:v>
                </c:pt>
                <c:pt idx="65" formatCode="0.00">
                  <c:v>1617.3039999999999</c:v>
                </c:pt>
                <c:pt idx="66" formatCode="0.00">
                  <c:v>1634.9540000000002</c:v>
                </c:pt>
                <c:pt idx="67" formatCode="0.00">
                  <c:v>1651.664</c:v>
                </c:pt>
                <c:pt idx="68" formatCode="0.00">
                  <c:v>1652.932</c:v>
                </c:pt>
                <c:pt idx="69" formatCode="0.00">
                  <c:v>1654.182</c:v>
                </c:pt>
                <c:pt idx="70" formatCode="0.00">
                  <c:v>1656.6060000000002</c:v>
                </c:pt>
                <c:pt idx="71" formatCode="0.00">
                  <c:v>1658.8440000000003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3B9-4A9F-8049-64B09B36753C}"/>
            </c:ext>
          </c:extLst>
        </c:ser>
        <c:marker val="1"/>
        <c:axId val="136589312"/>
        <c:axId val="136590848"/>
      </c:lineChart>
      <c:catAx>
        <c:axId val="136589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590848"/>
        <c:crosses val="autoZero"/>
        <c:auto val="1"/>
        <c:lblAlgn val="ctr"/>
        <c:lblOffset val="100"/>
      </c:catAx>
      <c:valAx>
        <c:axId val="136590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5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Przeciętne zatrudnienie w sektorze przedsiębiorstw [tys.]</a:t>
            </a:r>
          </a:p>
        </c:rich>
      </c:tx>
      <c:layout>
        <c:manualLayout>
          <c:xMode val="edge"/>
          <c:yMode val="edge"/>
          <c:x val="0.13724300087489125"/>
          <c:y val="0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8025371828521609E-2"/>
          <c:y val="0.13004629629629694"/>
          <c:w val="0.8775301837270324"/>
          <c:h val="0.55850284339457712"/>
        </c:manualLayout>
      </c:layout>
      <c:lineChart>
        <c:grouping val="standard"/>
        <c:ser>
          <c:idx val="0"/>
          <c:order val="0"/>
          <c:tx>
            <c:strRef>
              <c:f>'Z3'!$B$2</c:f>
              <c:strCache>
                <c:ptCount val="1"/>
                <c:pt idx="0">
                  <c:v>PZ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'Z3'!$A$3:$A$74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'Z3'!$B$3:$B$74</c:f>
              <c:numCache>
                <c:formatCode>General</c:formatCode>
                <c:ptCount val="72"/>
                <c:pt idx="0">
                  <c:v>4734</c:v>
                </c:pt>
                <c:pt idx="1">
                  <c:v>4742</c:v>
                </c:pt>
                <c:pt idx="2">
                  <c:v>4740</c:v>
                </c:pt>
                <c:pt idx="3">
                  <c:v>4751</c:v>
                </c:pt>
                <c:pt idx="4">
                  <c:v>4753</c:v>
                </c:pt>
                <c:pt idx="5">
                  <c:v>4767</c:v>
                </c:pt>
                <c:pt idx="6">
                  <c:v>4769</c:v>
                </c:pt>
                <c:pt idx="7">
                  <c:v>4773</c:v>
                </c:pt>
                <c:pt idx="8">
                  <c:v>4785</c:v>
                </c:pt>
                <c:pt idx="9">
                  <c:v>4795</c:v>
                </c:pt>
                <c:pt idx="10">
                  <c:v>4801</c:v>
                </c:pt>
                <c:pt idx="11">
                  <c:v>4795</c:v>
                </c:pt>
                <c:pt idx="12">
                  <c:v>4859</c:v>
                </c:pt>
                <c:pt idx="13">
                  <c:v>4858</c:v>
                </c:pt>
                <c:pt idx="14">
                  <c:v>4866</c:v>
                </c:pt>
                <c:pt idx="15">
                  <c:v>4886</c:v>
                </c:pt>
                <c:pt idx="16">
                  <c:v>4898</c:v>
                </c:pt>
                <c:pt idx="17">
                  <c:v>4915</c:v>
                </c:pt>
                <c:pt idx="18">
                  <c:v>4924</c:v>
                </c:pt>
                <c:pt idx="19">
                  <c:v>4939</c:v>
                </c:pt>
                <c:pt idx="20">
                  <c:v>4954</c:v>
                </c:pt>
                <c:pt idx="21">
                  <c:v>4967</c:v>
                </c:pt>
                <c:pt idx="22">
                  <c:v>4983</c:v>
                </c:pt>
                <c:pt idx="23">
                  <c:v>4991</c:v>
                </c:pt>
                <c:pt idx="24">
                  <c:v>5045</c:v>
                </c:pt>
                <c:pt idx="25">
                  <c:v>5067</c:v>
                </c:pt>
                <c:pt idx="26">
                  <c:v>5086</c:v>
                </c:pt>
                <c:pt idx="27">
                  <c:v>5102</c:v>
                </c:pt>
                <c:pt idx="28">
                  <c:v>5112</c:v>
                </c:pt>
                <c:pt idx="29">
                  <c:v>5141</c:v>
                </c:pt>
                <c:pt idx="30">
                  <c:v>5156</c:v>
                </c:pt>
                <c:pt idx="31">
                  <c:v>5178</c:v>
                </c:pt>
                <c:pt idx="32">
                  <c:v>5189</c:v>
                </c:pt>
                <c:pt idx="33">
                  <c:v>5216</c:v>
                </c:pt>
                <c:pt idx="34">
                  <c:v>5229</c:v>
                </c:pt>
                <c:pt idx="35">
                  <c:v>5237</c:v>
                </c:pt>
                <c:pt idx="36">
                  <c:v>5339</c:v>
                </c:pt>
                <c:pt idx="37">
                  <c:v>5363</c:v>
                </c:pt>
                <c:pt idx="38">
                  <c:v>5376</c:v>
                </c:pt>
                <c:pt idx="39">
                  <c:v>5382</c:v>
                </c:pt>
                <c:pt idx="40">
                  <c:v>5383</c:v>
                </c:pt>
                <c:pt idx="41">
                  <c:v>5383</c:v>
                </c:pt>
                <c:pt idx="42">
                  <c:v>5392</c:v>
                </c:pt>
                <c:pt idx="43">
                  <c:v>5391</c:v>
                </c:pt>
                <c:pt idx="44">
                  <c:v>5395</c:v>
                </c:pt>
                <c:pt idx="45">
                  <c:v>5397</c:v>
                </c:pt>
                <c:pt idx="46">
                  <c:v>5386</c:v>
                </c:pt>
                <c:pt idx="47">
                  <c:v>5353</c:v>
                </c:pt>
                <c:pt idx="48">
                  <c:v>5374</c:v>
                </c:pt>
                <c:pt idx="49">
                  <c:v>5352</c:v>
                </c:pt>
                <c:pt idx="50">
                  <c:v>5325</c:v>
                </c:pt>
                <c:pt idx="51">
                  <c:v>5309</c:v>
                </c:pt>
                <c:pt idx="52">
                  <c:v>5292</c:v>
                </c:pt>
                <c:pt idx="53">
                  <c:v>5280</c:v>
                </c:pt>
                <c:pt idx="54">
                  <c:v>5273</c:v>
                </c:pt>
                <c:pt idx="55">
                  <c:v>5270</c:v>
                </c:pt>
                <c:pt idx="56">
                  <c:v>5267</c:v>
                </c:pt>
                <c:pt idx="57">
                  <c:v>5267</c:v>
                </c:pt>
                <c:pt idx="58">
                  <c:v>5265</c:v>
                </c:pt>
                <c:pt idx="59">
                  <c:v>5255</c:v>
                </c:pt>
                <c:pt idx="60">
                  <c:v>5301</c:v>
                </c:pt>
                <c:pt idx="61">
                  <c:v>5293</c:v>
                </c:pt>
                <c:pt idx="62">
                  <c:v>5294</c:v>
                </c:pt>
                <c:pt idx="63">
                  <c:v>5308</c:v>
                </c:pt>
                <c:pt idx="64">
                  <c:v>5320</c:v>
                </c:pt>
                <c:pt idx="65">
                  <c:v>5336</c:v>
                </c:pt>
                <c:pt idx="66">
                  <c:v>5336</c:v>
                </c:pt>
                <c:pt idx="67">
                  <c:v>5350</c:v>
                </c:pt>
                <c:pt idx="68">
                  <c:v>5352</c:v>
                </c:pt>
                <c:pt idx="69">
                  <c:v>5364</c:v>
                </c:pt>
                <c:pt idx="70">
                  <c:v>5375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6A-4DC5-A170-A8B14FE53424}"/>
            </c:ext>
          </c:extLst>
        </c:ser>
        <c:ser>
          <c:idx val="1"/>
          <c:order val="1"/>
          <c:tx>
            <c:strRef>
              <c:f>'Z3'!$C$2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'Z3'!$A$3:$A$74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'Z3'!$C$3:$C$74</c:f>
              <c:numCache>
                <c:formatCode>General</c:formatCode>
                <c:ptCount val="72"/>
                <c:pt idx="3" formatCode="0.00">
                  <c:v>4738.666666666667</c:v>
                </c:pt>
                <c:pt idx="4" formatCode="0.00">
                  <c:v>4744.333333333333</c:v>
                </c:pt>
                <c:pt idx="5" formatCode="0.00">
                  <c:v>4748</c:v>
                </c:pt>
                <c:pt idx="6" formatCode="0.00">
                  <c:v>4757</c:v>
                </c:pt>
                <c:pt idx="7" formatCode="0.00">
                  <c:v>4763</c:v>
                </c:pt>
                <c:pt idx="8" formatCode="0.00">
                  <c:v>4769.666666666667</c:v>
                </c:pt>
                <c:pt idx="9" formatCode="0.00">
                  <c:v>4775.666666666667</c:v>
                </c:pt>
                <c:pt idx="10" formatCode="0.00">
                  <c:v>4784.333333333333</c:v>
                </c:pt>
                <c:pt idx="11" formatCode="0.00">
                  <c:v>4793.666666666667</c:v>
                </c:pt>
                <c:pt idx="12" formatCode="0.00">
                  <c:v>4797</c:v>
                </c:pt>
                <c:pt idx="13" formatCode="0.00">
                  <c:v>4818.333333333333</c:v>
                </c:pt>
                <c:pt idx="14" formatCode="0.00">
                  <c:v>4837.333333333333</c:v>
                </c:pt>
                <c:pt idx="15" formatCode="0.00">
                  <c:v>4861</c:v>
                </c:pt>
                <c:pt idx="16" formatCode="0.00">
                  <c:v>4870</c:v>
                </c:pt>
                <c:pt idx="17" formatCode="0.00">
                  <c:v>4883.333333333333</c:v>
                </c:pt>
                <c:pt idx="18" formatCode="0.00">
                  <c:v>4899.666666666667</c:v>
                </c:pt>
                <c:pt idx="19" formatCode="0.00">
                  <c:v>4912.333333333333</c:v>
                </c:pt>
                <c:pt idx="20" formatCode="0.00">
                  <c:v>4926</c:v>
                </c:pt>
                <c:pt idx="21" formatCode="0.00">
                  <c:v>4939</c:v>
                </c:pt>
                <c:pt idx="22" formatCode="0.00">
                  <c:v>4953.333333333333</c:v>
                </c:pt>
                <c:pt idx="23" formatCode="0.00">
                  <c:v>4968</c:v>
                </c:pt>
                <c:pt idx="24" formatCode="0.00">
                  <c:v>4980.333333333333</c:v>
                </c:pt>
                <c:pt idx="25" formatCode="0.00">
                  <c:v>5006.333333333333</c:v>
                </c:pt>
                <c:pt idx="26" formatCode="0.00">
                  <c:v>5034.333333333333</c:v>
                </c:pt>
                <c:pt idx="27" formatCode="0.00">
                  <c:v>5066</c:v>
                </c:pt>
                <c:pt idx="28" formatCode="0.00">
                  <c:v>5085</c:v>
                </c:pt>
                <c:pt idx="29" formatCode="0.00">
                  <c:v>5100</c:v>
                </c:pt>
                <c:pt idx="30" formatCode="0.00">
                  <c:v>5118.333333333333</c:v>
                </c:pt>
                <c:pt idx="31" formatCode="0.00">
                  <c:v>5136.333333333333</c:v>
                </c:pt>
                <c:pt idx="32" formatCode="0.00">
                  <c:v>5158.333333333333</c:v>
                </c:pt>
                <c:pt idx="33" formatCode="0.00">
                  <c:v>5174.333333333333</c:v>
                </c:pt>
                <c:pt idx="34" formatCode="0.00">
                  <c:v>5194.333333333333</c:v>
                </c:pt>
                <c:pt idx="35" formatCode="0.00">
                  <c:v>5211.333333333333</c:v>
                </c:pt>
                <c:pt idx="36" formatCode="0.00">
                  <c:v>5227.333333333333</c:v>
                </c:pt>
                <c:pt idx="37" formatCode="0.00">
                  <c:v>5268.333333333333</c:v>
                </c:pt>
                <c:pt idx="38" formatCode="0.00">
                  <c:v>5313</c:v>
                </c:pt>
                <c:pt idx="39" formatCode="0.00">
                  <c:v>5359.333333333333</c:v>
                </c:pt>
                <c:pt idx="40" formatCode="0.00">
                  <c:v>5373.666666666667</c:v>
                </c:pt>
                <c:pt idx="41" formatCode="0.00">
                  <c:v>5380.333333333333</c:v>
                </c:pt>
                <c:pt idx="42" formatCode="0.00">
                  <c:v>5382.666666666667</c:v>
                </c:pt>
                <c:pt idx="43" formatCode="0.00">
                  <c:v>5386</c:v>
                </c:pt>
                <c:pt idx="44" formatCode="0.00">
                  <c:v>5388.666666666667</c:v>
                </c:pt>
                <c:pt idx="45" formatCode="0.00">
                  <c:v>5392.666666666667</c:v>
                </c:pt>
                <c:pt idx="46" formatCode="0.00">
                  <c:v>5394.333333333333</c:v>
                </c:pt>
                <c:pt idx="47" formatCode="0.00">
                  <c:v>5392.666666666667</c:v>
                </c:pt>
                <c:pt idx="48" formatCode="0.00">
                  <c:v>5378.666666666667</c:v>
                </c:pt>
                <c:pt idx="49" formatCode="0.00">
                  <c:v>5371</c:v>
                </c:pt>
                <c:pt idx="50" formatCode="0.00">
                  <c:v>5359.666666666667</c:v>
                </c:pt>
                <c:pt idx="51" formatCode="0.00">
                  <c:v>5350.333333333333</c:v>
                </c:pt>
                <c:pt idx="52" formatCode="0.00">
                  <c:v>5328.666666666667</c:v>
                </c:pt>
                <c:pt idx="53" formatCode="0.00">
                  <c:v>5308.666666666667</c:v>
                </c:pt>
                <c:pt idx="54" formatCode="0.00">
                  <c:v>5293.666666666667</c:v>
                </c:pt>
                <c:pt idx="55" formatCode="0.00">
                  <c:v>5281.666666666667</c:v>
                </c:pt>
                <c:pt idx="56" formatCode="0.00">
                  <c:v>5274.333333333333</c:v>
                </c:pt>
                <c:pt idx="57" formatCode="0.00">
                  <c:v>5270</c:v>
                </c:pt>
                <c:pt idx="58" formatCode="0.00">
                  <c:v>5268</c:v>
                </c:pt>
                <c:pt idx="59" formatCode="0.00">
                  <c:v>5266.333333333333</c:v>
                </c:pt>
                <c:pt idx="60" formatCode="0.00">
                  <c:v>5262.333333333333</c:v>
                </c:pt>
                <c:pt idx="61" formatCode="0.00">
                  <c:v>5273.666666666667</c:v>
                </c:pt>
                <c:pt idx="62" formatCode="0.00">
                  <c:v>5283</c:v>
                </c:pt>
                <c:pt idx="63" formatCode="0.00">
                  <c:v>5296</c:v>
                </c:pt>
                <c:pt idx="64" formatCode="0.00">
                  <c:v>5298.333333333333</c:v>
                </c:pt>
                <c:pt idx="65" formatCode="0.00">
                  <c:v>5307.333333333333</c:v>
                </c:pt>
                <c:pt idx="66" formatCode="0.00">
                  <c:v>5321.333333333333</c:v>
                </c:pt>
                <c:pt idx="67" formatCode="0.00">
                  <c:v>5330.666666666667</c:v>
                </c:pt>
                <c:pt idx="68" formatCode="0.00">
                  <c:v>5340.666666666667</c:v>
                </c:pt>
                <c:pt idx="69" formatCode="0.00">
                  <c:v>5346</c:v>
                </c:pt>
                <c:pt idx="70" formatCode="0.00">
                  <c:v>5355.333333333333</c:v>
                </c:pt>
                <c:pt idx="71" formatCode="0.00">
                  <c:v>5363.666666666667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6A-4DC5-A170-A8B14FE53424}"/>
            </c:ext>
          </c:extLst>
        </c:ser>
        <c:ser>
          <c:idx val="2"/>
          <c:order val="2"/>
          <c:tx>
            <c:strRef>
              <c:f>'Z3'!$D$2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'Z3'!$A$3:$A$74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'Z3'!$D$3:$D$74</c:f>
              <c:numCache>
                <c:formatCode>General</c:formatCode>
                <c:ptCount val="72"/>
                <c:pt idx="4">
                  <c:v>4741.75</c:v>
                </c:pt>
                <c:pt idx="5">
                  <c:v>4746.5</c:v>
                </c:pt>
                <c:pt idx="6">
                  <c:v>4752.75</c:v>
                </c:pt>
                <c:pt idx="7">
                  <c:v>4760</c:v>
                </c:pt>
                <c:pt idx="8">
                  <c:v>4765.5</c:v>
                </c:pt>
                <c:pt idx="9">
                  <c:v>4773.5</c:v>
                </c:pt>
                <c:pt idx="10">
                  <c:v>4780.5</c:v>
                </c:pt>
                <c:pt idx="11">
                  <c:v>4788.5</c:v>
                </c:pt>
                <c:pt idx="12">
                  <c:v>4794</c:v>
                </c:pt>
                <c:pt idx="13">
                  <c:v>4812.5</c:v>
                </c:pt>
                <c:pt idx="14">
                  <c:v>4828.25</c:v>
                </c:pt>
                <c:pt idx="15">
                  <c:v>4844.5</c:v>
                </c:pt>
                <c:pt idx="16">
                  <c:v>4867.25</c:v>
                </c:pt>
                <c:pt idx="17">
                  <c:v>4877</c:v>
                </c:pt>
                <c:pt idx="18">
                  <c:v>4891.25</c:v>
                </c:pt>
                <c:pt idx="19">
                  <c:v>4905.75</c:v>
                </c:pt>
                <c:pt idx="20">
                  <c:v>4919</c:v>
                </c:pt>
                <c:pt idx="21">
                  <c:v>4933</c:v>
                </c:pt>
                <c:pt idx="22">
                  <c:v>4946</c:v>
                </c:pt>
                <c:pt idx="23">
                  <c:v>4960.75</c:v>
                </c:pt>
                <c:pt idx="24">
                  <c:v>4973.75</c:v>
                </c:pt>
                <c:pt idx="25">
                  <c:v>4996.5</c:v>
                </c:pt>
                <c:pt idx="26">
                  <c:v>5021.5</c:v>
                </c:pt>
                <c:pt idx="27">
                  <c:v>5047.25</c:v>
                </c:pt>
                <c:pt idx="28">
                  <c:v>5075</c:v>
                </c:pt>
                <c:pt idx="29">
                  <c:v>5091.75</c:v>
                </c:pt>
                <c:pt idx="30">
                  <c:v>5110.25</c:v>
                </c:pt>
                <c:pt idx="31">
                  <c:v>5127.75</c:v>
                </c:pt>
                <c:pt idx="32">
                  <c:v>5146.75</c:v>
                </c:pt>
                <c:pt idx="33">
                  <c:v>5166</c:v>
                </c:pt>
                <c:pt idx="34">
                  <c:v>5184.75</c:v>
                </c:pt>
                <c:pt idx="35">
                  <c:v>5203</c:v>
                </c:pt>
                <c:pt idx="36">
                  <c:v>5217.75</c:v>
                </c:pt>
                <c:pt idx="37">
                  <c:v>5255.25</c:v>
                </c:pt>
                <c:pt idx="38">
                  <c:v>5292</c:v>
                </c:pt>
                <c:pt idx="39">
                  <c:v>5328.75</c:v>
                </c:pt>
                <c:pt idx="40">
                  <c:v>5365</c:v>
                </c:pt>
                <c:pt idx="41">
                  <c:v>5376</c:v>
                </c:pt>
                <c:pt idx="42">
                  <c:v>5381</c:v>
                </c:pt>
                <c:pt idx="43">
                  <c:v>5385</c:v>
                </c:pt>
                <c:pt idx="44">
                  <c:v>5387.25</c:v>
                </c:pt>
                <c:pt idx="45">
                  <c:v>5390.25</c:v>
                </c:pt>
                <c:pt idx="46">
                  <c:v>5393.75</c:v>
                </c:pt>
                <c:pt idx="47">
                  <c:v>5392.25</c:v>
                </c:pt>
                <c:pt idx="48">
                  <c:v>5382.75</c:v>
                </c:pt>
                <c:pt idx="49">
                  <c:v>5377.5</c:v>
                </c:pt>
                <c:pt idx="50">
                  <c:v>5366.25</c:v>
                </c:pt>
                <c:pt idx="51">
                  <c:v>5351</c:v>
                </c:pt>
                <c:pt idx="52">
                  <c:v>5340</c:v>
                </c:pt>
                <c:pt idx="53">
                  <c:v>5319.5</c:v>
                </c:pt>
                <c:pt idx="54">
                  <c:v>5301.5</c:v>
                </c:pt>
                <c:pt idx="55">
                  <c:v>5288.5</c:v>
                </c:pt>
                <c:pt idx="56">
                  <c:v>5278.75</c:v>
                </c:pt>
                <c:pt idx="57">
                  <c:v>5272.5</c:v>
                </c:pt>
                <c:pt idx="58">
                  <c:v>5269.25</c:v>
                </c:pt>
                <c:pt idx="59">
                  <c:v>5267.25</c:v>
                </c:pt>
                <c:pt idx="60">
                  <c:v>5263.5</c:v>
                </c:pt>
                <c:pt idx="61">
                  <c:v>5272</c:v>
                </c:pt>
                <c:pt idx="62">
                  <c:v>5278.5</c:v>
                </c:pt>
                <c:pt idx="63">
                  <c:v>5285.75</c:v>
                </c:pt>
                <c:pt idx="64">
                  <c:v>5299</c:v>
                </c:pt>
                <c:pt idx="65">
                  <c:v>5303.75</c:v>
                </c:pt>
                <c:pt idx="66">
                  <c:v>5314.5</c:v>
                </c:pt>
                <c:pt idx="67">
                  <c:v>5325</c:v>
                </c:pt>
                <c:pt idx="68">
                  <c:v>5335.5</c:v>
                </c:pt>
                <c:pt idx="69">
                  <c:v>5343.5</c:v>
                </c:pt>
                <c:pt idx="70">
                  <c:v>5350.5</c:v>
                </c:pt>
                <c:pt idx="71">
                  <c:v>5360.25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6A-4DC5-A170-A8B14FE53424}"/>
            </c:ext>
          </c:extLst>
        </c:ser>
        <c:ser>
          <c:idx val="3"/>
          <c:order val="3"/>
          <c:tx>
            <c:strRef>
              <c:f>'Z3'!$E$2</c:f>
              <c:strCache>
                <c:ptCount val="1"/>
                <c:pt idx="0">
                  <c:v>k=5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'Z3'!$A$3:$A$74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'Z3'!$E$3:$E$74</c:f>
              <c:numCache>
                <c:formatCode>General</c:formatCode>
                <c:ptCount val="72"/>
                <c:pt idx="5" formatCode="0.00">
                  <c:v>4744</c:v>
                </c:pt>
                <c:pt idx="6" formatCode="0.00">
                  <c:v>4750.6000000000004</c:v>
                </c:pt>
                <c:pt idx="7" formatCode="0.00">
                  <c:v>4756</c:v>
                </c:pt>
                <c:pt idx="8" formatCode="0.00">
                  <c:v>4762.6000000000004</c:v>
                </c:pt>
                <c:pt idx="9" formatCode="0.00">
                  <c:v>4769.3999999999996</c:v>
                </c:pt>
                <c:pt idx="10" formatCode="0.00">
                  <c:v>4777.8</c:v>
                </c:pt>
                <c:pt idx="11" formatCode="0.00">
                  <c:v>4784.6000000000004</c:v>
                </c:pt>
                <c:pt idx="12" formatCode="0.00">
                  <c:v>4789.8</c:v>
                </c:pt>
                <c:pt idx="13" formatCode="0.00">
                  <c:v>4807</c:v>
                </c:pt>
                <c:pt idx="14" formatCode="0.00">
                  <c:v>4821.6000000000004</c:v>
                </c:pt>
                <c:pt idx="15" formatCode="0.00">
                  <c:v>4835.8</c:v>
                </c:pt>
                <c:pt idx="16" formatCode="0.00">
                  <c:v>4852.8</c:v>
                </c:pt>
                <c:pt idx="17" formatCode="0.00">
                  <c:v>4873.3999999999996</c:v>
                </c:pt>
                <c:pt idx="18" formatCode="0.00">
                  <c:v>4884.6000000000004</c:v>
                </c:pt>
                <c:pt idx="19" formatCode="0.00">
                  <c:v>4897.8</c:v>
                </c:pt>
                <c:pt idx="20" formatCode="0.00">
                  <c:v>4912.3999999999996</c:v>
                </c:pt>
                <c:pt idx="21" formatCode="0.00">
                  <c:v>4926</c:v>
                </c:pt>
                <c:pt idx="22" formatCode="0.00">
                  <c:v>4939.8</c:v>
                </c:pt>
                <c:pt idx="23" formatCode="0.00">
                  <c:v>4953.3999999999996</c:v>
                </c:pt>
                <c:pt idx="24" formatCode="0.00">
                  <c:v>4966.8</c:v>
                </c:pt>
                <c:pt idx="25" formatCode="0.00">
                  <c:v>4988</c:v>
                </c:pt>
                <c:pt idx="26" formatCode="0.00">
                  <c:v>5010.6000000000004</c:v>
                </c:pt>
                <c:pt idx="27" formatCode="0.00">
                  <c:v>5034.3999999999996</c:v>
                </c:pt>
                <c:pt idx="28" formatCode="0.00">
                  <c:v>5058.2</c:v>
                </c:pt>
                <c:pt idx="29" formatCode="0.00">
                  <c:v>5082.3999999999996</c:v>
                </c:pt>
                <c:pt idx="30" formatCode="0.00">
                  <c:v>5101.6000000000004</c:v>
                </c:pt>
                <c:pt idx="31" formatCode="0.00">
                  <c:v>5119.3999999999996</c:v>
                </c:pt>
                <c:pt idx="32" formatCode="0.00">
                  <c:v>5137.8</c:v>
                </c:pt>
                <c:pt idx="33" formatCode="0.00">
                  <c:v>5155.2</c:v>
                </c:pt>
                <c:pt idx="34" formatCode="0.00">
                  <c:v>5176</c:v>
                </c:pt>
                <c:pt idx="35" formatCode="0.00">
                  <c:v>5193.6000000000004</c:v>
                </c:pt>
                <c:pt idx="36" formatCode="0.00">
                  <c:v>5209.8</c:v>
                </c:pt>
                <c:pt idx="37" formatCode="0.00">
                  <c:v>5242</c:v>
                </c:pt>
                <c:pt idx="38" formatCode="0.00">
                  <c:v>5276.8</c:v>
                </c:pt>
                <c:pt idx="39" formatCode="0.00">
                  <c:v>5308.8</c:v>
                </c:pt>
                <c:pt idx="40" formatCode="0.00">
                  <c:v>5339.4</c:v>
                </c:pt>
                <c:pt idx="41" formatCode="0.00">
                  <c:v>5368.6</c:v>
                </c:pt>
                <c:pt idx="42" formatCode="0.00">
                  <c:v>5377.4</c:v>
                </c:pt>
                <c:pt idx="43" formatCode="0.00">
                  <c:v>5383.2</c:v>
                </c:pt>
                <c:pt idx="44" formatCode="0.00">
                  <c:v>5386.2</c:v>
                </c:pt>
                <c:pt idx="45" formatCode="0.00">
                  <c:v>5388.8</c:v>
                </c:pt>
                <c:pt idx="46" formatCode="0.00">
                  <c:v>5391.6</c:v>
                </c:pt>
                <c:pt idx="47" formatCode="0.00">
                  <c:v>5392.2</c:v>
                </c:pt>
                <c:pt idx="48" formatCode="0.00">
                  <c:v>5384.4</c:v>
                </c:pt>
                <c:pt idx="49" formatCode="0.00">
                  <c:v>5381</c:v>
                </c:pt>
                <c:pt idx="50" formatCode="0.00">
                  <c:v>5372.4</c:v>
                </c:pt>
                <c:pt idx="51" formatCode="0.00">
                  <c:v>5358</c:v>
                </c:pt>
                <c:pt idx="52" formatCode="0.00">
                  <c:v>5342.6</c:v>
                </c:pt>
                <c:pt idx="53" formatCode="0.00">
                  <c:v>5330.4</c:v>
                </c:pt>
                <c:pt idx="54" formatCode="0.00">
                  <c:v>5311.6</c:v>
                </c:pt>
                <c:pt idx="55" formatCode="0.00">
                  <c:v>5295.8</c:v>
                </c:pt>
                <c:pt idx="56" formatCode="0.00">
                  <c:v>5284.8</c:v>
                </c:pt>
                <c:pt idx="57" formatCode="0.00">
                  <c:v>5276.4</c:v>
                </c:pt>
                <c:pt idx="58" formatCode="0.00">
                  <c:v>5271.4</c:v>
                </c:pt>
                <c:pt idx="59" formatCode="0.00">
                  <c:v>5268.4</c:v>
                </c:pt>
                <c:pt idx="60" formatCode="0.00">
                  <c:v>5264.8</c:v>
                </c:pt>
                <c:pt idx="61" formatCode="0.00">
                  <c:v>5271</c:v>
                </c:pt>
                <c:pt idx="62" formatCode="0.00">
                  <c:v>5276.2</c:v>
                </c:pt>
                <c:pt idx="63" formatCode="0.00">
                  <c:v>5281.6</c:v>
                </c:pt>
                <c:pt idx="64" formatCode="0.00">
                  <c:v>5290.2</c:v>
                </c:pt>
                <c:pt idx="65" formatCode="0.00">
                  <c:v>5303.2</c:v>
                </c:pt>
                <c:pt idx="66" formatCode="0.00">
                  <c:v>5310.2</c:v>
                </c:pt>
                <c:pt idx="67" formatCode="0.00">
                  <c:v>5318.8</c:v>
                </c:pt>
                <c:pt idx="68" formatCode="0.00">
                  <c:v>5330</c:v>
                </c:pt>
                <c:pt idx="69" formatCode="0.00">
                  <c:v>5338.8</c:v>
                </c:pt>
                <c:pt idx="70" formatCode="0.00">
                  <c:v>5347.6</c:v>
                </c:pt>
                <c:pt idx="71" formatCode="0.00">
                  <c:v>5355.4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6A-4DC5-A170-A8B14FE53424}"/>
            </c:ext>
          </c:extLst>
        </c:ser>
        <c:marker val="1"/>
        <c:axId val="136638464"/>
        <c:axId val="136640000"/>
      </c:lineChart>
      <c:catAx>
        <c:axId val="136638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640000"/>
        <c:crosses val="autoZero"/>
        <c:auto val="1"/>
        <c:lblAlgn val="ctr"/>
        <c:lblOffset val="100"/>
      </c:catAx>
      <c:valAx>
        <c:axId val="13664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6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100" b="1">
                <a:solidFill>
                  <a:sysClr val="windowText" lastClr="000000"/>
                </a:solidFill>
              </a:rPr>
              <a:t>Przeciętne miesięczne nominalne wynagrodzenie brutto w sektorze przedsiębiorstw [zł]</a:t>
            </a:r>
          </a:p>
        </c:rich>
      </c:tx>
      <c:layout>
        <c:manualLayout>
          <c:xMode val="edge"/>
          <c:yMode val="edge"/>
          <c:x val="0.14870822397200381"/>
          <c:y val="1.9267822736030865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1914260717410365E-2"/>
          <c:y val="0.17990740740740827"/>
          <c:w val="0.8775301837270324"/>
          <c:h val="0.50864173228346699"/>
        </c:manualLayout>
      </c:layout>
      <c:lineChart>
        <c:grouping val="standard"/>
        <c:ser>
          <c:idx val="0"/>
          <c:order val="0"/>
          <c:tx>
            <c:strRef>
              <c:f>'Z3'!$U$2</c:f>
              <c:strCache>
                <c:ptCount val="1"/>
                <c:pt idx="0">
                  <c:v>MWB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'Z3'!$T$3:$T$74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'Z3'!$U$3:$U$74</c:f>
              <c:numCache>
                <c:formatCode>General</c:formatCode>
                <c:ptCount val="72"/>
                <c:pt idx="0">
                  <c:v>2385.27</c:v>
                </c:pt>
                <c:pt idx="1">
                  <c:v>2411.31</c:v>
                </c:pt>
                <c:pt idx="2">
                  <c:v>2480.44</c:v>
                </c:pt>
                <c:pt idx="3">
                  <c:v>2471.13</c:v>
                </c:pt>
                <c:pt idx="4">
                  <c:v>2423.69</c:v>
                </c:pt>
                <c:pt idx="5">
                  <c:v>2512.62</c:v>
                </c:pt>
                <c:pt idx="6">
                  <c:v>2506.4499999999998</c:v>
                </c:pt>
                <c:pt idx="7">
                  <c:v>2480.06</c:v>
                </c:pt>
                <c:pt idx="8">
                  <c:v>2483.8200000000002</c:v>
                </c:pt>
                <c:pt idx="9">
                  <c:v>2538.71</c:v>
                </c:pt>
                <c:pt idx="10">
                  <c:v>2679.4</c:v>
                </c:pt>
                <c:pt idx="11">
                  <c:v>2789.08</c:v>
                </c:pt>
                <c:pt idx="12">
                  <c:v>2470.94</c:v>
                </c:pt>
                <c:pt idx="13">
                  <c:v>2526.13</c:v>
                </c:pt>
                <c:pt idx="14">
                  <c:v>2613.67</c:v>
                </c:pt>
                <c:pt idx="15">
                  <c:v>2569.84</c:v>
                </c:pt>
                <c:pt idx="16">
                  <c:v>2549.4699999999998</c:v>
                </c:pt>
                <c:pt idx="17">
                  <c:v>2624.72</c:v>
                </c:pt>
                <c:pt idx="18">
                  <c:v>2647.73</c:v>
                </c:pt>
                <c:pt idx="19">
                  <c:v>2611.91</c:v>
                </c:pt>
                <c:pt idx="20">
                  <c:v>2611.0100000000002</c:v>
                </c:pt>
                <c:pt idx="21">
                  <c:v>2658.09</c:v>
                </c:pt>
                <c:pt idx="22">
                  <c:v>2759.55</c:v>
                </c:pt>
                <c:pt idx="23">
                  <c:v>3027.52</c:v>
                </c:pt>
                <c:pt idx="24">
                  <c:v>2663.16</c:v>
                </c:pt>
                <c:pt idx="25">
                  <c:v>2686.92</c:v>
                </c:pt>
                <c:pt idx="26">
                  <c:v>2852.35</c:v>
                </c:pt>
                <c:pt idx="27">
                  <c:v>2785.93</c:v>
                </c:pt>
                <c:pt idx="28">
                  <c:v>2776.82</c:v>
                </c:pt>
                <c:pt idx="29">
                  <c:v>2868.97</c:v>
                </c:pt>
                <c:pt idx="30">
                  <c:v>2893.57</c:v>
                </c:pt>
                <c:pt idx="31">
                  <c:v>2885.47</c:v>
                </c:pt>
                <c:pt idx="32">
                  <c:v>2858.09</c:v>
                </c:pt>
                <c:pt idx="33">
                  <c:v>2950.95</c:v>
                </c:pt>
                <c:pt idx="34">
                  <c:v>3091.33</c:v>
                </c:pt>
                <c:pt idx="35">
                  <c:v>3245.14</c:v>
                </c:pt>
                <c:pt idx="36">
                  <c:v>2975.54</c:v>
                </c:pt>
                <c:pt idx="37">
                  <c:v>3040.46</c:v>
                </c:pt>
                <c:pt idx="38">
                  <c:v>3152.96</c:v>
                </c:pt>
                <c:pt idx="39">
                  <c:v>3144.87</c:v>
                </c:pt>
                <c:pt idx="40">
                  <c:v>3076.14</c:v>
                </c:pt>
                <c:pt idx="41">
                  <c:v>3222.47</c:v>
                </c:pt>
                <c:pt idx="42">
                  <c:v>3234.96</c:v>
                </c:pt>
                <c:pt idx="43">
                  <c:v>3172.54</c:v>
                </c:pt>
                <c:pt idx="44">
                  <c:v>3176.84</c:v>
                </c:pt>
                <c:pt idx="45">
                  <c:v>3247.77</c:v>
                </c:pt>
                <c:pt idx="46">
                  <c:v>3326.94</c:v>
                </c:pt>
                <c:pt idx="47">
                  <c:v>3428.01</c:v>
                </c:pt>
                <c:pt idx="48">
                  <c:v>3215.75</c:v>
                </c:pt>
                <c:pt idx="49">
                  <c:v>3195.56</c:v>
                </c:pt>
                <c:pt idx="50">
                  <c:v>3332.65</c:v>
                </c:pt>
                <c:pt idx="51">
                  <c:v>3294.76</c:v>
                </c:pt>
                <c:pt idx="52">
                  <c:v>3193.9</c:v>
                </c:pt>
                <c:pt idx="53">
                  <c:v>3287.88</c:v>
                </c:pt>
                <c:pt idx="54">
                  <c:v>3361.9</c:v>
                </c:pt>
                <c:pt idx="55">
                  <c:v>3268.69</c:v>
                </c:pt>
                <c:pt idx="56">
                  <c:v>3283.18</c:v>
                </c:pt>
                <c:pt idx="57">
                  <c:v>3312.32</c:v>
                </c:pt>
                <c:pt idx="58">
                  <c:v>3403.92</c:v>
                </c:pt>
                <c:pt idx="59">
                  <c:v>3652.4</c:v>
                </c:pt>
                <c:pt idx="60">
                  <c:v>3231.13</c:v>
                </c:pt>
                <c:pt idx="61">
                  <c:v>3288.29</c:v>
                </c:pt>
                <c:pt idx="62">
                  <c:v>3493.42</c:v>
                </c:pt>
                <c:pt idx="63">
                  <c:v>3398.67</c:v>
                </c:pt>
                <c:pt idx="64">
                  <c:v>3346.61</c:v>
                </c:pt>
                <c:pt idx="65">
                  <c:v>3403.65</c:v>
                </c:pt>
                <c:pt idx="66">
                  <c:v>3403.65</c:v>
                </c:pt>
                <c:pt idx="67">
                  <c:v>3433.32</c:v>
                </c:pt>
                <c:pt idx="68">
                  <c:v>3407.26</c:v>
                </c:pt>
                <c:pt idx="69">
                  <c:v>3403.68</c:v>
                </c:pt>
                <c:pt idx="70">
                  <c:v>3440.22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52-4ADA-993F-9BCC14A7E925}"/>
            </c:ext>
          </c:extLst>
        </c:ser>
        <c:ser>
          <c:idx val="1"/>
          <c:order val="1"/>
          <c:tx>
            <c:strRef>
              <c:f>'Z3'!$V$2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'Z3'!$T$3:$T$74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'Z3'!$V$3:$V$74</c:f>
              <c:numCache>
                <c:formatCode>General</c:formatCode>
                <c:ptCount val="72"/>
                <c:pt idx="3" formatCode="0.00">
                  <c:v>2425.6733333333336</c:v>
                </c:pt>
                <c:pt idx="4" formatCode="0.00">
                  <c:v>2454.2933333333335</c:v>
                </c:pt>
                <c:pt idx="5" formatCode="0.00">
                  <c:v>2458.42</c:v>
                </c:pt>
                <c:pt idx="6" formatCode="0.00">
                  <c:v>2469.1466666666665</c:v>
                </c:pt>
                <c:pt idx="7" formatCode="0.00">
                  <c:v>2480.9199999999996</c:v>
                </c:pt>
                <c:pt idx="8" formatCode="0.00">
                  <c:v>2499.7099999999996</c:v>
                </c:pt>
                <c:pt idx="9" formatCode="0.00">
                  <c:v>2490.11</c:v>
                </c:pt>
                <c:pt idx="10" formatCode="0.00">
                  <c:v>2500.8633333333332</c:v>
                </c:pt>
                <c:pt idx="11" formatCode="0.00">
                  <c:v>2567.31</c:v>
                </c:pt>
                <c:pt idx="12" formatCode="0.00">
                  <c:v>2669.0633333333335</c:v>
                </c:pt>
                <c:pt idx="13" formatCode="0.00">
                  <c:v>2646.4733333333334</c:v>
                </c:pt>
                <c:pt idx="14" formatCode="0.00">
                  <c:v>2595.3833333333337</c:v>
                </c:pt>
                <c:pt idx="15" formatCode="0.00">
                  <c:v>2536.9133333333334</c:v>
                </c:pt>
                <c:pt idx="16" formatCode="0.00">
                  <c:v>2569.88</c:v>
                </c:pt>
                <c:pt idx="17" formatCode="0.00">
                  <c:v>2577.66</c:v>
                </c:pt>
                <c:pt idx="18" formatCode="0.00">
                  <c:v>2581.3433333333328</c:v>
                </c:pt>
                <c:pt idx="19" formatCode="0.00">
                  <c:v>2607.3066666666668</c:v>
                </c:pt>
                <c:pt idx="20" formatCode="0.00">
                  <c:v>2628.12</c:v>
                </c:pt>
                <c:pt idx="21" formatCode="0.00">
                  <c:v>2623.5499999999997</c:v>
                </c:pt>
                <c:pt idx="22" formatCode="0.00">
                  <c:v>2627.0033333333336</c:v>
                </c:pt>
                <c:pt idx="23" formatCode="0.00">
                  <c:v>2676.2166666666667</c:v>
                </c:pt>
                <c:pt idx="24" formatCode="0.00">
                  <c:v>2815.0533333333333</c:v>
                </c:pt>
                <c:pt idx="25" formatCode="0.00">
                  <c:v>2816.7433333333333</c:v>
                </c:pt>
                <c:pt idx="26" formatCode="0.00">
                  <c:v>2792.5333333333333</c:v>
                </c:pt>
                <c:pt idx="27" formatCode="0.00">
                  <c:v>2734.1433333333334</c:v>
                </c:pt>
                <c:pt idx="28" formatCode="0.00">
                  <c:v>2775.0666666666671</c:v>
                </c:pt>
                <c:pt idx="29" formatCode="0.00">
                  <c:v>2805.0333333333333</c:v>
                </c:pt>
                <c:pt idx="30" formatCode="0.00">
                  <c:v>2810.5733333333333</c:v>
                </c:pt>
                <c:pt idx="31" formatCode="0.00">
                  <c:v>2846.4533333333334</c:v>
                </c:pt>
                <c:pt idx="32" formatCode="0.00">
                  <c:v>2882.67</c:v>
                </c:pt>
                <c:pt idx="33" formatCode="0.00">
                  <c:v>2879.0433333333335</c:v>
                </c:pt>
                <c:pt idx="34" formatCode="0.00">
                  <c:v>2898.1699999999996</c:v>
                </c:pt>
                <c:pt idx="35" formatCode="0.00">
                  <c:v>2966.7899999999995</c:v>
                </c:pt>
                <c:pt idx="36" formatCode="0.00">
                  <c:v>3095.8066666666668</c:v>
                </c:pt>
                <c:pt idx="37" formatCode="0.00">
                  <c:v>3104.0033333333326</c:v>
                </c:pt>
                <c:pt idx="38" formatCode="0.00">
                  <c:v>3087.0466666666666</c:v>
                </c:pt>
                <c:pt idx="39" formatCode="0.00">
                  <c:v>3056.3199999999997</c:v>
                </c:pt>
                <c:pt idx="40" formatCode="0.00">
                  <c:v>3112.7633333333338</c:v>
                </c:pt>
                <c:pt idx="41" formatCode="0.00">
                  <c:v>3124.6566666666663</c:v>
                </c:pt>
                <c:pt idx="42" formatCode="0.00">
                  <c:v>3147.8266666666664</c:v>
                </c:pt>
                <c:pt idx="43" formatCode="0.00">
                  <c:v>3177.8566666666666</c:v>
                </c:pt>
                <c:pt idx="44" formatCode="0.00">
                  <c:v>3209.9900000000002</c:v>
                </c:pt>
                <c:pt idx="45" formatCode="0.00">
                  <c:v>3194.78</c:v>
                </c:pt>
                <c:pt idx="46" formatCode="0.00">
                  <c:v>3199.0499999999997</c:v>
                </c:pt>
                <c:pt idx="47" formatCode="0.00">
                  <c:v>3250.5166666666669</c:v>
                </c:pt>
                <c:pt idx="48" formatCode="0.00">
                  <c:v>3334.2400000000002</c:v>
                </c:pt>
                <c:pt idx="49" formatCode="0.00">
                  <c:v>3323.5666666666671</c:v>
                </c:pt>
                <c:pt idx="50" formatCode="0.00">
                  <c:v>3279.7733333333331</c:v>
                </c:pt>
                <c:pt idx="51" formatCode="0.00">
                  <c:v>3247.9866666666662</c:v>
                </c:pt>
                <c:pt idx="52" formatCode="0.00">
                  <c:v>3274.3233333333337</c:v>
                </c:pt>
                <c:pt idx="53" formatCode="0.00">
                  <c:v>3273.77</c:v>
                </c:pt>
                <c:pt idx="54" formatCode="0.00">
                  <c:v>3258.8466666666668</c:v>
                </c:pt>
                <c:pt idx="55" formatCode="0.00">
                  <c:v>3281.2266666666669</c:v>
                </c:pt>
                <c:pt idx="56" formatCode="0.00">
                  <c:v>3306.1566666666672</c:v>
                </c:pt>
                <c:pt idx="57" formatCode="0.00">
                  <c:v>3304.59</c:v>
                </c:pt>
                <c:pt idx="58" formatCode="0.00">
                  <c:v>3288.0633333333335</c:v>
                </c:pt>
                <c:pt idx="59" formatCode="0.00">
                  <c:v>3333.14</c:v>
                </c:pt>
                <c:pt idx="60" formatCode="0.00">
                  <c:v>3456.2133333333331</c:v>
                </c:pt>
                <c:pt idx="61" formatCode="0.00">
                  <c:v>3429.15</c:v>
                </c:pt>
                <c:pt idx="62" formatCode="0.00">
                  <c:v>3390.6066666666666</c:v>
                </c:pt>
                <c:pt idx="63" formatCode="0.00">
                  <c:v>3337.6133333333332</c:v>
                </c:pt>
                <c:pt idx="64" formatCode="0.00">
                  <c:v>3393.4600000000005</c:v>
                </c:pt>
                <c:pt idx="65" formatCode="0.00">
                  <c:v>3412.9</c:v>
                </c:pt>
                <c:pt idx="66" formatCode="0.00">
                  <c:v>3382.9766666666669</c:v>
                </c:pt>
                <c:pt idx="67" formatCode="0.00">
                  <c:v>3384.6366666666668</c:v>
                </c:pt>
                <c:pt idx="68" formatCode="0.00">
                  <c:v>3413.5400000000004</c:v>
                </c:pt>
                <c:pt idx="69" formatCode="0.00">
                  <c:v>3414.7433333333333</c:v>
                </c:pt>
                <c:pt idx="70" formatCode="0.00">
                  <c:v>3414.7533333333336</c:v>
                </c:pt>
                <c:pt idx="71" formatCode="0.00">
                  <c:v>3417.0533333333333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52-4ADA-993F-9BCC14A7E925}"/>
            </c:ext>
          </c:extLst>
        </c:ser>
        <c:ser>
          <c:idx val="2"/>
          <c:order val="2"/>
          <c:tx>
            <c:strRef>
              <c:f>'Z3'!$W$2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'Z3'!$T$3:$T$74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'Z3'!$W$3:$W$74</c:f>
              <c:numCache>
                <c:formatCode>General</c:formatCode>
                <c:ptCount val="72"/>
                <c:pt idx="4">
                  <c:v>2437.0375000000004</c:v>
                </c:pt>
                <c:pt idx="5">
                  <c:v>2446.6424999999999</c:v>
                </c:pt>
                <c:pt idx="6">
                  <c:v>2471.9700000000003</c:v>
                </c:pt>
                <c:pt idx="7">
                  <c:v>2478.4724999999999</c:v>
                </c:pt>
                <c:pt idx="8">
                  <c:v>2480.7049999999999</c:v>
                </c:pt>
                <c:pt idx="9">
                  <c:v>2495.7374999999997</c:v>
                </c:pt>
                <c:pt idx="10">
                  <c:v>2502.2600000000002</c:v>
                </c:pt>
                <c:pt idx="11">
                  <c:v>2545.4974999999999</c:v>
                </c:pt>
                <c:pt idx="12">
                  <c:v>2622.7525000000001</c:v>
                </c:pt>
                <c:pt idx="13">
                  <c:v>2619.5325000000003</c:v>
                </c:pt>
                <c:pt idx="14">
                  <c:v>2616.3874999999998</c:v>
                </c:pt>
                <c:pt idx="15">
                  <c:v>2599.9549999999999</c:v>
                </c:pt>
                <c:pt idx="16">
                  <c:v>2545.145</c:v>
                </c:pt>
                <c:pt idx="17">
                  <c:v>2564.7775000000001</c:v>
                </c:pt>
                <c:pt idx="18">
                  <c:v>2589.4249999999997</c:v>
                </c:pt>
                <c:pt idx="19">
                  <c:v>2597.9399999999996</c:v>
                </c:pt>
                <c:pt idx="20">
                  <c:v>2608.4575</c:v>
                </c:pt>
                <c:pt idx="21">
                  <c:v>2623.8424999999997</c:v>
                </c:pt>
                <c:pt idx="22">
                  <c:v>2632.1849999999999</c:v>
                </c:pt>
                <c:pt idx="23">
                  <c:v>2660.1400000000003</c:v>
                </c:pt>
                <c:pt idx="24">
                  <c:v>2764.0425</c:v>
                </c:pt>
                <c:pt idx="25">
                  <c:v>2777.08</c:v>
                </c:pt>
                <c:pt idx="26">
                  <c:v>2784.2874999999999</c:v>
                </c:pt>
                <c:pt idx="27">
                  <c:v>2807.4875000000002</c:v>
                </c:pt>
                <c:pt idx="28">
                  <c:v>2747.09</c:v>
                </c:pt>
                <c:pt idx="29">
                  <c:v>2775.5050000000001</c:v>
                </c:pt>
                <c:pt idx="30">
                  <c:v>2821.0174999999999</c:v>
                </c:pt>
                <c:pt idx="31">
                  <c:v>2831.3224999999998</c:v>
                </c:pt>
                <c:pt idx="32">
                  <c:v>2856.2075</c:v>
                </c:pt>
                <c:pt idx="33">
                  <c:v>2876.5250000000001</c:v>
                </c:pt>
                <c:pt idx="34">
                  <c:v>2897.0200000000004</c:v>
                </c:pt>
                <c:pt idx="35">
                  <c:v>2946.4599999999996</c:v>
                </c:pt>
                <c:pt idx="36">
                  <c:v>3036.3774999999996</c:v>
                </c:pt>
                <c:pt idx="37">
                  <c:v>3065.74</c:v>
                </c:pt>
                <c:pt idx="38">
                  <c:v>3088.1174999999994</c:v>
                </c:pt>
                <c:pt idx="39">
                  <c:v>3103.5249999999996</c:v>
                </c:pt>
                <c:pt idx="40">
                  <c:v>3078.4574999999995</c:v>
                </c:pt>
                <c:pt idx="41">
                  <c:v>3103.6075000000001</c:v>
                </c:pt>
                <c:pt idx="42">
                  <c:v>3149.1099999999997</c:v>
                </c:pt>
                <c:pt idx="43">
                  <c:v>3169.6099999999997</c:v>
                </c:pt>
                <c:pt idx="44">
                  <c:v>3176.5275000000001</c:v>
                </c:pt>
                <c:pt idx="45">
                  <c:v>3201.7025000000003</c:v>
                </c:pt>
                <c:pt idx="46">
                  <c:v>3208.0275000000001</c:v>
                </c:pt>
                <c:pt idx="47">
                  <c:v>3231.0225</c:v>
                </c:pt>
                <c:pt idx="48">
                  <c:v>3294.8900000000003</c:v>
                </c:pt>
                <c:pt idx="49">
                  <c:v>3304.6175000000003</c:v>
                </c:pt>
                <c:pt idx="50">
                  <c:v>3291.5650000000001</c:v>
                </c:pt>
                <c:pt idx="51">
                  <c:v>3292.9924999999998</c:v>
                </c:pt>
                <c:pt idx="52">
                  <c:v>3259.68</c:v>
                </c:pt>
                <c:pt idx="53">
                  <c:v>3254.2175000000002</c:v>
                </c:pt>
                <c:pt idx="54">
                  <c:v>3277.2974999999997</c:v>
                </c:pt>
                <c:pt idx="55">
                  <c:v>3284.61</c:v>
                </c:pt>
                <c:pt idx="56">
                  <c:v>3278.0925000000002</c:v>
                </c:pt>
                <c:pt idx="57">
                  <c:v>3300.4125000000004</c:v>
                </c:pt>
                <c:pt idx="58">
                  <c:v>3306.5225</c:v>
                </c:pt>
                <c:pt idx="59">
                  <c:v>3317.0275000000001</c:v>
                </c:pt>
                <c:pt idx="60">
                  <c:v>3412.9549999999999</c:v>
                </c:pt>
                <c:pt idx="61">
                  <c:v>3399.9425000000001</c:v>
                </c:pt>
                <c:pt idx="62">
                  <c:v>3393.9350000000004</c:v>
                </c:pt>
                <c:pt idx="63">
                  <c:v>3416.31</c:v>
                </c:pt>
                <c:pt idx="64">
                  <c:v>3352.8775000000001</c:v>
                </c:pt>
                <c:pt idx="65">
                  <c:v>3381.7475000000004</c:v>
                </c:pt>
                <c:pt idx="66">
                  <c:v>3410.5875000000001</c:v>
                </c:pt>
                <c:pt idx="67">
                  <c:v>3388.145</c:v>
                </c:pt>
                <c:pt idx="68">
                  <c:v>3396.8074999999999</c:v>
                </c:pt>
                <c:pt idx="69">
                  <c:v>3411.9700000000003</c:v>
                </c:pt>
                <c:pt idx="70">
                  <c:v>3411.9775</c:v>
                </c:pt>
                <c:pt idx="71">
                  <c:v>3421.12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52-4ADA-993F-9BCC14A7E925}"/>
            </c:ext>
          </c:extLst>
        </c:ser>
        <c:ser>
          <c:idx val="3"/>
          <c:order val="3"/>
          <c:tx>
            <c:strRef>
              <c:f>'Z3'!$X$2</c:f>
              <c:strCache>
                <c:ptCount val="1"/>
                <c:pt idx="0">
                  <c:v>k=5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'Z3'!$T$3:$T$74</c:f>
              <c:strCache>
                <c:ptCount val="72"/>
                <c:pt idx="0">
                  <c:v>2005 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2006 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2007 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2008 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2009 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2010 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'Z3'!$X$3:$X$74</c:f>
              <c:numCache>
                <c:formatCode>General</c:formatCode>
                <c:ptCount val="72"/>
                <c:pt idx="5">
                  <c:v>2434.3680000000004</c:v>
                </c:pt>
                <c:pt idx="6">
                  <c:v>2459.8379999999997</c:v>
                </c:pt>
                <c:pt idx="7">
                  <c:v>2478.8660000000004</c:v>
                </c:pt>
                <c:pt idx="8">
                  <c:v>2478.79</c:v>
                </c:pt>
                <c:pt idx="9">
                  <c:v>2481.328</c:v>
                </c:pt>
                <c:pt idx="10">
                  <c:v>2504.3319999999999</c:v>
                </c:pt>
                <c:pt idx="11">
                  <c:v>2537.6880000000001</c:v>
                </c:pt>
                <c:pt idx="12">
                  <c:v>2594.2139999999999</c:v>
                </c:pt>
                <c:pt idx="13">
                  <c:v>2592.3900000000003</c:v>
                </c:pt>
                <c:pt idx="14">
                  <c:v>2600.8520000000003</c:v>
                </c:pt>
                <c:pt idx="15">
                  <c:v>2615.8440000000001</c:v>
                </c:pt>
                <c:pt idx="16">
                  <c:v>2593.9319999999998</c:v>
                </c:pt>
                <c:pt idx="17">
                  <c:v>2546.0099999999998</c:v>
                </c:pt>
                <c:pt idx="18">
                  <c:v>2576.7660000000001</c:v>
                </c:pt>
                <c:pt idx="19">
                  <c:v>2601.0859999999998</c:v>
                </c:pt>
                <c:pt idx="20">
                  <c:v>2600.7339999999995</c:v>
                </c:pt>
                <c:pt idx="21">
                  <c:v>2608.9679999999998</c:v>
                </c:pt>
                <c:pt idx="22">
                  <c:v>2630.692</c:v>
                </c:pt>
                <c:pt idx="23">
                  <c:v>2657.6580000000004</c:v>
                </c:pt>
                <c:pt idx="24">
                  <c:v>2733.6160000000004</c:v>
                </c:pt>
                <c:pt idx="25">
                  <c:v>2743.866</c:v>
                </c:pt>
                <c:pt idx="26">
                  <c:v>2759.0479999999998</c:v>
                </c:pt>
                <c:pt idx="27">
                  <c:v>2797.9</c:v>
                </c:pt>
                <c:pt idx="28">
                  <c:v>2803.1760000000004</c:v>
                </c:pt>
                <c:pt idx="29">
                  <c:v>2753.0360000000001</c:v>
                </c:pt>
                <c:pt idx="30">
                  <c:v>2794.1979999999999</c:v>
                </c:pt>
                <c:pt idx="31">
                  <c:v>2835.5279999999998</c:v>
                </c:pt>
                <c:pt idx="32">
                  <c:v>2842.1519999999996</c:v>
                </c:pt>
                <c:pt idx="33">
                  <c:v>2856.5839999999998</c:v>
                </c:pt>
                <c:pt idx="34">
                  <c:v>2891.41</c:v>
                </c:pt>
                <c:pt idx="35">
                  <c:v>2935.8820000000005</c:v>
                </c:pt>
                <c:pt idx="36">
                  <c:v>3006.1959999999995</c:v>
                </c:pt>
                <c:pt idx="37">
                  <c:v>3024.21</c:v>
                </c:pt>
                <c:pt idx="38">
                  <c:v>3060.6839999999997</c:v>
                </c:pt>
                <c:pt idx="39">
                  <c:v>3101.0859999999993</c:v>
                </c:pt>
                <c:pt idx="40">
                  <c:v>3111.7939999999994</c:v>
                </c:pt>
                <c:pt idx="41">
                  <c:v>3077.9939999999997</c:v>
                </c:pt>
                <c:pt idx="42">
                  <c:v>3127.38</c:v>
                </c:pt>
                <c:pt idx="43">
                  <c:v>3166.2799999999997</c:v>
                </c:pt>
                <c:pt idx="44">
                  <c:v>3170.1959999999999</c:v>
                </c:pt>
                <c:pt idx="45">
                  <c:v>3176.59</c:v>
                </c:pt>
                <c:pt idx="46">
                  <c:v>3210.9160000000002</c:v>
                </c:pt>
                <c:pt idx="47">
                  <c:v>3231.8100000000004</c:v>
                </c:pt>
                <c:pt idx="48">
                  <c:v>3270.42</c:v>
                </c:pt>
                <c:pt idx="49">
                  <c:v>3279.0620000000004</c:v>
                </c:pt>
                <c:pt idx="50">
                  <c:v>3282.8060000000005</c:v>
                </c:pt>
                <c:pt idx="51">
                  <c:v>3299.7820000000002</c:v>
                </c:pt>
                <c:pt idx="52">
                  <c:v>3293.346</c:v>
                </c:pt>
                <c:pt idx="53">
                  <c:v>3246.5239999999999</c:v>
                </c:pt>
                <c:pt idx="54">
                  <c:v>3260.95</c:v>
                </c:pt>
                <c:pt idx="55">
                  <c:v>3294.2179999999998</c:v>
                </c:pt>
                <c:pt idx="56">
                  <c:v>3281.4260000000004</c:v>
                </c:pt>
                <c:pt idx="57">
                  <c:v>3279.1099999999997</c:v>
                </c:pt>
                <c:pt idx="58">
                  <c:v>3302.7940000000003</c:v>
                </c:pt>
                <c:pt idx="59">
                  <c:v>3326.0020000000004</c:v>
                </c:pt>
                <c:pt idx="60">
                  <c:v>3384.1020000000003</c:v>
                </c:pt>
                <c:pt idx="61">
                  <c:v>3376.59</c:v>
                </c:pt>
                <c:pt idx="62">
                  <c:v>3377.6120000000001</c:v>
                </c:pt>
                <c:pt idx="63">
                  <c:v>3413.8320000000008</c:v>
                </c:pt>
                <c:pt idx="64">
                  <c:v>3412.7820000000002</c:v>
                </c:pt>
                <c:pt idx="65">
                  <c:v>3351.6239999999998</c:v>
                </c:pt>
                <c:pt idx="66">
                  <c:v>3386.1280000000006</c:v>
                </c:pt>
                <c:pt idx="67">
                  <c:v>3409.2</c:v>
                </c:pt>
                <c:pt idx="68">
                  <c:v>3397.1800000000003</c:v>
                </c:pt>
                <c:pt idx="69">
                  <c:v>3398.8979999999997</c:v>
                </c:pt>
                <c:pt idx="70">
                  <c:v>3410.3120000000004</c:v>
                </c:pt>
                <c:pt idx="71">
                  <c:v>3417.6260000000002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52-4ADA-993F-9BCC14A7E925}"/>
            </c:ext>
          </c:extLst>
        </c:ser>
        <c:marker val="1"/>
        <c:axId val="137096576"/>
        <c:axId val="137106560"/>
      </c:lineChart>
      <c:catAx>
        <c:axId val="137096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106560"/>
        <c:crosses val="autoZero"/>
        <c:auto val="1"/>
        <c:lblAlgn val="ctr"/>
        <c:lblOffset val="100"/>
      </c:catAx>
      <c:valAx>
        <c:axId val="137106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 sz="1400"/>
              <a:t>Liczba zatrudnionych w wieku 15-89 lat wg BAEL w województwie opolskim</a:t>
            </a:r>
          </a:p>
        </c:rich>
      </c:tx>
      <c:layout>
        <c:manualLayout>
          <c:xMode val="edge"/>
          <c:yMode val="edge"/>
          <c:x val="0.17849362821895318"/>
          <c:y val="2.1598272138228951E-2"/>
        </c:manualLayout>
      </c:layout>
    </c:title>
    <c:plotArea>
      <c:layout/>
      <c:lineChart>
        <c:grouping val="standard"/>
        <c:ser>
          <c:idx val="0"/>
          <c:order val="0"/>
          <c:tx>
            <c:v>Liczba zatrudnionych</c:v>
          </c:tx>
          <c:marker>
            <c:symbol val="none"/>
          </c:marker>
          <c:cat>
            <c:multiLvlStrRef>
              <c:f>'Z3 c.d.'!$A$3:$B$29</c:f>
              <c:multiLvlStrCache>
                <c:ptCount val="27"/>
                <c:lvl>
                  <c:pt idx="0">
                    <c:v>1 kwartał</c:v>
                  </c:pt>
                  <c:pt idx="1">
                    <c:v>2 kwartał</c:v>
                  </c:pt>
                  <c:pt idx="2">
                    <c:v>3 kwartał</c:v>
                  </c:pt>
                  <c:pt idx="3">
                    <c:v>4 kwartał</c:v>
                  </c:pt>
                  <c:pt idx="4">
                    <c:v>1 kwartał</c:v>
                  </c:pt>
                  <c:pt idx="5">
                    <c:v>2 kwartał</c:v>
                  </c:pt>
                  <c:pt idx="6">
                    <c:v>3 kwartał</c:v>
                  </c:pt>
                  <c:pt idx="7">
                    <c:v>4 kwartał</c:v>
                  </c:pt>
                  <c:pt idx="8">
                    <c:v>1 kwartał</c:v>
                  </c:pt>
                  <c:pt idx="9">
                    <c:v>2 kwartał</c:v>
                  </c:pt>
                  <c:pt idx="10">
                    <c:v>3 kwartał</c:v>
                  </c:pt>
                  <c:pt idx="11">
                    <c:v>4 kwartał</c:v>
                  </c:pt>
                  <c:pt idx="12">
                    <c:v>1 kwartał</c:v>
                  </c:pt>
                  <c:pt idx="13">
                    <c:v>2 kwartał</c:v>
                  </c:pt>
                  <c:pt idx="14">
                    <c:v>3 kwartał</c:v>
                  </c:pt>
                  <c:pt idx="15">
                    <c:v>4 kwartał</c:v>
                  </c:pt>
                  <c:pt idx="16">
                    <c:v>1 kwartał</c:v>
                  </c:pt>
                  <c:pt idx="17">
                    <c:v>2 kwartał</c:v>
                  </c:pt>
                  <c:pt idx="18">
                    <c:v>3 kwartał</c:v>
                  </c:pt>
                  <c:pt idx="19">
                    <c:v>4 kwartał</c:v>
                  </c:pt>
                  <c:pt idx="20">
                    <c:v>1 kwartał</c:v>
                  </c:pt>
                  <c:pt idx="21">
                    <c:v>2 kwartał</c:v>
                  </c:pt>
                  <c:pt idx="22">
                    <c:v>3 kwartał</c:v>
                  </c:pt>
                  <c:pt idx="23">
                    <c:v>4 kwartał</c:v>
                  </c:pt>
                  <c:pt idx="24">
                    <c:v>1 kwartał</c:v>
                  </c:pt>
                  <c:pt idx="25">
                    <c:v>2 kwartał</c:v>
                  </c:pt>
                  <c:pt idx="26">
                    <c:v>3 kwartał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'Z3 c.d.'!$C$3:$C$29</c:f>
              <c:numCache>
                <c:formatCode>General</c:formatCode>
                <c:ptCount val="27"/>
                <c:pt idx="0">
                  <c:v>392</c:v>
                </c:pt>
                <c:pt idx="1">
                  <c:v>391</c:v>
                </c:pt>
                <c:pt idx="2">
                  <c:v>391</c:v>
                </c:pt>
                <c:pt idx="3">
                  <c:v>404</c:v>
                </c:pt>
                <c:pt idx="4">
                  <c:v>395</c:v>
                </c:pt>
                <c:pt idx="5">
                  <c:v>398</c:v>
                </c:pt>
                <c:pt idx="6">
                  <c:v>403</c:v>
                </c:pt>
                <c:pt idx="7">
                  <c:v>407</c:v>
                </c:pt>
                <c:pt idx="8">
                  <c:v>399</c:v>
                </c:pt>
                <c:pt idx="9">
                  <c:v>402</c:v>
                </c:pt>
                <c:pt idx="10">
                  <c:v>406</c:v>
                </c:pt>
                <c:pt idx="11">
                  <c:v>398</c:v>
                </c:pt>
                <c:pt idx="12">
                  <c:v>387</c:v>
                </c:pt>
                <c:pt idx="13">
                  <c:v>394</c:v>
                </c:pt>
                <c:pt idx="14">
                  <c:v>395</c:v>
                </c:pt>
                <c:pt idx="15">
                  <c:v>381</c:v>
                </c:pt>
                <c:pt idx="16">
                  <c:v>384</c:v>
                </c:pt>
                <c:pt idx="17">
                  <c:v>389</c:v>
                </c:pt>
                <c:pt idx="18">
                  <c:v>386</c:v>
                </c:pt>
                <c:pt idx="19">
                  <c:v>393</c:v>
                </c:pt>
                <c:pt idx="20">
                  <c:v>398</c:v>
                </c:pt>
                <c:pt idx="21">
                  <c:v>401</c:v>
                </c:pt>
                <c:pt idx="22">
                  <c:v>413</c:v>
                </c:pt>
                <c:pt idx="23">
                  <c:v>404</c:v>
                </c:pt>
                <c:pt idx="24">
                  <c:v>396</c:v>
                </c:pt>
                <c:pt idx="25">
                  <c:v>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FB-48BC-B8E4-1546E25851F3}"/>
            </c:ext>
          </c:extLst>
        </c:ser>
        <c:ser>
          <c:idx val="1"/>
          <c:order val="1"/>
          <c:tx>
            <c:v>Prognoza k=3</c:v>
          </c:tx>
          <c:marker>
            <c:symbol val="none"/>
          </c:marker>
          <c:val>
            <c:numRef>
              <c:f>'Z3 c.d.'!$D$3:$D$29</c:f>
              <c:numCache>
                <c:formatCode>0.00</c:formatCode>
                <c:ptCount val="27"/>
                <c:pt idx="3">
                  <c:v>391.33333333333331</c:v>
                </c:pt>
                <c:pt idx="4">
                  <c:v>395.33333333333331</c:v>
                </c:pt>
                <c:pt idx="5">
                  <c:v>396.66666666666669</c:v>
                </c:pt>
                <c:pt idx="6">
                  <c:v>399</c:v>
                </c:pt>
                <c:pt idx="7">
                  <c:v>398.66666666666669</c:v>
                </c:pt>
                <c:pt idx="8">
                  <c:v>402.66666666666669</c:v>
                </c:pt>
                <c:pt idx="9">
                  <c:v>403</c:v>
                </c:pt>
                <c:pt idx="10">
                  <c:v>402.66666666666669</c:v>
                </c:pt>
                <c:pt idx="11">
                  <c:v>402.33333333333331</c:v>
                </c:pt>
                <c:pt idx="12">
                  <c:v>402</c:v>
                </c:pt>
                <c:pt idx="13">
                  <c:v>397</c:v>
                </c:pt>
                <c:pt idx="14">
                  <c:v>393</c:v>
                </c:pt>
                <c:pt idx="15">
                  <c:v>392</c:v>
                </c:pt>
                <c:pt idx="16">
                  <c:v>390</c:v>
                </c:pt>
                <c:pt idx="17">
                  <c:v>386.66666666666669</c:v>
                </c:pt>
                <c:pt idx="18">
                  <c:v>384.66666666666669</c:v>
                </c:pt>
                <c:pt idx="19">
                  <c:v>386.33333333333331</c:v>
                </c:pt>
                <c:pt idx="20">
                  <c:v>389.33333333333331</c:v>
                </c:pt>
                <c:pt idx="21">
                  <c:v>392.33333333333331</c:v>
                </c:pt>
                <c:pt idx="22">
                  <c:v>397.33333333333331</c:v>
                </c:pt>
                <c:pt idx="23">
                  <c:v>404</c:v>
                </c:pt>
                <c:pt idx="24">
                  <c:v>406</c:v>
                </c:pt>
                <c:pt idx="25">
                  <c:v>404.33333333333331</c:v>
                </c:pt>
                <c:pt idx="26">
                  <c:v>398.66666666666669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FB-48BC-B8E4-1546E25851F3}"/>
            </c:ext>
          </c:extLst>
        </c:ser>
        <c:ser>
          <c:idx val="2"/>
          <c:order val="2"/>
          <c:tx>
            <c:v>Prognoza k=4</c:v>
          </c:tx>
          <c:marker>
            <c:symbol val="none"/>
          </c:marker>
          <c:val>
            <c:numRef>
              <c:f>'Z3 c.d.'!$E$3:$E$29</c:f>
              <c:numCache>
                <c:formatCode>0.00</c:formatCode>
                <c:ptCount val="27"/>
                <c:pt idx="4">
                  <c:v>394.5</c:v>
                </c:pt>
                <c:pt idx="5">
                  <c:v>395.25</c:v>
                </c:pt>
                <c:pt idx="6">
                  <c:v>397</c:v>
                </c:pt>
                <c:pt idx="7">
                  <c:v>400</c:v>
                </c:pt>
                <c:pt idx="8">
                  <c:v>400.75</c:v>
                </c:pt>
                <c:pt idx="9">
                  <c:v>401.75</c:v>
                </c:pt>
                <c:pt idx="10">
                  <c:v>402.75</c:v>
                </c:pt>
                <c:pt idx="11">
                  <c:v>403.5</c:v>
                </c:pt>
                <c:pt idx="12">
                  <c:v>401.25</c:v>
                </c:pt>
                <c:pt idx="13">
                  <c:v>398.25</c:v>
                </c:pt>
                <c:pt idx="14">
                  <c:v>396.25</c:v>
                </c:pt>
                <c:pt idx="15">
                  <c:v>393.5</c:v>
                </c:pt>
                <c:pt idx="16">
                  <c:v>389.25</c:v>
                </c:pt>
                <c:pt idx="17">
                  <c:v>388.5</c:v>
                </c:pt>
                <c:pt idx="18">
                  <c:v>387.25</c:v>
                </c:pt>
                <c:pt idx="19">
                  <c:v>385</c:v>
                </c:pt>
                <c:pt idx="20">
                  <c:v>388</c:v>
                </c:pt>
                <c:pt idx="21">
                  <c:v>391.5</c:v>
                </c:pt>
                <c:pt idx="22">
                  <c:v>394.5</c:v>
                </c:pt>
                <c:pt idx="23">
                  <c:v>401.25</c:v>
                </c:pt>
                <c:pt idx="24">
                  <c:v>404</c:v>
                </c:pt>
                <c:pt idx="25">
                  <c:v>403.5</c:v>
                </c:pt>
                <c:pt idx="26">
                  <c:v>402.25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FB-48BC-B8E4-1546E25851F3}"/>
            </c:ext>
          </c:extLst>
        </c:ser>
        <c:ser>
          <c:idx val="3"/>
          <c:order val="3"/>
          <c:tx>
            <c:v>Prognoza k=5</c:v>
          </c:tx>
          <c:marker>
            <c:symbol val="none"/>
          </c:marker>
          <c:val>
            <c:numRef>
              <c:f>'Z3 c.d.'!$F$3:$F$29</c:f>
              <c:numCache>
                <c:formatCode>0.00</c:formatCode>
                <c:ptCount val="27"/>
                <c:pt idx="5">
                  <c:v>394.6</c:v>
                </c:pt>
                <c:pt idx="6">
                  <c:v>395.8</c:v>
                </c:pt>
                <c:pt idx="7">
                  <c:v>398.2</c:v>
                </c:pt>
                <c:pt idx="8">
                  <c:v>401.4</c:v>
                </c:pt>
                <c:pt idx="9">
                  <c:v>400.4</c:v>
                </c:pt>
                <c:pt idx="10">
                  <c:v>401.8</c:v>
                </c:pt>
                <c:pt idx="11">
                  <c:v>403.4</c:v>
                </c:pt>
                <c:pt idx="12">
                  <c:v>402.4</c:v>
                </c:pt>
                <c:pt idx="13">
                  <c:v>398.4</c:v>
                </c:pt>
                <c:pt idx="14">
                  <c:v>397.4</c:v>
                </c:pt>
                <c:pt idx="15">
                  <c:v>396</c:v>
                </c:pt>
                <c:pt idx="16">
                  <c:v>391</c:v>
                </c:pt>
                <c:pt idx="17">
                  <c:v>388.2</c:v>
                </c:pt>
                <c:pt idx="18">
                  <c:v>388.6</c:v>
                </c:pt>
                <c:pt idx="19">
                  <c:v>387</c:v>
                </c:pt>
                <c:pt idx="20">
                  <c:v>386.6</c:v>
                </c:pt>
                <c:pt idx="21">
                  <c:v>390</c:v>
                </c:pt>
                <c:pt idx="22">
                  <c:v>393.4</c:v>
                </c:pt>
                <c:pt idx="23">
                  <c:v>398.2</c:v>
                </c:pt>
                <c:pt idx="24">
                  <c:v>401.8</c:v>
                </c:pt>
                <c:pt idx="25">
                  <c:v>402.4</c:v>
                </c:pt>
                <c:pt idx="26">
                  <c:v>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6FB-48BC-B8E4-1546E25851F3}"/>
            </c:ext>
          </c:extLst>
        </c:ser>
        <c:marker val="1"/>
        <c:axId val="137350528"/>
        <c:axId val="137233536"/>
      </c:lineChart>
      <c:catAx>
        <c:axId val="137350528"/>
        <c:scaling>
          <c:orientation val="minMax"/>
        </c:scaling>
        <c:axPos val="b"/>
        <c:numFmt formatCode="General" sourceLinked="0"/>
        <c:tickLblPos val="nextTo"/>
        <c:crossAx val="137233536"/>
        <c:crosses val="autoZero"/>
        <c:auto val="1"/>
        <c:lblAlgn val="ctr"/>
        <c:lblOffset val="100"/>
      </c:catAx>
      <c:valAx>
        <c:axId val="137233536"/>
        <c:scaling>
          <c:orientation val="minMax"/>
        </c:scaling>
        <c:axPos val="l"/>
        <c:majorGridlines/>
        <c:numFmt formatCode="General" sourceLinked="1"/>
        <c:tickLblPos val="nextTo"/>
        <c:crossAx val="137350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solidFill>
                  <a:sysClr val="windowText" lastClr="000000"/>
                </a:solidFill>
              </a:rPr>
              <a:t>Przeciętne zatrudnienie w sektorze przedsiębiorstw [tys.]</a:t>
            </a:r>
          </a:p>
        </c:rich>
      </c:tx>
      <c:layout>
        <c:manualLayout>
          <c:xMode val="edge"/>
          <c:yMode val="edge"/>
          <c:x val="0.14809598238422481"/>
          <c:y val="3.779526934172081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Zatrudnienie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'Z4'!$A$6:$A$74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'Z4'!$B$6:$B$74</c:f>
              <c:numCache>
                <c:formatCode>General</c:formatCode>
                <c:ptCount val="69"/>
                <c:pt idx="0">
                  <c:v>4751</c:v>
                </c:pt>
                <c:pt idx="1">
                  <c:v>4753</c:v>
                </c:pt>
                <c:pt idx="2">
                  <c:v>4767</c:v>
                </c:pt>
                <c:pt idx="3">
                  <c:v>4769</c:v>
                </c:pt>
                <c:pt idx="4">
                  <c:v>4773</c:v>
                </c:pt>
                <c:pt idx="5">
                  <c:v>4785</c:v>
                </c:pt>
                <c:pt idx="6">
                  <c:v>4795</c:v>
                </c:pt>
                <c:pt idx="7">
                  <c:v>4801</c:v>
                </c:pt>
                <c:pt idx="8">
                  <c:v>4795</c:v>
                </c:pt>
                <c:pt idx="9">
                  <c:v>4859</c:v>
                </c:pt>
                <c:pt idx="10">
                  <c:v>4858</c:v>
                </c:pt>
                <c:pt idx="11">
                  <c:v>4866</c:v>
                </c:pt>
                <c:pt idx="12">
                  <c:v>4886</c:v>
                </c:pt>
                <c:pt idx="13">
                  <c:v>4898</c:v>
                </c:pt>
                <c:pt idx="14">
                  <c:v>4915</c:v>
                </c:pt>
                <c:pt idx="15">
                  <c:v>4924</c:v>
                </c:pt>
                <c:pt idx="16">
                  <c:v>4939</c:v>
                </c:pt>
                <c:pt idx="17">
                  <c:v>4954</c:v>
                </c:pt>
                <c:pt idx="18">
                  <c:v>4967</c:v>
                </c:pt>
                <c:pt idx="19">
                  <c:v>4983</c:v>
                </c:pt>
                <c:pt idx="20">
                  <c:v>4991</c:v>
                </c:pt>
                <c:pt idx="21">
                  <c:v>5045</c:v>
                </c:pt>
                <c:pt idx="22">
                  <c:v>5067</c:v>
                </c:pt>
                <c:pt idx="23">
                  <c:v>5086</c:v>
                </c:pt>
                <c:pt idx="24">
                  <c:v>5102</c:v>
                </c:pt>
                <c:pt idx="25">
                  <c:v>5112</c:v>
                </c:pt>
                <c:pt idx="26">
                  <c:v>5141</c:v>
                </c:pt>
                <c:pt idx="27">
                  <c:v>5156</c:v>
                </c:pt>
                <c:pt idx="28">
                  <c:v>5178</c:v>
                </c:pt>
                <c:pt idx="29">
                  <c:v>5189</c:v>
                </c:pt>
                <c:pt idx="30">
                  <c:v>5216</c:v>
                </c:pt>
                <c:pt idx="31">
                  <c:v>5229</c:v>
                </c:pt>
                <c:pt idx="32">
                  <c:v>5237</c:v>
                </c:pt>
                <c:pt idx="33">
                  <c:v>5339</c:v>
                </c:pt>
                <c:pt idx="34">
                  <c:v>5363</c:v>
                </c:pt>
                <c:pt idx="35">
                  <c:v>5376</c:v>
                </c:pt>
                <c:pt idx="36">
                  <c:v>5382</c:v>
                </c:pt>
                <c:pt idx="37">
                  <c:v>5383</c:v>
                </c:pt>
                <c:pt idx="38">
                  <c:v>5383</c:v>
                </c:pt>
                <c:pt idx="39">
                  <c:v>5392</c:v>
                </c:pt>
                <c:pt idx="40">
                  <c:v>5391</c:v>
                </c:pt>
                <c:pt idx="41">
                  <c:v>5395</c:v>
                </c:pt>
                <c:pt idx="42">
                  <c:v>5397</c:v>
                </c:pt>
                <c:pt idx="43">
                  <c:v>5386</c:v>
                </c:pt>
                <c:pt idx="44">
                  <c:v>5353</c:v>
                </c:pt>
                <c:pt idx="45">
                  <c:v>5374</c:v>
                </c:pt>
                <c:pt idx="46">
                  <c:v>5352</c:v>
                </c:pt>
                <c:pt idx="47">
                  <c:v>5325</c:v>
                </c:pt>
                <c:pt idx="48">
                  <c:v>5309</c:v>
                </c:pt>
                <c:pt idx="49">
                  <c:v>5292</c:v>
                </c:pt>
                <c:pt idx="50">
                  <c:v>5280</c:v>
                </c:pt>
                <c:pt idx="51">
                  <c:v>5273</c:v>
                </c:pt>
                <c:pt idx="52">
                  <c:v>5270</c:v>
                </c:pt>
                <c:pt idx="53">
                  <c:v>5267</c:v>
                </c:pt>
                <c:pt idx="54">
                  <c:v>5267</c:v>
                </c:pt>
                <c:pt idx="55">
                  <c:v>5265</c:v>
                </c:pt>
                <c:pt idx="56">
                  <c:v>5255</c:v>
                </c:pt>
                <c:pt idx="57">
                  <c:v>5301</c:v>
                </c:pt>
                <c:pt idx="58">
                  <c:v>5293</c:v>
                </c:pt>
                <c:pt idx="59">
                  <c:v>5294</c:v>
                </c:pt>
                <c:pt idx="60">
                  <c:v>5308</c:v>
                </c:pt>
                <c:pt idx="61">
                  <c:v>5320</c:v>
                </c:pt>
                <c:pt idx="62">
                  <c:v>5336</c:v>
                </c:pt>
                <c:pt idx="63">
                  <c:v>5336</c:v>
                </c:pt>
                <c:pt idx="64">
                  <c:v>5350</c:v>
                </c:pt>
                <c:pt idx="65">
                  <c:v>5352</c:v>
                </c:pt>
                <c:pt idx="66">
                  <c:v>5364</c:v>
                </c:pt>
                <c:pt idx="67">
                  <c:v>5375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3F-4DFA-9861-90BEE23B2E06}"/>
            </c:ext>
          </c:extLst>
        </c:ser>
        <c:ser>
          <c:idx val="1"/>
          <c:order val="1"/>
          <c:tx>
            <c:v>Prognoza dla S1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'Z4'!$A$6:$A$74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'Z4'!$C$6:$C$74</c:f>
              <c:numCache>
                <c:formatCode>General</c:formatCode>
                <c:ptCount val="69"/>
                <c:pt idx="0">
                  <c:v>4739.8</c:v>
                </c:pt>
                <c:pt idx="1">
                  <c:v>4747.8999999999996</c:v>
                </c:pt>
                <c:pt idx="2">
                  <c:v>4751.3</c:v>
                </c:pt>
                <c:pt idx="3">
                  <c:v>4762.5999999999995</c:v>
                </c:pt>
                <c:pt idx="4">
                  <c:v>4767</c:v>
                </c:pt>
                <c:pt idx="5">
                  <c:v>4771.6000000000004</c:v>
                </c:pt>
                <c:pt idx="6">
                  <c:v>4781</c:v>
                </c:pt>
                <c:pt idx="7">
                  <c:v>4790.8</c:v>
                </c:pt>
                <c:pt idx="8">
                  <c:v>4798.2</c:v>
                </c:pt>
                <c:pt idx="9">
                  <c:v>4796.2</c:v>
                </c:pt>
                <c:pt idx="10">
                  <c:v>4840.3999999999996</c:v>
                </c:pt>
                <c:pt idx="11">
                  <c:v>4851.8999999999996</c:v>
                </c:pt>
                <c:pt idx="12">
                  <c:v>4863.7</c:v>
                </c:pt>
                <c:pt idx="13">
                  <c:v>4879.2</c:v>
                </c:pt>
                <c:pt idx="14">
                  <c:v>4892.3999999999996</c:v>
                </c:pt>
                <c:pt idx="15">
                  <c:v>4908.7</c:v>
                </c:pt>
                <c:pt idx="16">
                  <c:v>4919.5999999999995</c:v>
                </c:pt>
                <c:pt idx="17">
                  <c:v>4933.6000000000004</c:v>
                </c:pt>
                <c:pt idx="18">
                  <c:v>4948</c:v>
                </c:pt>
                <c:pt idx="19">
                  <c:v>4961.5999999999995</c:v>
                </c:pt>
                <c:pt idx="20">
                  <c:v>4976.8999999999996</c:v>
                </c:pt>
                <c:pt idx="21">
                  <c:v>4987</c:v>
                </c:pt>
                <c:pt idx="22">
                  <c:v>5028</c:v>
                </c:pt>
                <c:pt idx="23">
                  <c:v>5055</c:v>
                </c:pt>
                <c:pt idx="24">
                  <c:v>5078.1000000000004</c:v>
                </c:pt>
                <c:pt idx="25">
                  <c:v>5095.2999999999993</c:v>
                </c:pt>
                <c:pt idx="26">
                  <c:v>5107.3999999999996</c:v>
                </c:pt>
                <c:pt idx="27">
                  <c:v>5131.3</c:v>
                </c:pt>
                <c:pt idx="28">
                  <c:v>5148.6000000000004</c:v>
                </c:pt>
                <c:pt idx="29">
                  <c:v>5169.8999999999996</c:v>
                </c:pt>
                <c:pt idx="30">
                  <c:v>5183.5</c:v>
                </c:pt>
                <c:pt idx="31">
                  <c:v>5206.7999999999993</c:v>
                </c:pt>
                <c:pt idx="32">
                  <c:v>5222.3999999999996</c:v>
                </c:pt>
                <c:pt idx="33">
                  <c:v>5233.2999999999993</c:v>
                </c:pt>
                <c:pt idx="34">
                  <c:v>5307.6</c:v>
                </c:pt>
                <c:pt idx="35">
                  <c:v>5345.6</c:v>
                </c:pt>
                <c:pt idx="36">
                  <c:v>5369.7</c:v>
                </c:pt>
                <c:pt idx="37">
                  <c:v>5378.9</c:v>
                </c:pt>
                <c:pt idx="38">
                  <c:v>5382.1</c:v>
                </c:pt>
                <c:pt idx="39">
                  <c:v>5382.9</c:v>
                </c:pt>
                <c:pt idx="40">
                  <c:v>5389.2999999999993</c:v>
                </c:pt>
                <c:pt idx="41">
                  <c:v>5390.4</c:v>
                </c:pt>
                <c:pt idx="42">
                  <c:v>5393.9</c:v>
                </c:pt>
                <c:pt idx="43">
                  <c:v>5396</c:v>
                </c:pt>
                <c:pt idx="44">
                  <c:v>5389.1</c:v>
                </c:pt>
                <c:pt idx="45">
                  <c:v>5364</c:v>
                </c:pt>
                <c:pt idx="46">
                  <c:v>5371</c:v>
                </c:pt>
                <c:pt idx="47">
                  <c:v>5356.5</c:v>
                </c:pt>
                <c:pt idx="48">
                  <c:v>5335.2999999999993</c:v>
                </c:pt>
                <c:pt idx="49">
                  <c:v>5316.5</c:v>
                </c:pt>
                <c:pt idx="50">
                  <c:v>5298.7</c:v>
                </c:pt>
                <c:pt idx="51">
                  <c:v>5285.2999999999993</c:v>
                </c:pt>
                <c:pt idx="52">
                  <c:v>5276.3</c:v>
                </c:pt>
                <c:pt idx="53">
                  <c:v>5271.5999999999995</c:v>
                </c:pt>
                <c:pt idx="54">
                  <c:v>5268.2</c:v>
                </c:pt>
                <c:pt idx="55">
                  <c:v>5267.2999999999993</c:v>
                </c:pt>
                <c:pt idx="56">
                  <c:v>5265.5999999999995</c:v>
                </c:pt>
                <c:pt idx="57">
                  <c:v>5258.2</c:v>
                </c:pt>
                <c:pt idx="58">
                  <c:v>5288.2</c:v>
                </c:pt>
                <c:pt idx="59">
                  <c:v>5290.8</c:v>
                </c:pt>
                <c:pt idx="60">
                  <c:v>5294.5</c:v>
                </c:pt>
                <c:pt idx="61">
                  <c:v>5303.7</c:v>
                </c:pt>
                <c:pt idx="62">
                  <c:v>5315</c:v>
                </c:pt>
                <c:pt idx="63">
                  <c:v>5330</c:v>
                </c:pt>
                <c:pt idx="64">
                  <c:v>5334.4</c:v>
                </c:pt>
                <c:pt idx="65">
                  <c:v>5345.7999999999993</c:v>
                </c:pt>
                <c:pt idx="66">
                  <c:v>5350</c:v>
                </c:pt>
                <c:pt idx="67">
                  <c:v>5360.2</c:v>
                </c:pt>
                <c:pt idx="68">
                  <c:v>5370.5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3F-4DFA-9861-90BEE23B2E06}"/>
            </c:ext>
          </c:extLst>
        </c:ser>
        <c:ser>
          <c:idx val="2"/>
          <c:order val="2"/>
          <c:tx>
            <c:v>Prognoza dla S2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'Z4'!$A$6:$A$74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'Z4'!$D$6:$D$74</c:f>
              <c:numCache>
                <c:formatCode>General</c:formatCode>
                <c:ptCount val="69"/>
                <c:pt idx="0">
                  <c:v>4739.3999999999996</c:v>
                </c:pt>
                <c:pt idx="1">
                  <c:v>4745.8999999999996</c:v>
                </c:pt>
                <c:pt idx="2">
                  <c:v>4749.8</c:v>
                </c:pt>
                <c:pt idx="3">
                  <c:v>4759.6000000000004</c:v>
                </c:pt>
                <c:pt idx="4">
                  <c:v>4765.2</c:v>
                </c:pt>
                <c:pt idx="5">
                  <c:v>4770.6000000000004</c:v>
                </c:pt>
                <c:pt idx="6">
                  <c:v>4778.2</c:v>
                </c:pt>
                <c:pt idx="7">
                  <c:v>4787.6000000000004</c:v>
                </c:pt>
                <c:pt idx="8">
                  <c:v>4796</c:v>
                </c:pt>
                <c:pt idx="9">
                  <c:v>4796.8</c:v>
                </c:pt>
                <c:pt idx="10">
                  <c:v>4828.2</c:v>
                </c:pt>
                <c:pt idx="11">
                  <c:v>4845.7</c:v>
                </c:pt>
                <c:pt idx="12">
                  <c:v>4862.2</c:v>
                </c:pt>
                <c:pt idx="13">
                  <c:v>4874.3999999999996</c:v>
                </c:pt>
                <c:pt idx="14">
                  <c:v>4888</c:v>
                </c:pt>
                <c:pt idx="15">
                  <c:v>4904.1000000000004</c:v>
                </c:pt>
                <c:pt idx="16">
                  <c:v>4916.1000000000004</c:v>
                </c:pt>
                <c:pt idx="17">
                  <c:v>4929.7</c:v>
                </c:pt>
                <c:pt idx="18">
                  <c:v>4943.5</c:v>
                </c:pt>
                <c:pt idx="19">
                  <c:v>4957.5</c:v>
                </c:pt>
                <c:pt idx="20">
                  <c:v>4972.3999999999996</c:v>
                </c:pt>
                <c:pt idx="21">
                  <c:v>4983.8</c:v>
                </c:pt>
                <c:pt idx="22">
                  <c:v>5016.3999999999996</c:v>
                </c:pt>
                <c:pt idx="23">
                  <c:v>5045.2</c:v>
                </c:pt>
                <c:pt idx="24">
                  <c:v>5072.1000000000004</c:v>
                </c:pt>
                <c:pt idx="25">
                  <c:v>5090.2</c:v>
                </c:pt>
                <c:pt idx="26">
                  <c:v>5103.8</c:v>
                </c:pt>
                <c:pt idx="27">
                  <c:v>5124.5</c:v>
                </c:pt>
                <c:pt idx="28">
                  <c:v>5142.7</c:v>
                </c:pt>
                <c:pt idx="29">
                  <c:v>5164</c:v>
                </c:pt>
                <c:pt idx="30">
                  <c:v>5179.1000000000004</c:v>
                </c:pt>
                <c:pt idx="31">
                  <c:v>5200.3</c:v>
                </c:pt>
                <c:pt idx="32">
                  <c:v>5217.1000000000004</c:v>
                </c:pt>
                <c:pt idx="33">
                  <c:v>5230.3999999999996</c:v>
                </c:pt>
                <c:pt idx="34">
                  <c:v>5286.4</c:v>
                </c:pt>
                <c:pt idx="35">
                  <c:v>5330.6</c:v>
                </c:pt>
                <c:pt idx="36">
                  <c:v>5364.7</c:v>
                </c:pt>
                <c:pt idx="37">
                  <c:v>5376.4</c:v>
                </c:pt>
                <c:pt idx="38">
                  <c:v>5381.3</c:v>
                </c:pt>
                <c:pt idx="39">
                  <c:v>5382.8</c:v>
                </c:pt>
                <c:pt idx="40">
                  <c:v>5387.5</c:v>
                </c:pt>
                <c:pt idx="41">
                  <c:v>5389.7</c:v>
                </c:pt>
                <c:pt idx="42">
                  <c:v>5393.2</c:v>
                </c:pt>
                <c:pt idx="43">
                  <c:v>5395.2</c:v>
                </c:pt>
                <c:pt idx="44">
                  <c:v>5391.1</c:v>
                </c:pt>
                <c:pt idx="45">
                  <c:v>5371.7</c:v>
                </c:pt>
                <c:pt idx="46">
                  <c:v>5370.1</c:v>
                </c:pt>
                <c:pt idx="47">
                  <c:v>5358.8</c:v>
                </c:pt>
                <c:pt idx="48">
                  <c:v>5342.9</c:v>
                </c:pt>
                <c:pt idx="49">
                  <c:v>5322.4</c:v>
                </c:pt>
                <c:pt idx="50">
                  <c:v>5303.7</c:v>
                </c:pt>
                <c:pt idx="51">
                  <c:v>5289.4</c:v>
                </c:pt>
                <c:pt idx="52">
                  <c:v>5278.9</c:v>
                </c:pt>
                <c:pt idx="53">
                  <c:v>5272.9</c:v>
                </c:pt>
                <c:pt idx="54">
                  <c:v>5269.1</c:v>
                </c:pt>
                <c:pt idx="55">
                  <c:v>5267.6</c:v>
                </c:pt>
                <c:pt idx="56">
                  <c:v>5266</c:v>
                </c:pt>
                <c:pt idx="57">
                  <c:v>5260.4</c:v>
                </c:pt>
                <c:pt idx="58">
                  <c:v>5280</c:v>
                </c:pt>
                <c:pt idx="59">
                  <c:v>5287.8</c:v>
                </c:pt>
                <c:pt idx="60">
                  <c:v>5295.1</c:v>
                </c:pt>
                <c:pt idx="61">
                  <c:v>5300.8</c:v>
                </c:pt>
                <c:pt idx="62">
                  <c:v>5311.2</c:v>
                </c:pt>
                <c:pt idx="63">
                  <c:v>5325.6</c:v>
                </c:pt>
                <c:pt idx="64">
                  <c:v>5332.8</c:v>
                </c:pt>
                <c:pt idx="65">
                  <c:v>5343</c:v>
                </c:pt>
                <c:pt idx="66">
                  <c:v>5348.2</c:v>
                </c:pt>
                <c:pt idx="67">
                  <c:v>5357.6</c:v>
                </c:pt>
                <c:pt idx="68">
                  <c:v>5367.1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3F-4DFA-9861-90BEE23B2E06}"/>
            </c:ext>
          </c:extLst>
        </c:ser>
        <c:ser>
          <c:idx val="3"/>
          <c:order val="3"/>
          <c:tx>
            <c:v>Prognoza dla S3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'Z4'!$A$6:$A$74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'Z4'!$E$6:$E$74</c:f>
              <c:numCache>
                <c:formatCode>General</c:formatCode>
                <c:ptCount val="69"/>
                <c:pt idx="0">
                  <c:v>4740.2000000000007</c:v>
                </c:pt>
                <c:pt idx="1">
                  <c:v>4745.7</c:v>
                </c:pt>
                <c:pt idx="2">
                  <c:v>4750.8999999999996</c:v>
                </c:pt>
                <c:pt idx="3">
                  <c:v>4759.8</c:v>
                </c:pt>
                <c:pt idx="4">
                  <c:v>4766.6000000000004</c:v>
                </c:pt>
                <c:pt idx="5">
                  <c:v>4770.8</c:v>
                </c:pt>
                <c:pt idx="6">
                  <c:v>4778.6000000000004</c:v>
                </c:pt>
                <c:pt idx="7">
                  <c:v>4788.8</c:v>
                </c:pt>
                <c:pt idx="8">
                  <c:v>4797</c:v>
                </c:pt>
                <c:pt idx="9">
                  <c:v>4797.3999999999996</c:v>
                </c:pt>
                <c:pt idx="10">
                  <c:v>4827.6000000000004</c:v>
                </c:pt>
                <c:pt idx="11">
                  <c:v>4852.1000000000004</c:v>
                </c:pt>
                <c:pt idx="12">
                  <c:v>4862.1000000000004</c:v>
                </c:pt>
                <c:pt idx="13">
                  <c:v>4875.2000000000007</c:v>
                </c:pt>
                <c:pt idx="14">
                  <c:v>4890</c:v>
                </c:pt>
                <c:pt idx="15">
                  <c:v>4905.3</c:v>
                </c:pt>
                <c:pt idx="16">
                  <c:v>4917.8</c:v>
                </c:pt>
                <c:pt idx="17">
                  <c:v>4930.6000000000004</c:v>
                </c:pt>
                <c:pt idx="18">
                  <c:v>4945</c:v>
                </c:pt>
                <c:pt idx="19">
                  <c:v>4959</c:v>
                </c:pt>
                <c:pt idx="20">
                  <c:v>4973.7000000000007</c:v>
                </c:pt>
                <c:pt idx="21">
                  <c:v>4985.3999999999996</c:v>
                </c:pt>
                <c:pt idx="22">
                  <c:v>5017.2000000000007</c:v>
                </c:pt>
                <c:pt idx="23">
                  <c:v>5050.6000000000004</c:v>
                </c:pt>
                <c:pt idx="24">
                  <c:v>5074.3</c:v>
                </c:pt>
                <c:pt idx="25">
                  <c:v>5092.1000000000004</c:v>
                </c:pt>
                <c:pt idx="26">
                  <c:v>5105.3999999999996</c:v>
                </c:pt>
                <c:pt idx="27">
                  <c:v>5125.5</c:v>
                </c:pt>
                <c:pt idx="28">
                  <c:v>5145.6000000000004</c:v>
                </c:pt>
                <c:pt idx="29">
                  <c:v>5165.5</c:v>
                </c:pt>
                <c:pt idx="30">
                  <c:v>5181.3</c:v>
                </c:pt>
                <c:pt idx="31">
                  <c:v>5201.3999999999996</c:v>
                </c:pt>
                <c:pt idx="32">
                  <c:v>5219.8</c:v>
                </c:pt>
                <c:pt idx="33">
                  <c:v>5231.7</c:v>
                </c:pt>
                <c:pt idx="34">
                  <c:v>5287.2000000000007</c:v>
                </c:pt>
                <c:pt idx="35">
                  <c:v>5340.8</c:v>
                </c:pt>
                <c:pt idx="36">
                  <c:v>5367.1</c:v>
                </c:pt>
                <c:pt idx="37">
                  <c:v>5377.7000000000007</c:v>
                </c:pt>
                <c:pt idx="38">
                  <c:v>5381.9</c:v>
                </c:pt>
                <c:pt idx="39">
                  <c:v>5382.9000000000005</c:v>
                </c:pt>
                <c:pt idx="40">
                  <c:v>5387.5</c:v>
                </c:pt>
                <c:pt idx="41">
                  <c:v>5390.6</c:v>
                </c:pt>
                <c:pt idx="42">
                  <c:v>5393.1</c:v>
                </c:pt>
                <c:pt idx="43">
                  <c:v>5395.6</c:v>
                </c:pt>
                <c:pt idx="44">
                  <c:v>5391.3</c:v>
                </c:pt>
                <c:pt idx="45">
                  <c:v>5370.6</c:v>
                </c:pt>
                <c:pt idx="46">
                  <c:v>5366.8</c:v>
                </c:pt>
                <c:pt idx="47">
                  <c:v>5360.9</c:v>
                </c:pt>
                <c:pt idx="48">
                  <c:v>5340.7000000000007</c:v>
                </c:pt>
                <c:pt idx="49">
                  <c:v>5319.7</c:v>
                </c:pt>
                <c:pt idx="50">
                  <c:v>5302.1</c:v>
                </c:pt>
                <c:pt idx="51">
                  <c:v>5287.7000000000007</c:v>
                </c:pt>
                <c:pt idx="52">
                  <c:v>5277.7</c:v>
                </c:pt>
                <c:pt idx="53">
                  <c:v>5272.2000000000007</c:v>
                </c:pt>
                <c:pt idx="54">
                  <c:v>5268.8</c:v>
                </c:pt>
                <c:pt idx="55">
                  <c:v>5267.3</c:v>
                </c:pt>
                <c:pt idx="56">
                  <c:v>5266</c:v>
                </c:pt>
                <c:pt idx="57">
                  <c:v>5260.2</c:v>
                </c:pt>
                <c:pt idx="58">
                  <c:v>5279</c:v>
                </c:pt>
                <c:pt idx="59">
                  <c:v>5292.4</c:v>
                </c:pt>
                <c:pt idx="60">
                  <c:v>5294.3</c:v>
                </c:pt>
                <c:pt idx="61">
                  <c:v>5300.9</c:v>
                </c:pt>
                <c:pt idx="62">
                  <c:v>5312.6</c:v>
                </c:pt>
                <c:pt idx="63">
                  <c:v>5326.8</c:v>
                </c:pt>
                <c:pt idx="64">
                  <c:v>5334.4</c:v>
                </c:pt>
                <c:pt idx="65">
                  <c:v>5343</c:v>
                </c:pt>
                <c:pt idx="66">
                  <c:v>5349.6</c:v>
                </c:pt>
                <c:pt idx="67">
                  <c:v>5357.8</c:v>
                </c:pt>
                <c:pt idx="68">
                  <c:v>5368.3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3F-4DFA-9861-90BEE23B2E06}"/>
            </c:ext>
          </c:extLst>
        </c:ser>
        <c:ser>
          <c:idx val="4"/>
          <c:order val="4"/>
          <c:tx>
            <c:v>Prognoza dla S4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'Z4'!$A$6:$A$74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'Z4'!$F$6:$F$74</c:f>
              <c:numCache>
                <c:formatCode>General</c:formatCode>
                <c:ptCount val="69"/>
                <c:pt idx="0">
                  <c:v>4740</c:v>
                </c:pt>
                <c:pt idx="1">
                  <c:v>4746.8</c:v>
                </c:pt>
                <c:pt idx="2">
                  <c:v>4751.0999999999995</c:v>
                </c:pt>
                <c:pt idx="3">
                  <c:v>4761.2</c:v>
                </c:pt>
                <c:pt idx="4">
                  <c:v>4766.8</c:v>
                </c:pt>
                <c:pt idx="5">
                  <c:v>4771.2</c:v>
                </c:pt>
                <c:pt idx="6">
                  <c:v>4779.8</c:v>
                </c:pt>
                <c:pt idx="7">
                  <c:v>4789.8</c:v>
                </c:pt>
                <c:pt idx="8">
                  <c:v>4797.6000000000004</c:v>
                </c:pt>
                <c:pt idx="9">
                  <c:v>4796.8</c:v>
                </c:pt>
                <c:pt idx="10">
                  <c:v>4834</c:v>
                </c:pt>
                <c:pt idx="11">
                  <c:v>4852</c:v>
                </c:pt>
                <c:pt idx="12">
                  <c:v>4862.8999999999996</c:v>
                </c:pt>
                <c:pt idx="13">
                  <c:v>4877.2</c:v>
                </c:pt>
                <c:pt idx="14">
                  <c:v>4891.2</c:v>
                </c:pt>
                <c:pt idx="15">
                  <c:v>4907</c:v>
                </c:pt>
                <c:pt idx="16">
                  <c:v>4918.7</c:v>
                </c:pt>
                <c:pt idx="17">
                  <c:v>4932.1000000000004</c:v>
                </c:pt>
                <c:pt idx="18">
                  <c:v>4946.5</c:v>
                </c:pt>
                <c:pt idx="19">
                  <c:v>4960.3</c:v>
                </c:pt>
                <c:pt idx="20">
                  <c:v>4975.2999999999993</c:v>
                </c:pt>
                <c:pt idx="21">
                  <c:v>4986.2</c:v>
                </c:pt>
                <c:pt idx="22">
                  <c:v>5022.6000000000004</c:v>
                </c:pt>
                <c:pt idx="23">
                  <c:v>5052.7999999999993</c:v>
                </c:pt>
                <c:pt idx="24">
                  <c:v>5076.2</c:v>
                </c:pt>
                <c:pt idx="25">
                  <c:v>5093.7</c:v>
                </c:pt>
                <c:pt idx="26">
                  <c:v>5106.3999999999996</c:v>
                </c:pt>
                <c:pt idx="27">
                  <c:v>5128.3999999999996</c:v>
                </c:pt>
                <c:pt idx="28">
                  <c:v>5147.1000000000004</c:v>
                </c:pt>
                <c:pt idx="29">
                  <c:v>5167.7</c:v>
                </c:pt>
                <c:pt idx="30">
                  <c:v>5182.3999999999996</c:v>
                </c:pt>
                <c:pt idx="31">
                  <c:v>5204.1000000000004</c:v>
                </c:pt>
                <c:pt idx="32">
                  <c:v>5221.1000000000004</c:v>
                </c:pt>
                <c:pt idx="33">
                  <c:v>5232.5</c:v>
                </c:pt>
                <c:pt idx="34">
                  <c:v>5297.4</c:v>
                </c:pt>
                <c:pt idx="35">
                  <c:v>5343.2</c:v>
                </c:pt>
                <c:pt idx="36">
                  <c:v>5368.4</c:v>
                </c:pt>
                <c:pt idx="37">
                  <c:v>5378.2999999999993</c:v>
                </c:pt>
                <c:pt idx="38">
                  <c:v>5382</c:v>
                </c:pt>
                <c:pt idx="39">
                  <c:v>5382.9</c:v>
                </c:pt>
                <c:pt idx="40">
                  <c:v>5388.4</c:v>
                </c:pt>
                <c:pt idx="41">
                  <c:v>5390.5</c:v>
                </c:pt>
                <c:pt idx="42">
                  <c:v>5393.5</c:v>
                </c:pt>
                <c:pt idx="43">
                  <c:v>5395.7999999999993</c:v>
                </c:pt>
                <c:pt idx="44">
                  <c:v>5390.2</c:v>
                </c:pt>
                <c:pt idx="45">
                  <c:v>5367.2999999999993</c:v>
                </c:pt>
                <c:pt idx="46">
                  <c:v>5368.9</c:v>
                </c:pt>
                <c:pt idx="47">
                  <c:v>5358.7</c:v>
                </c:pt>
                <c:pt idx="48">
                  <c:v>5338</c:v>
                </c:pt>
                <c:pt idx="49">
                  <c:v>5318.1</c:v>
                </c:pt>
                <c:pt idx="50">
                  <c:v>5300.4</c:v>
                </c:pt>
                <c:pt idx="51">
                  <c:v>5286.5</c:v>
                </c:pt>
                <c:pt idx="52">
                  <c:v>5277</c:v>
                </c:pt>
                <c:pt idx="53">
                  <c:v>5271.9</c:v>
                </c:pt>
                <c:pt idx="54">
                  <c:v>5268.5</c:v>
                </c:pt>
                <c:pt idx="55">
                  <c:v>5267.2999999999993</c:v>
                </c:pt>
                <c:pt idx="56">
                  <c:v>5265.8</c:v>
                </c:pt>
                <c:pt idx="57">
                  <c:v>5259.2</c:v>
                </c:pt>
                <c:pt idx="58">
                  <c:v>5283.6</c:v>
                </c:pt>
                <c:pt idx="59">
                  <c:v>5291.6</c:v>
                </c:pt>
                <c:pt idx="60">
                  <c:v>5294.4</c:v>
                </c:pt>
                <c:pt idx="61">
                  <c:v>5302.2999999999993</c:v>
                </c:pt>
                <c:pt idx="62">
                  <c:v>5313.7999999999993</c:v>
                </c:pt>
                <c:pt idx="63">
                  <c:v>5328.4</c:v>
                </c:pt>
                <c:pt idx="64">
                  <c:v>5334.4</c:v>
                </c:pt>
                <c:pt idx="65">
                  <c:v>5344.4</c:v>
                </c:pt>
                <c:pt idx="66">
                  <c:v>5349.7999999999993</c:v>
                </c:pt>
                <c:pt idx="67">
                  <c:v>5359</c:v>
                </c:pt>
                <c:pt idx="68">
                  <c:v>5369.4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3F-4DFA-9861-90BEE23B2E06}"/>
            </c:ext>
          </c:extLst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37742592"/>
        <c:axId val="137748480"/>
      </c:lineChart>
      <c:catAx>
        <c:axId val="137742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48480"/>
        <c:crosses val="autoZero"/>
        <c:auto val="1"/>
        <c:lblAlgn val="ctr"/>
        <c:lblOffset val="100"/>
      </c:catAx>
      <c:valAx>
        <c:axId val="13774848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42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solidFill>
                  <a:sysClr val="windowText" lastClr="000000"/>
                </a:solidFill>
              </a:rPr>
              <a:t>Przeciętna miesięczna nominalna emerytura i renta brutto z pozarolniczego systemu ubezpieczeń społecznych [zł]</a:t>
            </a:r>
          </a:p>
        </c:rich>
      </c:tx>
      <c:layout>
        <c:manualLayout>
          <c:xMode val="edge"/>
          <c:yMode val="edge"/>
          <c:x val="0.13007246376811588"/>
          <c:y val="2.1965952773201573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'Z4'!$AL$2</c:f>
              <c:strCache>
                <c:ptCount val="1"/>
                <c:pt idx="0">
                  <c:v>PMER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'Z4'!$AK$6:$AK$74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'Z4'!$AL$6:$AL$74</c:f>
              <c:numCache>
                <c:formatCode>General</c:formatCode>
                <c:ptCount val="69"/>
                <c:pt idx="0">
                  <c:v>1166.8800000000001</c:v>
                </c:pt>
                <c:pt idx="1">
                  <c:v>1168.7</c:v>
                </c:pt>
                <c:pt idx="2">
                  <c:v>1171.08</c:v>
                </c:pt>
                <c:pt idx="3">
                  <c:v>1171.6199999999999</c:v>
                </c:pt>
                <c:pt idx="4">
                  <c:v>1171.99</c:v>
                </c:pt>
                <c:pt idx="5">
                  <c:v>1179.04</c:v>
                </c:pt>
                <c:pt idx="6">
                  <c:v>1180.48</c:v>
                </c:pt>
                <c:pt idx="7">
                  <c:v>1180.45</c:v>
                </c:pt>
                <c:pt idx="8">
                  <c:v>1178.3</c:v>
                </c:pt>
                <c:pt idx="9">
                  <c:v>1184.21</c:v>
                </c:pt>
                <c:pt idx="10">
                  <c:v>1187.1099999999999</c:v>
                </c:pt>
                <c:pt idx="11">
                  <c:v>1267.95</c:v>
                </c:pt>
                <c:pt idx="12">
                  <c:v>1268.5999999999999</c:v>
                </c:pt>
                <c:pt idx="13">
                  <c:v>1271.47</c:v>
                </c:pt>
                <c:pt idx="14">
                  <c:v>1273.31</c:v>
                </c:pt>
                <c:pt idx="15">
                  <c:v>1273.5999999999999</c:v>
                </c:pt>
                <c:pt idx="16">
                  <c:v>1274.56</c:v>
                </c:pt>
                <c:pt idx="17">
                  <c:v>1281.2</c:v>
                </c:pt>
                <c:pt idx="18">
                  <c:v>1284.1199999999999</c:v>
                </c:pt>
                <c:pt idx="19">
                  <c:v>1282.8</c:v>
                </c:pt>
                <c:pt idx="20">
                  <c:v>1280.3</c:v>
                </c:pt>
                <c:pt idx="21">
                  <c:v>1284.27</c:v>
                </c:pt>
                <c:pt idx="22">
                  <c:v>1284.6099999999999</c:v>
                </c:pt>
                <c:pt idx="23">
                  <c:v>1295.92</c:v>
                </c:pt>
                <c:pt idx="24">
                  <c:v>1295.19</c:v>
                </c:pt>
                <c:pt idx="25">
                  <c:v>1296.8499999999999</c:v>
                </c:pt>
                <c:pt idx="26">
                  <c:v>1298.17</c:v>
                </c:pt>
                <c:pt idx="27">
                  <c:v>1299.75</c:v>
                </c:pt>
                <c:pt idx="28">
                  <c:v>1300.25</c:v>
                </c:pt>
                <c:pt idx="29">
                  <c:v>1306.8599999999999</c:v>
                </c:pt>
                <c:pt idx="30">
                  <c:v>1310.3900000000001</c:v>
                </c:pt>
                <c:pt idx="31">
                  <c:v>1308.24</c:v>
                </c:pt>
                <c:pt idx="32">
                  <c:v>1305.22</c:v>
                </c:pt>
                <c:pt idx="33">
                  <c:v>1309.2</c:v>
                </c:pt>
                <c:pt idx="34">
                  <c:v>1309.77</c:v>
                </c:pt>
                <c:pt idx="35">
                  <c:v>1421.25</c:v>
                </c:pt>
                <c:pt idx="36">
                  <c:v>1426.41</c:v>
                </c:pt>
                <c:pt idx="37">
                  <c:v>1429.82</c:v>
                </c:pt>
                <c:pt idx="38">
                  <c:v>1444.09</c:v>
                </c:pt>
                <c:pt idx="39">
                  <c:v>1442.75</c:v>
                </c:pt>
                <c:pt idx="40">
                  <c:v>1440.59</c:v>
                </c:pt>
                <c:pt idx="41">
                  <c:v>1448.89</c:v>
                </c:pt>
                <c:pt idx="42">
                  <c:v>1451.01</c:v>
                </c:pt>
                <c:pt idx="43">
                  <c:v>1448.34</c:v>
                </c:pt>
                <c:pt idx="44">
                  <c:v>1449.2</c:v>
                </c:pt>
                <c:pt idx="45">
                  <c:v>1453.94</c:v>
                </c:pt>
                <c:pt idx="46">
                  <c:v>1456.86</c:v>
                </c:pt>
                <c:pt idx="47">
                  <c:v>1548.18</c:v>
                </c:pt>
                <c:pt idx="48">
                  <c:v>1555.93</c:v>
                </c:pt>
                <c:pt idx="49">
                  <c:v>1556.96</c:v>
                </c:pt>
                <c:pt idx="50">
                  <c:v>1558.41</c:v>
                </c:pt>
                <c:pt idx="51">
                  <c:v>1558.37</c:v>
                </c:pt>
                <c:pt idx="52">
                  <c:v>1557.41</c:v>
                </c:pt>
                <c:pt idx="53">
                  <c:v>1562.81</c:v>
                </c:pt>
                <c:pt idx="54">
                  <c:v>1566.27</c:v>
                </c:pt>
                <c:pt idx="55">
                  <c:v>1567.49</c:v>
                </c:pt>
                <c:pt idx="56">
                  <c:v>1566.03</c:v>
                </c:pt>
                <c:pt idx="57">
                  <c:v>1566.35</c:v>
                </c:pt>
                <c:pt idx="58">
                  <c:v>1571.05</c:v>
                </c:pt>
                <c:pt idx="59">
                  <c:v>1648.55</c:v>
                </c:pt>
                <c:pt idx="60">
                  <c:v>1650.02</c:v>
                </c:pt>
                <c:pt idx="61">
                  <c:v>1650.55</c:v>
                </c:pt>
                <c:pt idx="62">
                  <c:v>1654.6</c:v>
                </c:pt>
                <c:pt idx="63">
                  <c:v>1654.6</c:v>
                </c:pt>
                <c:pt idx="64">
                  <c:v>1654.89</c:v>
                </c:pt>
                <c:pt idx="65">
                  <c:v>1656.27</c:v>
                </c:pt>
                <c:pt idx="66">
                  <c:v>1662.67</c:v>
                </c:pt>
                <c:pt idx="67">
                  <c:v>1665.79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FB-4D66-89A7-2F694F5B41D6}"/>
            </c:ext>
          </c:extLst>
        </c:ser>
        <c:ser>
          <c:idx val="1"/>
          <c:order val="1"/>
          <c:tx>
            <c:v>Prognoza dla S1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'Z4'!$AK$6:$AK$74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'Z4'!$AM$6:$AM$74</c:f>
              <c:numCache>
                <c:formatCode>General</c:formatCode>
                <c:ptCount val="69"/>
                <c:pt idx="0">
                  <c:v>1169.9089999999999</c:v>
                </c:pt>
                <c:pt idx="1">
                  <c:v>1167.6880000000001</c:v>
                </c:pt>
                <c:pt idx="2">
                  <c:v>1169.2170000000001</c:v>
                </c:pt>
                <c:pt idx="3">
                  <c:v>1170.1839999999997</c:v>
                </c:pt>
                <c:pt idx="4">
                  <c:v>1171.2199999999998</c:v>
                </c:pt>
                <c:pt idx="5">
                  <c:v>1171.8249999999998</c:v>
                </c:pt>
                <c:pt idx="6">
                  <c:v>1176.8879999999999</c:v>
                </c:pt>
                <c:pt idx="7">
                  <c:v>1179.3430000000001</c:v>
                </c:pt>
                <c:pt idx="8">
                  <c:v>1180.3150000000001</c:v>
                </c:pt>
                <c:pt idx="9">
                  <c:v>1178.9479999999999</c:v>
                </c:pt>
                <c:pt idx="10">
                  <c:v>1182.652</c:v>
                </c:pt>
                <c:pt idx="11">
                  <c:v>1185.6489999999999</c:v>
                </c:pt>
                <c:pt idx="12">
                  <c:v>1243.4079999999999</c:v>
                </c:pt>
                <c:pt idx="13">
                  <c:v>1260.3209999999999</c:v>
                </c:pt>
                <c:pt idx="14">
                  <c:v>1270.5439999999999</c:v>
                </c:pt>
                <c:pt idx="15">
                  <c:v>1272.471</c:v>
                </c:pt>
                <c:pt idx="16">
                  <c:v>1273.329</c:v>
                </c:pt>
                <c:pt idx="17">
                  <c:v>1274.2429999999999</c:v>
                </c:pt>
                <c:pt idx="18">
                  <c:v>1279.1119999999999</c:v>
                </c:pt>
                <c:pt idx="19">
                  <c:v>1282.58</c:v>
                </c:pt>
                <c:pt idx="20">
                  <c:v>1282.904</c:v>
                </c:pt>
                <c:pt idx="21">
                  <c:v>1281.1819999999998</c:v>
                </c:pt>
                <c:pt idx="22">
                  <c:v>1283.329</c:v>
                </c:pt>
                <c:pt idx="23">
                  <c:v>1284.1109999999999</c:v>
                </c:pt>
                <c:pt idx="24">
                  <c:v>1292.4929999999999</c:v>
                </c:pt>
                <c:pt idx="25">
                  <c:v>1294.2779999999998</c:v>
                </c:pt>
                <c:pt idx="26">
                  <c:v>1296.4249999999997</c:v>
                </c:pt>
                <c:pt idx="27">
                  <c:v>1297.6079999999999</c:v>
                </c:pt>
                <c:pt idx="28">
                  <c:v>1299.144</c:v>
                </c:pt>
                <c:pt idx="29">
                  <c:v>1299.942</c:v>
                </c:pt>
                <c:pt idx="30">
                  <c:v>1304.8269999999998</c:v>
                </c:pt>
                <c:pt idx="31">
                  <c:v>1308.67</c:v>
                </c:pt>
                <c:pt idx="32">
                  <c:v>1308.5319999999999</c:v>
                </c:pt>
                <c:pt idx="33">
                  <c:v>1306.3409999999999</c:v>
                </c:pt>
                <c:pt idx="34">
                  <c:v>1308.308</c:v>
                </c:pt>
                <c:pt idx="35">
                  <c:v>1309.201</c:v>
                </c:pt>
                <c:pt idx="36">
                  <c:v>1387.7489999999998</c:v>
                </c:pt>
                <c:pt idx="37">
                  <c:v>1413.7139999999999</c:v>
                </c:pt>
                <c:pt idx="38">
                  <c:v>1428.2809999999999</c:v>
                </c:pt>
                <c:pt idx="39">
                  <c:v>1439.4679999999998</c:v>
                </c:pt>
                <c:pt idx="40">
                  <c:v>1441.7249999999999</c:v>
                </c:pt>
                <c:pt idx="41">
                  <c:v>1441.3719999999998</c:v>
                </c:pt>
                <c:pt idx="42">
                  <c:v>1446.616</c:v>
                </c:pt>
                <c:pt idx="43">
                  <c:v>1449.5439999999999</c:v>
                </c:pt>
                <c:pt idx="44">
                  <c:v>1448.9289999999999</c:v>
                </c:pt>
                <c:pt idx="45">
                  <c:v>1449.2089999999998</c:v>
                </c:pt>
                <c:pt idx="46">
                  <c:v>1452.432</c:v>
                </c:pt>
                <c:pt idx="47">
                  <c:v>1455.51</c:v>
                </c:pt>
                <c:pt idx="48">
                  <c:v>1520.492</c:v>
                </c:pt>
                <c:pt idx="49">
                  <c:v>1544.473</c:v>
                </c:pt>
                <c:pt idx="50">
                  <c:v>1555.8759999999997</c:v>
                </c:pt>
                <c:pt idx="51">
                  <c:v>1557.8720000000001</c:v>
                </c:pt>
                <c:pt idx="52">
                  <c:v>1558.2370000000001</c:v>
                </c:pt>
                <c:pt idx="53">
                  <c:v>1557.7019999999998</c:v>
                </c:pt>
                <c:pt idx="54">
                  <c:v>1561.2859999999998</c:v>
                </c:pt>
                <c:pt idx="55">
                  <c:v>1564.692</c:v>
                </c:pt>
                <c:pt idx="56">
                  <c:v>1566.778</c:v>
                </c:pt>
                <c:pt idx="57">
                  <c:v>1566.346</c:v>
                </c:pt>
                <c:pt idx="58">
                  <c:v>1566.4</c:v>
                </c:pt>
                <c:pt idx="59">
                  <c:v>1569.6079999999999</c:v>
                </c:pt>
                <c:pt idx="60">
                  <c:v>1624.83</c:v>
                </c:pt>
                <c:pt idx="61">
                  <c:v>1641.829</c:v>
                </c:pt>
                <c:pt idx="62">
                  <c:v>1650.2440000000001</c:v>
                </c:pt>
                <c:pt idx="63">
                  <c:v>1653.3319999999999</c:v>
                </c:pt>
                <c:pt idx="64">
                  <c:v>1654.1949999999997</c:v>
                </c:pt>
                <c:pt idx="65">
                  <c:v>1654.8029999999999</c:v>
                </c:pt>
                <c:pt idx="66">
                  <c:v>1655.827</c:v>
                </c:pt>
                <c:pt idx="67">
                  <c:v>1660.6120000000001</c:v>
                </c:pt>
                <c:pt idx="68">
                  <c:v>1664.2139999999999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FB-4D66-89A7-2F694F5B41D6}"/>
            </c:ext>
          </c:extLst>
        </c:ser>
        <c:ser>
          <c:idx val="2"/>
          <c:order val="2"/>
          <c:tx>
            <c:v>Prognoza dla S2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'Z4'!$AK$6:$AK$74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'Z4'!$AN$6:$AN$74</c:f>
              <c:numCache>
                <c:formatCode>General</c:formatCode>
                <c:ptCount val="69"/>
                <c:pt idx="0">
                  <c:v>1164.6889999999999</c:v>
                </c:pt>
                <c:pt idx="1">
                  <c:v>1167.433</c:v>
                </c:pt>
                <c:pt idx="2">
                  <c:v>1169.9160000000002</c:v>
                </c:pt>
                <c:pt idx="3">
                  <c:v>1169.5260000000001</c:v>
                </c:pt>
                <c:pt idx="4">
                  <c:v>1170.8739999999998</c:v>
                </c:pt>
                <c:pt idx="5">
                  <c:v>1171.6970000000001</c:v>
                </c:pt>
                <c:pt idx="6">
                  <c:v>1175.4409999999998</c:v>
                </c:pt>
                <c:pt idx="7">
                  <c:v>1178.3499999999999</c:v>
                </c:pt>
                <c:pt idx="8">
                  <c:v>1180.1770000000001</c:v>
                </c:pt>
                <c:pt idx="9">
                  <c:v>1179.3809999999999</c:v>
                </c:pt>
                <c:pt idx="10">
                  <c:v>1181.6849999999999</c:v>
                </c:pt>
                <c:pt idx="11">
                  <c:v>1184.4780000000001</c:v>
                </c:pt>
                <c:pt idx="12">
                  <c:v>1226.95</c:v>
                </c:pt>
                <c:pt idx="13">
                  <c:v>1252.107</c:v>
                </c:pt>
                <c:pt idx="14">
                  <c:v>1269.9050000000002</c:v>
                </c:pt>
                <c:pt idx="15">
                  <c:v>1271.8159999999998</c:v>
                </c:pt>
                <c:pt idx="16">
                  <c:v>1273.087</c:v>
                </c:pt>
                <c:pt idx="17">
                  <c:v>1274.0219999999999</c:v>
                </c:pt>
                <c:pt idx="18">
                  <c:v>1277.6880000000001</c:v>
                </c:pt>
                <c:pt idx="19">
                  <c:v>1281.3319999999999</c:v>
                </c:pt>
                <c:pt idx="20">
                  <c:v>1282.8759999999997</c:v>
                </c:pt>
                <c:pt idx="21">
                  <c:v>1281.8139999999999</c:v>
                </c:pt>
                <c:pt idx="22">
                  <c:v>1282.7849999999999</c:v>
                </c:pt>
                <c:pt idx="23">
                  <c:v>1283.646</c:v>
                </c:pt>
                <c:pt idx="24">
                  <c:v>1290.1970000000001</c:v>
                </c:pt>
                <c:pt idx="25">
                  <c:v>1293.2930000000001</c:v>
                </c:pt>
                <c:pt idx="26">
                  <c:v>1296.1659999999999</c:v>
                </c:pt>
                <c:pt idx="27">
                  <c:v>1297.1779999999999</c:v>
                </c:pt>
                <c:pt idx="28">
                  <c:v>1298.6959999999999</c:v>
                </c:pt>
                <c:pt idx="29">
                  <c:v>1299.684</c:v>
                </c:pt>
                <c:pt idx="30">
                  <c:v>1303.4549999999999</c:v>
                </c:pt>
                <c:pt idx="31">
                  <c:v>1307.3029999999999</c:v>
                </c:pt>
                <c:pt idx="32">
                  <c:v>1308.6089999999999</c:v>
                </c:pt>
                <c:pt idx="33">
                  <c:v>1307.1599999999999</c:v>
                </c:pt>
                <c:pt idx="34">
                  <c:v>1307.8139999999999</c:v>
                </c:pt>
                <c:pt idx="35">
                  <c:v>1308.6890000000001</c:v>
                </c:pt>
                <c:pt idx="36">
                  <c:v>1365.396</c:v>
                </c:pt>
                <c:pt idx="37">
                  <c:v>1401.5340000000001</c:v>
                </c:pt>
                <c:pt idx="38">
                  <c:v>1427.0830000000001</c:v>
                </c:pt>
                <c:pt idx="39">
                  <c:v>1436.2730000000001</c:v>
                </c:pt>
                <c:pt idx="40">
                  <c:v>1440.566</c:v>
                </c:pt>
                <c:pt idx="41">
                  <c:v>1441.9380000000001</c:v>
                </c:pt>
                <c:pt idx="42">
                  <c:v>1445.172</c:v>
                </c:pt>
                <c:pt idx="43">
                  <c:v>1448.29</c:v>
                </c:pt>
                <c:pt idx="44">
                  <c:v>1449.251</c:v>
                </c:pt>
                <c:pt idx="45">
                  <c:v>1449.3040000000001</c:v>
                </c:pt>
                <c:pt idx="46">
                  <c:v>1451.3980000000001</c:v>
                </c:pt>
                <c:pt idx="47">
                  <c:v>1454.452</c:v>
                </c:pt>
                <c:pt idx="48">
                  <c:v>1501.9360000000001</c:v>
                </c:pt>
                <c:pt idx="49">
                  <c:v>1533.7910000000002</c:v>
                </c:pt>
                <c:pt idx="50">
                  <c:v>1554.895</c:v>
                </c:pt>
                <c:pt idx="51">
                  <c:v>1557.479</c:v>
                </c:pt>
                <c:pt idx="52">
                  <c:v>1558.1</c:v>
                </c:pt>
                <c:pt idx="53">
                  <c:v>1557.8980000000001</c:v>
                </c:pt>
                <c:pt idx="54">
                  <c:v>1560.3019999999999</c:v>
                </c:pt>
                <c:pt idx="55">
                  <c:v>1563.46</c:v>
                </c:pt>
                <c:pt idx="56">
                  <c:v>1566.1880000000001</c:v>
                </c:pt>
                <c:pt idx="57">
                  <c:v>1566.5160000000001</c:v>
                </c:pt>
                <c:pt idx="58">
                  <c:v>1566.482</c:v>
                </c:pt>
                <c:pt idx="59">
                  <c:v>1568.636</c:v>
                </c:pt>
                <c:pt idx="60">
                  <c:v>1608.86</c:v>
                </c:pt>
                <c:pt idx="61">
                  <c:v>1633.7849999999999</c:v>
                </c:pt>
                <c:pt idx="62">
                  <c:v>1649.991</c:v>
                </c:pt>
                <c:pt idx="63">
                  <c:v>1652.4690000000001</c:v>
                </c:pt>
                <c:pt idx="64">
                  <c:v>1653.79</c:v>
                </c:pt>
                <c:pt idx="65">
                  <c:v>1654.7449999999999</c:v>
                </c:pt>
                <c:pt idx="66">
                  <c:v>1655.5219999999999</c:v>
                </c:pt>
                <c:pt idx="67">
                  <c:v>1659.194</c:v>
                </c:pt>
                <c:pt idx="68">
                  <c:v>1662.95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FB-4D66-89A7-2F694F5B41D6}"/>
            </c:ext>
          </c:extLst>
        </c:ser>
        <c:ser>
          <c:idx val="3"/>
          <c:order val="3"/>
          <c:tx>
            <c:v>Prognoza dla S3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'Z4'!$AK$6:$AK$74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'Z4'!$AO$6:$AO$74</c:f>
              <c:numCache>
                <c:formatCode>General</c:formatCode>
                <c:ptCount val="69"/>
                <c:pt idx="0">
                  <c:v>1165.1469999999999</c:v>
                </c:pt>
                <c:pt idx="1">
                  <c:v>1169.8140000000001</c:v>
                </c:pt>
                <c:pt idx="2">
                  <c:v>1168.8530000000001</c:v>
                </c:pt>
                <c:pt idx="3">
                  <c:v>1169.7080000000001</c:v>
                </c:pt>
                <c:pt idx="4">
                  <c:v>1171.1120000000001</c:v>
                </c:pt>
                <c:pt idx="5">
                  <c:v>1171.751</c:v>
                </c:pt>
                <c:pt idx="6">
                  <c:v>1175.4780000000001</c:v>
                </c:pt>
                <c:pt idx="7">
                  <c:v>1179.0550000000001</c:v>
                </c:pt>
                <c:pt idx="8">
                  <c:v>1180.3209999999999</c:v>
                </c:pt>
                <c:pt idx="9">
                  <c:v>1179.3780000000002</c:v>
                </c:pt>
                <c:pt idx="10">
                  <c:v>1181.47</c:v>
                </c:pt>
                <c:pt idx="11">
                  <c:v>1185.069</c:v>
                </c:pt>
                <c:pt idx="12">
                  <c:v>1227.24</c:v>
                </c:pt>
                <c:pt idx="13">
                  <c:v>1260.191</c:v>
                </c:pt>
                <c:pt idx="14">
                  <c:v>1269.97</c:v>
                </c:pt>
                <c:pt idx="15">
                  <c:v>1272.1030000000001</c:v>
                </c:pt>
                <c:pt idx="16">
                  <c:v>1273.271</c:v>
                </c:pt>
                <c:pt idx="17">
                  <c:v>1274.0509999999999</c:v>
                </c:pt>
                <c:pt idx="18">
                  <c:v>1277.7840000000001</c:v>
                </c:pt>
                <c:pt idx="19">
                  <c:v>1281.9960000000001</c:v>
                </c:pt>
                <c:pt idx="20">
                  <c:v>1283.1680000000001</c:v>
                </c:pt>
                <c:pt idx="21">
                  <c:v>1281.682</c:v>
                </c:pt>
                <c:pt idx="22">
                  <c:v>1282.5349999999999</c:v>
                </c:pt>
                <c:pt idx="23">
                  <c:v>1284.0429999999999</c:v>
                </c:pt>
                <c:pt idx="24">
                  <c:v>1290.231</c:v>
                </c:pt>
                <c:pt idx="25">
                  <c:v>1294.424</c:v>
                </c:pt>
                <c:pt idx="26">
                  <c:v>1296.0929999999998</c:v>
                </c:pt>
                <c:pt idx="27">
                  <c:v>1297.3440000000001</c:v>
                </c:pt>
                <c:pt idx="28">
                  <c:v>1298.828</c:v>
                </c:pt>
                <c:pt idx="29">
                  <c:v>1299.8420000000001</c:v>
                </c:pt>
                <c:pt idx="30">
                  <c:v>1303.5050000000001</c:v>
                </c:pt>
                <c:pt idx="31">
                  <c:v>1307.9639999999999</c:v>
                </c:pt>
                <c:pt idx="32">
                  <c:v>1308.962</c:v>
                </c:pt>
                <c:pt idx="33">
                  <c:v>1306.9450000000002</c:v>
                </c:pt>
                <c:pt idx="34">
                  <c:v>1307.5120000000002</c:v>
                </c:pt>
                <c:pt idx="35">
                  <c:v>1309.087</c:v>
                </c:pt>
                <c:pt idx="36">
                  <c:v>1365.453</c:v>
                </c:pt>
                <c:pt idx="37">
                  <c:v>1412.682</c:v>
                </c:pt>
                <c:pt idx="38">
                  <c:v>1427.5990000000002</c:v>
                </c:pt>
                <c:pt idx="39">
                  <c:v>1436.614</c:v>
                </c:pt>
                <c:pt idx="40">
                  <c:v>1441.9929999999999</c:v>
                </c:pt>
                <c:pt idx="41">
                  <c:v>1441.8040000000001</c:v>
                </c:pt>
                <c:pt idx="42">
                  <c:v>1444.9560000000001</c:v>
                </c:pt>
                <c:pt idx="43">
                  <c:v>1449.12</c:v>
                </c:pt>
                <c:pt idx="44">
                  <c:v>1449.463</c:v>
                </c:pt>
                <c:pt idx="45">
                  <c:v>1449.037</c:v>
                </c:pt>
                <c:pt idx="46">
                  <c:v>1451.4840000000002</c:v>
                </c:pt>
                <c:pt idx="47">
                  <c:v>1454.9259999999999</c:v>
                </c:pt>
                <c:pt idx="48">
                  <c:v>1502.2280000000001</c:v>
                </c:pt>
                <c:pt idx="49">
                  <c:v>1542.9230000000002</c:v>
                </c:pt>
                <c:pt idx="50">
                  <c:v>1555.67</c:v>
                </c:pt>
                <c:pt idx="51">
                  <c:v>1557.5820000000003</c:v>
                </c:pt>
                <c:pt idx="52">
                  <c:v>1558.2449999999999</c:v>
                </c:pt>
                <c:pt idx="53">
                  <c:v>1557.894</c:v>
                </c:pt>
                <c:pt idx="54">
                  <c:v>1560.2060000000001</c:v>
                </c:pt>
                <c:pt idx="55">
                  <c:v>1564</c:v>
                </c:pt>
                <c:pt idx="56">
                  <c:v>1566.5340000000001</c:v>
                </c:pt>
                <c:pt idx="57">
                  <c:v>1566.6379999999999</c:v>
                </c:pt>
                <c:pt idx="58">
                  <c:v>1566.336</c:v>
                </c:pt>
                <c:pt idx="59">
                  <c:v>1568.6680000000001</c:v>
                </c:pt>
                <c:pt idx="60">
                  <c:v>1609.33</c:v>
                </c:pt>
                <c:pt idx="61">
                  <c:v>1641.5350000000001</c:v>
                </c:pt>
                <c:pt idx="62">
                  <c:v>1650.1379999999999</c:v>
                </c:pt>
                <c:pt idx="63">
                  <c:v>1652.5219999999999</c:v>
                </c:pt>
                <c:pt idx="64">
                  <c:v>1654.1949999999999</c:v>
                </c:pt>
                <c:pt idx="65">
                  <c:v>1654.7450000000001</c:v>
                </c:pt>
                <c:pt idx="66">
                  <c:v>1655.5510000000002</c:v>
                </c:pt>
                <c:pt idx="67">
                  <c:v>1659.3320000000001</c:v>
                </c:pt>
                <c:pt idx="68">
                  <c:v>1663.5900000000001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FB-4D66-89A7-2F694F5B41D6}"/>
            </c:ext>
          </c:extLst>
        </c:ser>
        <c:ser>
          <c:idx val="4"/>
          <c:order val="4"/>
          <c:tx>
            <c:v>Prognoza dla S4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'Z4'!$AK$6:$AK$74</c:f>
              <c:strCache>
                <c:ptCount val="6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2006 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2007 Jan</c:v>
                </c:pt>
                <c:pt idx="22">
                  <c:v>Feb</c:v>
                </c:pt>
                <c:pt idx="23">
                  <c:v>Mar</c:v>
                </c:pt>
                <c:pt idx="24">
                  <c:v>Apr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2008 Jan</c:v>
                </c:pt>
                <c:pt idx="34">
                  <c:v>Feb</c:v>
                </c:pt>
                <c:pt idx="35">
                  <c:v>Mar</c:v>
                </c:pt>
                <c:pt idx="36">
                  <c:v>Apr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2009 Jan</c:v>
                </c:pt>
                <c:pt idx="46">
                  <c:v>Feb</c:v>
                </c:pt>
                <c:pt idx="47">
                  <c:v>Mar</c:v>
                </c:pt>
                <c:pt idx="48">
                  <c:v>Apr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2010 Jan</c:v>
                </c:pt>
                <c:pt idx="58">
                  <c:v>Feb</c:v>
                </c:pt>
                <c:pt idx="59">
                  <c:v>Mar</c:v>
                </c:pt>
                <c:pt idx="60">
                  <c:v>Apr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'Z4'!$AP$6:$AP$74</c:f>
              <c:numCache>
                <c:formatCode>General</c:formatCode>
                <c:ptCount val="69"/>
                <c:pt idx="0">
                  <c:v>1167.528</c:v>
                </c:pt>
                <c:pt idx="1">
                  <c:v>1168.751</c:v>
                </c:pt>
                <c:pt idx="2">
                  <c:v>1169.0350000000001</c:v>
                </c:pt>
                <c:pt idx="3">
                  <c:v>1169.9459999999999</c:v>
                </c:pt>
                <c:pt idx="4">
                  <c:v>1171.1659999999997</c:v>
                </c:pt>
                <c:pt idx="5">
                  <c:v>1171.788</c:v>
                </c:pt>
                <c:pt idx="6">
                  <c:v>1176.183</c:v>
                </c:pt>
                <c:pt idx="7">
                  <c:v>1179.1990000000001</c:v>
                </c:pt>
                <c:pt idx="8">
                  <c:v>1180.318</c:v>
                </c:pt>
                <c:pt idx="9">
                  <c:v>1179.163</c:v>
                </c:pt>
                <c:pt idx="10">
                  <c:v>1182.0609999999999</c:v>
                </c:pt>
                <c:pt idx="11">
                  <c:v>1185.3589999999999</c:v>
                </c:pt>
                <c:pt idx="12">
                  <c:v>1235.3240000000001</c:v>
                </c:pt>
                <c:pt idx="13">
                  <c:v>1260.2559999999999</c:v>
                </c:pt>
                <c:pt idx="14">
                  <c:v>1270.2570000000001</c:v>
                </c:pt>
                <c:pt idx="15">
                  <c:v>1272.287</c:v>
                </c:pt>
                <c:pt idx="16">
                  <c:v>1273.3</c:v>
                </c:pt>
                <c:pt idx="17">
                  <c:v>1274.1469999999999</c:v>
                </c:pt>
                <c:pt idx="18">
                  <c:v>1278.4480000000001</c:v>
                </c:pt>
                <c:pt idx="19">
                  <c:v>1282.288</c:v>
                </c:pt>
                <c:pt idx="20">
                  <c:v>1283.0360000000001</c:v>
                </c:pt>
                <c:pt idx="21">
                  <c:v>1281.4319999999998</c:v>
                </c:pt>
                <c:pt idx="22">
                  <c:v>1282.932</c:v>
                </c:pt>
                <c:pt idx="23">
                  <c:v>1284.077</c:v>
                </c:pt>
                <c:pt idx="24">
                  <c:v>1291.3620000000001</c:v>
                </c:pt>
                <c:pt idx="25">
                  <c:v>1294.3510000000001</c:v>
                </c:pt>
                <c:pt idx="26">
                  <c:v>1296.259</c:v>
                </c:pt>
                <c:pt idx="27">
                  <c:v>1297.4760000000001</c:v>
                </c:pt>
                <c:pt idx="28">
                  <c:v>1298.9859999999999</c:v>
                </c:pt>
                <c:pt idx="29">
                  <c:v>1299.8919999999998</c:v>
                </c:pt>
                <c:pt idx="30">
                  <c:v>1304.1659999999997</c:v>
                </c:pt>
                <c:pt idx="31">
                  <c:v>1308.317</c:v>
                </c:pt>
                <c:pt idx="32">
                  <c:v>1308.7469999999998</c:v>
                </c:pt>
                <c:pt idx="33">
                  <c:v>1306.643</c:v>
                </c:pt>
                <c:pt idx="34">
                  <c:v>1307.9099999999999</c:v>
                </c:pt>
                <c:pt idx="35">
                  <c:v>1309.144</c:v>
                </c:pt>
                <c:pt idx="36">
                  <c:v>1376.6010000000001</c:v>
                </c:pt>
                <c:pt idx="37">
                  <c:v>1413.1979999999999</c:v>
                </c:pt>
                <c:pt idx="38">
                  <c:v>1427.94</c:v>
                </c:pt>
                <c:pt idx="39">
                  <c:v>1438.0409999999999</c:v>
                </c:pt>
                <c:pt idx="40">
                  <c:v>1441.8589999999999</c:v>
                </c:pt>
                <c:pt idx="41">
                  <c:v>1441.5879999999997</c:v>
                </c:pt>
                <c:pt idx="42">
                  <c:v>1445.7860000000001</c:v>
                </c:pt>
                <c:pt idx="43">
                  <c:v>1449.3319999999999</c:v>
                </c:pt>
                <c:pt idx="44">
                  <c:v>1449.1959999999999</c:v>
                </c:pt>
                <c:pt idx="45">
                  <c:v>1449.123</c:v>
                </c:pt>
                <c:pt idx="46">
                  <c:v>1451.9580000000001</c:v>
                </c:pt>
                <c:pt idx="47">
                  <c:v>1455.2179999999998</c:v>
                </c:pt>
                <c:pt idx="48">
                  <c:v>1511.3600000000001</c:v>
                </c:pt>
                <c:pt idx="49">
                  <c:v>1543.6979999999999</c:v>
                </c:pt>
                <c:pt idx="50">
                  <c:v>1555.7729999999999</c:v>
                </c:pt>
                <c:pt idx="51">
                  <c:v>1557.7270000000001</c:v>
                </c:pt>
                <c:pt idx="52">
                  <c:v>1558.241</c:v>
                </c:pt>
                <c:pt idx="53">
                  <c:v>1557.798</c:v>
                </c:pt>
                <c:pt idx="54">
                  <c:v>1560.7459999999999</c:v>
                </c:pt>
                <c:pt idx="55">
                  <c:v>1564.346</c:v>
                </c:pt>
                <c:pt idx="56">
                  <c:v>1566.6559999999999</c:v>
                </c:pt>
                <c:pt idx="57">
                  <c:v>1566.492</c:v>
                </c:pt>
                <c:pt idx="58">
                  <c:v>1566.3679999999999</c:v>
                </c:pt>
                <c:pt idx="59">
                  <c:v>1569.1379999999999</c:v>
                </c:pt>
                <c:pt idx="60">
                  <c:v>1617.08</c:v>
                </c:pt>
                <c:pt idx="61">
                  <c:v>1641.6819999999998</c:v>
                </c:pt>
                <c:pt idx="62">
                  <c:v>1650.1909999999998</c:v>
                </c:pt>
                <c:pt idx="63">
                  <c:v>1652.9269999999997</c:v>
                </c:pt>
                <c:pt idx="64">
                  <c:v>1654.1949999999997</c:v>
                </c:pt>
                <c:pt idx="65">
                  <c:v>1654.7739999999999</c:v>
                </c:pt>
                <c:pt idx="66">
                  <c:v>1655.6889999999999</c:v>
                </c:pt>
                <c:pt idx="67">
                  <c:v>1659.972</c:v>
                </c:pt>
                <c:pt idx="68">
                  <c:v>1663.902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FB-4D66-89A7-2F694F5B41D6}"/>
            </c:ext>
          </c:extLst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37530368"/>
        <c:axId val="137757440"/>
      </c:lineChart>
      <c:catAx>
        <c:axId val="137530368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57440"/>
        <c:crosses val="autoZero"/>
        <c:auto val="1"/>
        <c:lblAlgn val="ctr"/>
        <c:lblOffset val="100"/>
      </c:catAx>
      <c:valAx>
        <c:axId val="1377574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30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3</xdr:row>
      <xdr:rowOff>114300</xdr:rowOff>
    </xdr:from>
    <xdr:to>
      <xdr:col>20</xdr:col>
      <xdr:colOff>247649</xdr:colOff>
      <xdr:row>22</xdr:row>
      <xdr:rowOff>109537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152399</xdr:colOff>
      <xdr:row>1</xdr:row>
      <xdr:rowOff>242887</xdr:rowOff>
    </xdr:from>
    <xdr:to>
      <xdr:col>33</xdr:col>
      <xdr:colOff>238124</xdr:colOff>
      <xdr:row>14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44CEEC7D-2DF4-4B51-8A93-6EF0675A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0</xdr:row>
      <xdr:rowOff>0</xdr:rowOff>
    </xdr:from>
    <xdr:to>
      <xdr:col>19</xdr:col>
      <xdr:colOff>542925</xdr:colOff>
      <xdr:row>1</xdr:row>
      <xdr:rowOff>0</xdr:rowOff>
    </xdr:to>
    <xdr:sp macro="" textlink="">
      <xdr:nvSpPr>
        <xdr:cNvPr id="4" name="Prostokąt: zaokrąglone rogi 3">
          <a:extLst>
            <a:ext uri="{FF2B5EF4-FFF2-40B4-BE49-F238E27FC236}">
              <a16:creationId xmlns="" xmlns:a16="http://schemas.microsoft.com/office/drawing/2014/main" id="{EE31B68F-7C55-4D1A-967F-CE405F90F58D}"/>
            </a:ext>
          </a:extLst>
        </xdr:cNvPr>
        <xdr:cNvSpPr/>
      </xdr:nvSpPr>
      <xdr:spPr>
        <a:xfrm>
          <a:off x="7477125" y="0"/>
          <a:ext cx="5943600" cy="542925"/>
        </a:xfrm>
        <a:prstGeom prst="roundRect">
          <a:avLst/>
        </a:prstGeom>
        <a:solidFill>
          <a:srgbClr val="93D1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METODA WYGŁADZANIA WYKŁADNICZEGO </a:t>
          </a:r>
          <a:r>
            <a:rPr lang="pl-PL" sz="1200" b="1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Z</a:t>
          </a:r>
          <a:r>
            <a:rPr lang="pl-PL" sz="1200" b="1" u="sng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SEZONOWOŚCIĄ</a:t>
          </a:r>
          <a:r>
            <a:rPr lang="pl-PL" sz="1200" b="1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ADDYTYWNĄ</a:t>
          </a:r>
          <a:r>
            <a:rPr lang="pl-PL" sz="1200" b="1" u="sng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l-PL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(MODEL BROWNA)</a:t>
          </a:r>
        </a:p>
      </xdr:txBody>
    </xdr:sp>
    <xdr:clientData/>
  </xdr:twoCellAnchor>
  <xdr:twoCellAnchor>
    <xdr:from>
      <xdr:col>15</xdr:col>
      <xdr:colOff>314324</xdr:colOff>
      <xdr:row>1</xdr:row>
      <xdr:rowOff>147636</xdr:rowOff>
    </xdr:from>
    <xdr:to>
      <xdr:col>23</xdr:col>
      <xdr:colOff>571499</xdr:colOff>
      <xdr:row>16</xdr:row>
      <xdr:rowOff>28574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CE9BCE2B-176E-4E12-9107-AD897B568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0</xdr:row>
      <xdr:rowOff>57150</xdr:rowOff>
    </xdr:from>
    <xdr:to>
      <xdr:col>26</xdr:col>
      <xdr:colOff>352425</xdr:colOff>
      <xdr:row>1</xdr:row>
      <xdr:rowOff>400050</xdr:rowOff>
    </xdr:to>
    <xdr:sp macro="" textlink="">
      <xdr:nvSpPr>
        <xdr:cNvPr id="2" name="Prostokąt: zaokrąglone rogi 1">
          <a:extLst>
            <a:ext uri="{FF2B5EF4-FFF2-40B4-BE49-F238E27FC236}">
              <a16:creationId xmlns="" xmlns:a16="http://schemas.microsoft.com/office/drawing/2014/main" id="{0033B305-2593-4AED-9EB9-AD4DF109C44D}"/>
            </a:ext>
          </a:extLst>
        </xdr:cNvPr>
        <xdr:cNvSpPr/>
      </xdr:nvSpPr>
      <xdr:spPr>
        <a:xfrm>
          <a:off x="10144125" y="57150"/>
          <a:ext cx="6867525" cy="542925"/>
        </a:xfrm>
        <a:prstGeom prst="roundRect">
          <a:avLst/>
        </a:prstGeom>
        <a:solidFill>
          <a:srgbClr val="93D1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METODA WYGŁADZANIA WYKŁADNICZEGO BROWNA </a:t>
          </a:r>
          <a:r>
            <a:rPr lang="pl-PL" sz="1200" b="1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Z</a:t>
          </a:r>
          <a:r>
            <a:rPr lang="pl-PL" sz="1200" b="1" u="non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SEZONOWOŚCIĄ, ALE WAHANIA O CHARAKTERZE</a:t>
          </a:r>
          <a:r>
            <a:rPr lang="pl-PL" sz="1200" b="1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MULTIPLIKATYWNYM</a:t>
          </a:r>
          <a:endParaRPr lang="pl-PL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438150</xdr:colOff>
      <xdr:row>3</xdr:row>
      <xdr:rowOff>61912</xdr:rowOff>
    </xdr:from>
    <xdr:to>
      <xdr:col>25</xdr:col>
      <xdr:colOff>133350</xdr:colOff>
      <xdr:row>17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4A4B66EA-890C-4FF3-922E-ABE6501CB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57150</xdr:rowOff>
    </xdr:from>
    <xdr:to>
      <xdr:col>8</xdr:col>
      <xdr:colOff>352425</xdr:colOff>
      <xdr:row>1</xdr:row>
      <xdr:rowOff>285750</xdr:rowOff>
    </xdr:to>
    <xdr:sp macro="" textlink="">
      <xdr:nvSpPr>
        <xdr:cNvPr id="3" name="Prostokąt: zaokrąglone rogi 2">
          <a:extLst>
            <a:ext uri="{FF2B5EF4-FFF2-40B4-BE49-F238E27FC236}">
              <a16:creationId xmlns="" xmlns:a16="http://schemas.microsoft.com/office/drawing/2014/main" id="{FFD5318A-5F3A-4199-883D-39AE93A3B75B}"/>
            </a:ext>
          </a:extLst>
        </xdr:cNvPr>
        <xdr:cNvSpPr/>
      </xdr:nvSpPr>
      <xdr:spPr>
        <a:xfrm>
          <a:off x="1257300" y="57150"/>
          <a:ext cx="4124325" cy="542925"/>
        </a:xfrm>
        <a:prstGeom prst="roundRect">
          <a:avLst/>
        </a:prstGeom>
        <a:solidFill>
          <a:srgbClr val="93D1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MODEL WYGŁADZANIA WYKŁADNICZEGO HOLTA  </a:t>
          </a:r>
        </a:p>
      </xdr:txBody>
    </xdr:sp>
    <xdr:clientData/>
  </xdr:twoCellAnchor>
  <xdr:twoCellAnchor>
    <xdr:from>
      <xdr:col>9</xdr:col>
      <xdr:colOff>542925</xdr:colOff>
      <xdr:row>2</xdr:row>
      <xdr:rowOff>223836</xdr:rowOff>
    </xdr:from>
    <xdr:to>
      <xdr:col>17</xdr:col>
      <xdr:colOff>133350</xdr:colOff>
      <xdr:row>17</xdr:row>
      <xdr:rowOff>142874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228F2A3F-7C5B-44B9-8C39-75A69009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285751</xdr:colOff>
      <xdr:row>75</xdr:row>
      <xdr:rowOff>9525</xdr:rowOff>
    </xdr:from>
    <xdr:to>
      <xdr:col>5</xdr:col>
      <xdr:colOff>314325</xdr:colOff>
      <xdr:row>77</xdr:row>
      <xdr:rowOff>57150</xdr:rowOff>
    </xdr:to>
    <xdr:sp macro="" textlink="">
      <xdr:nvSpPr>
        <xdr:cNvPr id="5" name="Prostokąt: zaokrąglone rogi 4">
          <a:extLst>
            <a:ext uri="{FF2B5EF4-FFF2-40B4-BE49-F238E27FC236}">
              <a16:creationId xmlns="" xmlns:a16="http://schemas.microsoft.com/office/drawing/2014/main" id="{1A79B974-A532-487C-A636-7B3FDF66FF53}"/>
            </a:ext>
          </a:extLst>
        </xdr:cNvPr>
        <xdr:cNvSpPr/>
      </xdr:nvSpPr>
      <xdr:spPr>
        <a:xfrm>
          <a:off x="2266951" y="15373350"/>
          <a:ext cx="1247774" cy="428625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371474</xdr:colOff>
      <xdr:row>2</xdr:row>
      <xdr:rowOff>766762</xdr:rowOff>
    </xdr:from>
    <xdr:to>
      <xdr:col>24</xdr:col>
      <xdr:colOff>323849</xdr:colOff>
      <xdr:row>23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F50D9B8A-BB49-4211-945C-55A2DA34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104776</xdr:colOff>
      <xdr:row>0</xdr:row>
      <xdr:rowOff>85725</xdr:rowOff>
    </xdr:from>
    <xdr:to>
      <xdr:col>17</xdr:col>
      <xdr:colOff>314326</xdr:colOff>
      <xdr:row>1</xdr:row>
      <xdr:rowOff>266700</xdr:rowOff>
    </xdr:to>
    <xdr:sp macro="" textlink="">
      <xdr:nvSpPr>
        <xdr:cNvPr id="3" name="Prostokąt: zaokrąglone rogi 2">
          <a:extLst>
            <a:ext uri="{FF2B5EF4-FFF2-40B4-BE49-F238E27FC236}">
              <a16:creationId xmlns="" xmlns:a16="http://schemas.microsoft.com/office/drawing/2014/main" id="{7D746E5C-198C-469C-B128-1EACBD95ECFC}"/>
            </a:ext>
          </a:extLst>
        </xdr:cNvPr>
        <xdr:cNvSpPr/>
      </xdr:nvSpPr>
      <xdr:spPr>
        <a:xfrm>
          <a:off x="7038976" y="85725"/>
          <a:ext cx="4914900" cy="514350"/>
        </a:xfrm>
        <a:prstGeom prst="roundRect">
          <a:avLst/>
        </a:prstGeom>
        <a:solidFill>
          <a:srgbClr val="93D1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MODEL WYGŁADZANIA WYKŁADNICZEGO HOLTA Z</a:t>
          </a:r>
          <a:r>
            <a:rPr lang="pl-PL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SEZONOWOŚCIĄ</a:t>
          </a:r>
          <a:r>
            <a:rPr lang="pl-PL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6</xdr:col>
      <xdr:colOff>9525</xdr:colOff>
      <xdr:row>77</xdr:row>
      <xdr:rowOff>47625</xdr:rowOff>
    </xdr:from>
    <xdr:to>
      <xdr:col>11</xdr:col>
      <xdr:colOff>552450</xdr:colOff>
      <xdr:row>82</xdr:row>
      <xdr:rowOff>104775</xdr:rowOff>
    </xdr:to>
    <xdr:sp macro="" textlink="">
      <xdr:nvSpPr>
        <xdr:cNvPr id="4" name="Prostokąt 3">
          <a:extLst>
            <a:ext uri="{FF2B5EF4-FFF2-40B4-BE49-F238E27FC236}">
              <a16:creationId xmlns="" xmlns:a16="http://schemas.microsoft.com/office/drawing/2014/main" id="{FF7EDD52-00E5-42FE-8599-1E0586CAA18C}"/>
            </a:ext>
          </a:extLst>
        </xdr:cNvPr>
        <xdr:cNvSpPr/>
      </xdr:nvSpPr>
      <xdr:spPr>
        <a:xfrm>
          <a:off x="4229100" y="16392525"/>
          <a:ext cx="386715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Gdyby</a:t>
          </a:r>
          <a:r>
            <a:rPr lang="pl-PL" sz="1100" baseline="0"/>
            <a:t> trzeba było wyznaczayć prognozę na dalsze miesiące to trzeba zmienną Zt zaprognozować w oparciu o h=2 i przemnożyć prze skorygowany wskaźnik zesonowości dla następnego miesiąca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2</xdr:row>
      <xdr:rowOff>57149</xdr:rowOff>
    </xdr:from>
    <xdr:to>
      <xdr:col>19</xdr:col>
      <xdr:colOff>457200</xdr:colOff>
      <xdr:row>21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14</xdr:row>
      <xdr:rowOff>85725</xdr:rowOff>
    </xdr:from>
    <xdr:to>
      <xdr:col>7</xdr:col>
      <xdr:colOff>533400</xdr:colOff>
      <xdr:row>20</xdr:row>
      <xdr:rowOff>161925</xdr:rowOff>
    </xdr:to>
    <xdr:sp macro="" textlink="">
      <xdr:nvSpPr>
        <xdr:cNvPr id="3" name="Objaśnienie: strzałka w dół 3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768215" y="3263265"/>
          <a:ext cx="1701165" cy="1173480"/>
        </a:xfrm>
        <a:prstGeom prst="downArrowCallout">
          <a:avLst/>
        </a:prstGeom>
        <a:solidFill>
          <a:srgbClr val="CC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ysClr val="windowText" lastClr="000000"/>
              </a:solidFill>
            </a:rPr>
            <a:t>Prognoza sekwencyjna w oparciu o aktualizowane średnie tempo zmian</a:t>
          </a:r>
        </a:p>
      </xdr:txBody>
    </xdr:sp>
    <xdr:clientData/>
  </xdr:twoCellAnchor>
  <xdr:twoCellAnchor>
    <xdr:from>
      <xdr:col>9</xdr:col>
      <xdr:colOff>464820</xdr:colOff>
      <xdr:row>0</xdr:row>
      <xdr:rowOff>495300</xdr:rowOff>
    </xdr:from>
    <xdr:to>
      <xdr:col>17</xdr:col>
      <xdr:colOff>160020</xdr:colOff>
      <xdr:row>15</xdr:row>
      <xdr:rowOff>129540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447675</xdr:colOff>
      <xdr:row>103</xdr:row>
      <xdr:rowOff>166687</xdr:rowOff>
    </xdr:from>
    <xdr:to>
      <xdr:col>48</xdr:col>
      <xdr:colOff>142875</xdr:colOff>
      <xdr:row>118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100</xdr:row>
      <xdr:rowOff>100012</xdr:rowOff>
    </xdr:from>
    <xdr:to>
      <xdr:col>8</xdr:col>
      <xdr:colOff>485775</xdr:colOff>
      <xdr:row>114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24765</xdr:colOff>
      <xdr:row>102</xdr:row>
      <xdr:rowOff>122872</xdr:rowOff>
    </xdr:from>
    <xdr:to>
      <xdr:col>28</xdr:col>
      <xdr:colOff>329565</xdr:colOff>
      <xdr:row>117</xdr:row>
      <xdr:rowOff>16192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93</xdr:row>
      <xdr:rowOff>22860</xdr:rowOff>
    </xdr:from>
    <xdr:to>
      <xdr:col>10</xdr:col>
      <xdr:colOff>602933</xdr:colOff>
      <xdr:row>99</xdr:row>
      <xdr:rowOff>120015</xdr:rowOff>
    </xdr:to>
    <xdr:sp macro="" textlink="">
      <xdr:nvSpPr>
        <xdr:cNvPr id="5" name="Objaśnienie ze strzałką w górę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>
          <a:off x="60960" y="18067020"/>
          <a:ext cx="6729413" cy="1202055"/>
        </a:xfrm>
        <a:prstGeom prst="upArrowCallou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100">
              <a:solidFill>
                <a:sysClr val="windowText" lastClr="000000"/>
              </a:solidFill>
            </a:rPr>
            <a:t>Okazało się, że wybrana stała wygładzania pozwoliła na wyznaczenie najdokładniejszej prognozy na grudzień roku 2010. Rzeczywiste</a:t>
          </a:r>
          <a:r>
            <a:rPr lang="pl-PL" sz="1100" baseline="0">
              <a:solidFill>
                <a:sysClr val="windowText" lastClr="000000"/>
              </a:solidFill>
            </a:rPr>
            <a:t> zatrudnienie było większe od prognozowanego o 17,33 tys osób czyli 0,32% wartości rzeczywistej. 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22860</xdr:colOff>
      <xdr:row>93</xdr:row>
      <xdr:rowOff>53340</xdr:rowOff>
    </xdr:from>
    <xdr:to>
      <xdr:col>31</xdr:col>
      <xdr:colOff>46673</xdr:colOff>
      <xdr:row>99</xdr:row>
      <xdr:rowOff>147564</xdr:rowOff>
    </xdr:to>
    <xdr:sp macro="" textlink="">
      <xdr:nvSpPr>
        <xdr:cNvPr id="6" name="Objaśnienie ze strzałką w górę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12306300" y="18097500"/>
          <a:ext cx="6729413" cy="1199124"/>
        </a:xfrm>
        <a:prstGeom prst="upArrowCallou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100">
              <a:solidFill>
                <a:sysClr val="windowText" lastClr="000000"/>
              </a:solidFill>
            </a:rPr>
            <a:t>Okazało się, że wybrana stała wygładzania pozwoliła na wyznaczenie najdokładniejszej prognozy na grudzień roku 2010. Rzeczywiste</a:t>
          </a:r>
          <a:r>
            <a:rPr lang="pl-PL" sz="1100" baseline="0">
              <a:solidFill>
                <a:sysClr val="windowText" lastClr="000000"/>
              </a:solidFill>
            </a:rPr>
            <a:t> wynagrodzenia, tak jak sie spodziewano, były nieznacznie wyższe od prognozowanych bo o </a:t>
          </a:r>
          <a:r>
            <a:rPr lang="pl-PL" sz="1100" b="1" baseline="0">
              <a:solidFill>
                <a:sysClr val="windowText" lastClr="000000"/>
              </a:solidFill>
            </a:rPr>
            <a:t>104,55 zł </a:t>
          </a:r>
          <a:r>
            <a:rPr lang="pl-PL" sz="1100" baseline="0">
              <a:solidFill>
                <a:sysClr val="windowText" lastClr="000000"/>
              </a:solidFill>
            </a:rPr>
            <a:t>i błąd ten stanowił </a:t>
          </a:r>
          <a:r>
            <a:rPr lang="pl-PL" sz="1100" b="1" baseline="0">
              <a:solidFill>
                <a:sysClr val="windowText" lastClr="000000"/>
              </a:solidFill>
            </a:rPr>
            <a:t>2,97%</a:t>
          </a:r>
          <a:r>
            <a:rPr lang="pl-PL" sz="1100" baseline="0">
              <a:solidFill>
                <a:sysClr val="windowText" lastClr="000000"/>
              </a:solidFill>
            </a:rPr>
            <a:t> wartości rzeczywistej. 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106680</xdr:colOff>
      <xdr:row>94</xdr:row>
      <xdr:rowOff>83820</xdr:rowOff>
    </xdr:from>
    <xdr:to>
      <xdr:col>50</xdr:col>
      <xdr:colOff>115253</xdr:colOff>
      <xdr:row>101</xdr:row>
      <xdr:rowOff>5715</xdr:rowOff>
    </xdr:to>
    <xdr:sp macro="" textlink="">
      <xdr:nvSpPr>
        <xdr:cNvPr id="7" name="Objaśnienie ze strzałką w górę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23972520" y="18318480"/>
          <a:ext cx="6729413" cy="1202055"/>
        </a:xfrm>
        <a:prstGeom prst="upArrowCallou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100">
              <a:solidFill>
                <a:sysClr val="windowText" lastClr="000000"/>
              </a:solidFill>
            </a:rPr>
            <a:t>Okazało się, że wybrana stała wygładzania pozwoliła na wyznaczenie najdokładniejszej prognozy na grudzień roku 2010. Rzeczywista</a:t>
          </a:r>
          <a:r>
            <a:rPr lang="pl-PL" sz="1100" baseline="0">
              <a:solidFill>
                <a:sysClr val="windowText" lastClr="000000"/>
              </a:solidFill>
            </a:rPr>
            <a:t> emerytura, tak jak sie spodziewano, była nieznacznie wyższa od prognozowanej bo tylko o </a:t>
          </a:r>
          <a:r>
            <a:rPr lang="pl-PL" sz="1100" b="1" baseline="0">
              <a:solidFill>
                <a:sysClr val="windowText" lastClr="000000"/>
              </a:solidFill>
            </a:rPr>
            <a:t>4,9 zł </a:t>
          </a:r>
          <a:r>
            <a:rPr lang="pl-PL" sz="1100" baseline="0">
              <a:solidFill>
                <a:sysClr val="windowText" lastClr="000000"/>
              </a:solidFill>
            </a:rPr>
            <a:t>i błąd ten stanowił zaledwie </a:t>
          </a:r>
          <a:r>
            <a:rPr lang="pl-PL" sz="1100" b="1" baseline="0">
              <a:solidFill>
                <a:sysClr val="windowText" lastClr="000000"/>
              </a:solidFill>
            </a:rPr>
            <a:t>0,29%</a:t>
          </a:r>
          <a:r>
            <a:rPr lang="pl-PL" sz="1100" baseline="0">
              <a:solidFill>
                <a:sysClr val="windowText" lastClr="000000"/>
              </a:solidFill>
            </a:rPr>
            <a:t> wartości rzeczywistej. 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346656</xdr:colOff>
      <xdr:row>83</xdr:row>
      <xdr:rowOff>74060</xdr:rowOff>
    </xdr:from>
    <xdr:ext cx="5854119" cy="764140"/>
    <xdr:sp macro="" textlink="">
      <xdr:nvSpPr>
        <xdr:cNvPr id="8" name="pole tekstowe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 txBox="1"/>
      </xdr:nvSpPr>
      <xdr:spPr>
        <a:xfrm flipH="1" flipV="1">
          <a:off x="956256" y="17019035"/>
          <a:ext cx="5854119" cy="764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1</xdr:col>
      <xdr:colOff>295275</xdr:colOff>
      <xdr:row>82</xdr:row>
      <xdr:rowOff>152400</xdr:rowOff>
    </xdr:from>
    <xdr:to>
      <xdr:col>10</xdr:col>
      <xdr:colOff>552450</xdr:colOff>
      <xdr:row>88</xdr:row>
      <xdr:rowOff>152400</xdr:rowOff>
    </xdr:to>
    <xdr:sp macro="" textlink="">
      <xdr:nvSpPr>
        <xdr:cNvPr id="9" name="pole tekstowe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904875" y="16906875"/>
          <a:ext cx="5800725" cy="1143000"/>
        </a:xfrm>
        <a:prstGeom prst="rect">
          <a:avLst/>
        </a:prstGeom>
        <a:solidFill>
          <a:srgbClr val="FFFFE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Najlepszą stałą wygładzania okazała się k=3 (3-okresowa średnia ruchoma) ze względu na najniższe błędy ex-post. Wg RMSPE przeciętne odchylenia prognozy od wartości rzeczywistej w okresie testowym (czyli okresie empirycznej weryfikacji prognozy) wyniosło 33,32 tys osób i stanowiło 0,65% średniego poziomu zatrudnienia w sektorze przedsiębiorstw. Prognozy były nieznacznie obciążone dla każdej stałej wygładznia. Spodziewamy się zatem, że przeciętne zatrudnienie wyniesie w grudniu 2010r. 5363,67 tys. osób.</a:t>
          </a:r>
        </a:p>
      </xdr:txBody>
    </xdr:sp>
    <xdr:clientData/>
  </xdr:twoCellAnchor>
  <xdr:twoCellAnchor>
    <xdr:from>
      <xdr:col>19</xdr:col>
      <xdr:colOff>514350</xdr:colOff>
      <xdr:row>82</xdr:row>
      <xdr:rowOff>152400</xdr:rowOff>
    </xdr:from>
    <xdr:to>
      <xdr:col>30</xdr:col>
      <xdr:colOff>142875</xdr:colOff>
      <xdr:row>88</xdr:row>
      <xdr:rowOff>152400</xdr:rowOff>
    </xdr:to>
    <xdr:sp macro="" textlink="">
      <xdr:nvSpPr>
        <xdr:cNvPr id="10" name="pole tekstowe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2153900" y="16906875"/>
          <a:ext cx="6334125" cy="1143000"/>
        </a:xfrm>
        <a:prstGeom prst="rect">
          <a:avLst/>
        </a:prstGeom>
        <a:solidFill>
          <a:srgbClr val="FFFFE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 przypadku wynagrodzeń, najlepszą stałą wygładzania okazała się k=4 (4-okresowa średnia ruchoma) ze względu na najniższe błędy ex-post. Wg RMSPE przeciętne odchylenie prognozy od wartości rzeczywistej w okresie testowym (czyli okresie empirycznej weryfikacji prognozy) wyniosło 106,87 zł  stanowiło 3,55% średniego poziomu przeciętnych wynagrodzeń. Prognozy były nieznacznie obciążone dla każdej stałej wygładzania (chociaż najmniej dla k=3). Spodziewamy się zatem, że przeciętne wynagrodzenia w grudniu 2010 roku wyniosą 3421,12zł i prawdopodobnie będą nieznacznie niedoszacowane.</a:t>
          </a:r>
        </a:p>
        <a:p>
          <a:endParaRPr lang="pl-PL" sz="1100"/>
        </a:p>
      </xdr:txBody>
    </xdr:sp>
    <xdr:clientData/>
  </xdr:twoCellAnchor>
  <xdr:twoCellAnchor>
    <xdr:from>
      <xdr:col>38</xdr:col>
      <xdr:colOff>400050</xdr:colOff>
      <xdr:row>82</xdr:row>
      <xdr:rowOff>161925</xdr:rowOff>
    </xdr:from>
    <xdr:to>
      <xdr:col>50</xdr:col>
      <xdr:colOff>504825</xdr:colOff>
      <xdr:row>89</xdr:row>
      <xdr:rowOff>180975</xdr:rowOff>
    </xdr:to>
    <xdr:sp macro="" textlink="">
      <xdr:nvSpPr>
        <xdr:cNvPr id="11" name="pole tekstowe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3622000" y="16916400"/>
          <a:ext cx="7419975" cy="1352550"/>
        </a:xfrm>
        <a:prstGeom prst="rect">
          <a:avLst/>
        </a:prstGeom>
        <a:solidFill>
          <a:srgbClr val="FFFFE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 przypadku natomiast przeciętnych emerytur i rent, najlepszą stałą wygładzania okazała się ponownie k=3 (3-okresowa średnia ruchoma) ze względu na najniższe błędy ex-post. Wg RMSPE przeciętne odchylenie prognozy od wartości rzeczywistej w okresie testowym (czyli okresie empirycznej weryfikacji prognozy) wyniosło 29,55 zł  stanowiło 2,12% średniego poziomu przeciętnych emerytur i rent. Prognozy były nieznacznie obciążone dla każdej stałej wygładzania. Spodziewamy się zatem, że przeciętna emertura w grudniu 2010 roku wyniesie 1661,58zł i prawdopodobnie będzie nieznacznie niedoszacowana. Należy pamiętać też o tym, że największe błędy w okresie testowym powstawały w momencie rewaloryzacji emerytury i renty więc prognozując te wartości należy wziąć pod uwagę plany rządu co do rewaloryzacji tych świadczeń.</a:t>
          </a:r>
        </a:p>
        <a:p>
          <a:endParaRPr lang="pl-PL" sz="1100"/>
        </a:p>
      </xdr:txBody>
    </xdr:sp>
    <xdr:clientData/>
  </xdr:twoCellAnchor>
  <xdr:twoCellAnchor>
    <xdr:from>
      <xdr:col>2</xdr:col>
      <xdr:colOff>276226</xdr:colOff>
      <xdr:row>0</xdr:row>
      <xdr:rowOff>47626</xdr:rowOff>
    </xdr:from>
    <xdr:to>
      <xdr:col>11</xdr:col>
      <xdr:colOff>485776</xdr:colOff>
      <xdr:row>0</xdr:row>
      <xdr:rowOff>466726</xdr:rowOff>
    </xdr:to>
    <xdr:sp macro="" textlink="">
      <xdr:nvSpPr>
        <xdr:cNvPr id="12" name="Prostokąt zaokrąglony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1495426" y="47626"/>
          <a:ext cx="575310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600" b="1"/>
            <a:t>METODA ŚREDNIEJ RUCHOMEJ PROSTEJ</a:t>
          </a:r>
          <a:endParaRPr lang="en-GB" sz="16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11</xdr:row>
      <xdr:rowOff>53339</xdr:rowOff>
    </xdr:from>
    <xdr:to>
      <xdr:col>27</xdr:col>
      <xdr:colOff>411480</xdr:colOff>
      <xdr:row>30</xdr:row>
      <xdr:rowOff>28574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81</xdr:row>
      <xdr:rowOff>129541</xdr:rowOff>
    </xdr:from>
    <xdr:to>
      <xdr:col>15</xdr:col>
      <xdr:colOff>61913</xdr:colOff>
      <xdr:row>87</xdr:row>
      <xdr:rowOff>91441</xdr:rowOff>
    </xdr:to>
    <xdr:sp macro="" textlink="">
      <xdr:nvSpPr>
        <xdr:cNvPr id="4" name="Objaśnienie ze strzałką w górę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1866900" y="8740141"/>
          <a:ext cx="6729413" cy="1059180"/>
        </a:xfrm>
        <a:prstGeom prst="upArrowCallou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100">
              <a:solidFill>
                <a:sysClr val="windowText" lastClr="000000"/>
              </a:solidFill>
            </a:rPr>
            <a:t>Okazało się, że wybrana stała wygładzania pozwoliła na wyznaczenie najdokładniejszej prognozy na 2</a:t>
          </a:r>
          <a:r>
            <a:rPr lang="pl-PL" sz="1100" baseline="0">
              <a:solidFill>
                <a:sysClr val="windowText" lastClr="000000"/>
              </a:solidFill>
            </a:rPr>
            <a:t> kwartał 2022 </a:t>
          </a:r>
          <a:r>
            <a:rPr lang="pl-PL" sz="1100">
              <a:solidFill>
                <a:sysClr val="windowText" lastClr="000000"/>
              </a:solidFill>
            </a:rPr>
            <a:t>roku. Rzeczywiste</a:t>
          </a:r>
          <a:r>
            <a:rPr lang="pl-PL" sz="1100" baseline="0">
              <a:solidFill>
                <a:sysClr val="windowText" lastClr="000000"/>
              </a:solidFill>
            </a:rPr>
            <a:t> zatrudnienie było mniejsze od prognozowanego o 6,4 tys osób czyli 1,62% wartości rzeczywistej. 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247650</xdr:colOff>
      <xdr:row>2</xdr:row>
      <xdr:rowOff>161925</xdr:rowOff>
    </xdr:from>
    <xdr:to>
      <xdr:col>28</xdr:col>
      <xdr:colOff>333375</xdr:colOff>
      <xdr:row>10</xdr:row>
      <xdr:rowOff>9525</xdr:rowOff>
    </xdr:to>
    <xdr:sp macro="" textlink="">
      <xdr:nvSpPr>
        <xdr:cNvPr id="2" name="pole tekstow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3049250" y="742950"/>
          <a:ext cx="4352925" cy="1552575"/>
        </a:xfrm>
        <a:prstGeom prst="rect">
          <a:avLst/>
        </a:prstGeom>
        <a:solidFill>
          <a:srgbClr val="FFFFE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Najlepszą stałą wygładzania okazała się k=3 (3-okresowa średnia ruchoma) ze względu na najniższe błędy ex-post. Wg RMSPE przeciętne odchylenie prognozy od wartości rzeczywistej w okresie testowym (czyli okresie empirycznej weryfikacji prognozy) wyniosło 7,53 tys osób i stanowiło 1,92% średniego poziomu zatrudnienia w województwie</a:t>
          </a:r>
          <a:r>
            <a:rPr lang="pl-PL" sz="1100" baseline="0"/>
            <a:t> opolskim</a:t>
          </a:r>
          <a:r>
            <a:rPr lang="pl-PL" sz="1100"/>
            <a:t>. Prognozy były nieco obciążone dla każdej stałej wygładzania. Spodziewamy się zatem, że przeciętne zatrudnienie wyniesie w 3 kwartale 2022 roku 398,67 tys. osób.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73</xdr:row>
      <xdr:rowOff>61912</xdr:rowOff>
    </xdr:from>
    <xdr:to>
      <xdr:col>19</xdr:col>
      <xdr:colOff>266700</xdr:colOff>
      <xdr:row>88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125730</xdr:colOff>
      <xdr:row>73</xdr:row>
      <xdr:rowOff>102870</xdr:rowOff>
    </xdr:from>
    <xdr:to>
      <xdr:col>56</xdr:col>
      <xdr:colOff>476250</xdr:colOff>
      <xdr:row>91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104775</xdr:colOff>
      <xdr:row>73</xdr:row>
      <xdr:rowOff>66675</xdr:rowOff>
    </xdr:from>
    <xdr:to>
      <xdr:col>33</xdr:col>
      <xdr:colOff>0</xdr:colOff>
      <xdr:row>87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0</xdr:row>
      <xdr:rowOff>0</xdr:rowOff>
    </xdr:from>
    <xdr:to>
      <xdr:col>14</xdr:col>
      <xdr:colOff>523875</xdr:colOff>
      <xdr:row>0</xdr:row>
      <xdr:rowOff>352425</xdr:rowOff>
    </xdr:to>
    <xdr:sp macro="" textlink="">
      <xdr:nvSpPr>
        <xdr:cNvPr id="6" name="Prostokąt zaokrąglony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>
        <a:xfrm>
          <a:off x="2914650" y="0"/>
          <a:ext cx="61436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600"/>
            <a:t>METODA ŚREDNIEJ RUCHOMEJ WAŻONEJ</a:t>
          </a:r>
          <a:endParaRPr lang="en-GB" sz="1600"/>
        </a:p>
      </xdr:txBody>
    </xdr:sp>
    <xdr:clientData/>
  </xdr:twoCellAnchor>
  <xdr:twoCellAnchor>
    <xdr:from>
      <xdr:col>39</xdr:col>
      <xdr:colOff>114301</xdr:colOff>
      <xdr:row>83</xdr:row>
      <xdr:rowOff>0</xdr:rowOff>
    </xdr:from>
    <xdr:to>
      <xdr:col>46</xdr:col>
      <xdr:colOff>533401</xdr:colOff>
      <xdr:row>95</xdr:row>
      <xdr:rowOff>19050</xdr:rowOff>
    </xdr:to>
    <xdr:sp macro="" textlink="">
      <xdr:nvSpPr>
        <xdr:cNvPr id="9" name="pole tekstowe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30908626" y="17049750"/>
          <a:ext cx="4686300" cy="23145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Dla najlepszej stałej wygładzania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k=3 (3-okresowa średnia ruchoma) zastosowano metodę średniej ruchomej ważonej. Najważniejsze założenia dla wag to: zasada postarzania informacji, brak powtarzania, jedno miejsce po przecinku, suma wag = 1. Przy takich założeniach znaleziono cztery kombinacje wag dla których obliczono prognozy wygasłe. Najlepszą kombinacją okazała się ta, dla której 70% udziału w prognozie zajęła informacja najnowsza. Wg RMSPE przeciętne odchylenie prognozy od wartości rzeczywistej w okresie testowym (czyli okresie empirycznej weryfikacji prognozy) wyniosło 24,21 tys zł i stanowiło 0,47% średniego poziomu zatrudnienia w sektorze przedsiębiorstw. Prognozy były nieznacznie obciążone dla każdej kombinacji wag. Wszystkie wyniki okazały się lepsze niż dla metody średniej ruchomej prostej. Spodziewamy się zatem, że wartość przeciętnych emerytur i rent wyniesie w grudniu 2010 roku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1664,214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tys. zł.</a:t>
          </a:r>
          <a:endParaRPr lang="pl-PL" b="0">
            <a:effectLst/>
          </a:endParaRPr>
        </a:p>
        <a:p>
          <a:endParaRPr lang="pl-PL" sz="1100"/>
        </a:p>
      </xdr:txBody>
    </xdr:sp>
    <xdr:clientData/>
  </xdr:twoCellAnchor>
  <xdr:twoCellAnchor>
    <xdr:from>
      <xdr:col>22</xdr:col>
      <xdr:colOff>212726</xdr:colOff>
      <xdr:row>83</xdr:row>
      <xdr:rowOff>159809</xdr:rowOff>
    </xdr:from>
    <xdr:to>
      <xdr:col>28</xdr:col>
      <xdr:colOff>6350</xdr:colOff>
      <xdr:row>94</xdr:row>
      <xdr:rowOff>93134</xdr:rowOff>
    </xdr:to>
    <xdr:sp macro="" textlink="">
      <xdr:nvSpPr>
        <xdr:cNvPr id="10" name="pole tekstowe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2097809" y="17294226"/>
          <a:ext cx="4439708" cy="203940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Dla najlepszej stałej wygładzania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k=4 (4-okresowa średnia ruchoma) zastosowano metodę średniej ruchomej ważonej. Najważniejsze założenia dla wag to: zasada postarzania informacji, brak powtarzania, jedno miejsce po przecinku, suma wag = 1. Przy takich założeniach znaleziono jedną kombinację wag dla której obliczono prognozy wygasłe. Informacja najnowsza zajęła w prognozie 40% udziału. Wg RMSPE przeciętne odchylenie prognozy od wartości rzeczywistej w okresie testowym (czyli okresie empirycznej weryfikacji prognozy) wyniosło 109,04 tys zł i stanowiło 3,62% średniego poziomu wynagrodzenia brutto. Spodziewamy się , że przeciętne wynagrodzenie wyniesie w grudniu 2010 roku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3421,98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tys. zł.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Wynik okazał się jednak gorszy niż wynik dla metody średniej ruchomej prostej. </a:t>
          </a:r>
          <a:endParaRPr lang="pl-PL" sz="1100"/>
        </a:p>
      </xdr:txBody>
    </xdr:sp>
    <xdr:clientData/>
  </xdr:twoCellAnchor>
  <xdr:twoCellAnchor>
    <xdr:from>
      <xdr:col>2</xdr:col>
      <xdr:colOff>514350</xdr:colOff>
      <xdr:row>83</xdr:row>
      <xdr:rowOff>85724</xdr:rowOff>
    </xdr:from>
    <xdr:to>
      <xdr:col>10</xdr:col>
      <xdr:colOff>323850</xdr:colOff>
      <xdr:row>95</xdr:row>
      <xdr:rowOff>123824</xdr:rowOff>
    </xdr:to>
    <xdr:sp macro="" textlink="">
      <xdr:nvSpPr>
        <xdr:cNvPr id="11" name="pole tekstowe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733550" y="17135474"/>
          <a:ext cx="4686300" cy="2333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Dla najlepszej stałej wygładzania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k=3 (3-okresowa średnia ruchoma) zastosowano metodę średniej ruchomej ważonej. Najważniejsze założenia dla wag to: zasada postarzania informacji, brak powtarzania, jedno miejsce po przecinku, suma wag = 1. Przy takich założeniach znaleziono cztery kombinacje wag dla których obliczono prognozy wygasłe. Najlepszą kombinacją okazała się ta, dla której 70% udziału w prognozie zajęła informacja najnowsza. Wg RMSPE przeciętne odchylenie prognozy od wartości rzeczywistej w okresie testowym (czyli okresie empirycznej weryfikacji prognozy) wyniosło 25,44 tys osób i stanowiło 0,49% średniego poziomu zatrudnienia w sektorze przedsiębiorstw. Prognozy były nieznacznie obciążone dla każdej kombinacji wag. Wszystkie wyniki okazały się lepsze niż dla metody średniej ruchomej prostej. Spodziewamy się zatem, że przeciętne zatrudnienie wyniesie w grudniu 2010 roku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5370,5 tys. osób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l-P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323848</xdr:colOff>
      <xdr:row>1</xdr:row>
      <xdr:rowOff>14286</xdr:rowOff>
    </xdr:from>
    <xdr:to>
      <xdr:col>29</xdr:col>
      <xdr:colOff>95249</xdr:colOff>
      <xdr:row>19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29</xdr:row>
      <xdr:rowOff>123825</xdr:rowOff>
    </xdr:from>
    <xdr:to>
      <xdr:col>28</xdr:col>
      <xdr:colOff>180975</xdr:colOff>
      <xdr:row>38</xdr:row>
      <xdr:rowOff>95250</xdr:rowOff>
    </xdr:to>
    <xdr:sp macro="" textlink="">
      <xdr:nvSpPr>
        <xdr:cNvPr id="3" name="pole tekstowe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0696575" y="5924550"/>
          <a:ext cx="6553200" cy="16859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Dla najlepszej stałej wygładzania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k=3 (3-okresowa średnia ruchoma) zastosowano metodę średniej ruchomej ważonej. Najważniejsze założenia dla wag to: zasada postarzania informacji, brak powtarzania, jedno miejsce po przecinku, suma wag = 1. Przy takich założeniach znaleziono cztery kombinacje wag dla których obliczono prognozy wygasłe. Najlepszą kombinacją okazała się ta, dla której 70% udziału w prognozie zajęła informacja najnowsza. Wg RMSPE przeciętne odchylenie prognozy od wartości rzeczywistej w okresie testowym (czyli okresie empirycznej weryfikacji prognozy) wyniosło 7,07 tys osób i stanowiło 1,78% średniego poziomu zatrudnienia w województwie opolskim. Prognozy były nieco obciążone dla każdej kombinacji wag. Wszystkie wyniki okazały się lepsze niż dla metody średniej ruchomej prostej. Spodziewamy się zatem, że przeciętne zatrudnienie wyniesie w 3 kwartale 2022 roku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396,8 tys. osób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l-P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38100</xdr:rowOff>
    </xdr:from>
    <xdr:to>
      <xdr:col>19</xdr:col>
      <xdr:colOff>209550</xdr:colOff>
      <xdr:row>1</xdr:row>
      <xdr:rowOff>104775</xdr:rowOff>
    </xdr:to>
    <xdr:sp macro="" textlink="">
      <xdr:nvSpPr>
        <xdr:cNvPr id="2" name="Prostokąt: zaokrąglone rogi 1">
          <a:extLst>
            <a:ext uri="{FF2B5EF4-FFF2-40B4-BE49-F238E27FC236}">
              <a16:creationId xmlns="" xmlns:a16="http://schemas.microsoft.com/office/drawing/2014/main" id="{76B59624-A2F7-493B-8E22-AC14989D9D9D}"/>
            </a:ext>
          </a:extLst>
        </xdr:cNvPr>
        <xdr:cNvSpPr/>
      </xdr:nvSpPr>
      <xdr:spPr>
        <a:xfrm>
          <a:off x="7810500" y="38100"/>
          <a:ext cx="5943600" cy="695325"/>
        </a:xfrm>
        <a:prstGeom prst="roundRect">
          <a:avLst/>
        </a:prstGeom>
        <a:solidFill>
          <a:srgbClr val="93D1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METODA PROSTEGO WYGŁADZANIA WYKŁADNICZEGO (MODEL BROWNA)</a:t>
          </a:r>
        </a:p>
      </xdr:txBody>
    </xdr:sp>
    <xdr:clientData/>
  </xdr:twoCellAnchor>
  <xdr:twoCellAnchor>
    <xdr:from>
      <xdr:col>9</xdr:col>
      <xdr:colOff>352424</xdr:colOff>
      <xdr:row>2</xdr:row>
      <xdr:rowOff>33337</xdr:rowOff>
    </xdr:from>
    <xdr:to>
      <xdr:col>19</xdr:col>
      <xdr:colOff>152400</xdr:colOff>
      <xdr:row>19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7EFACFB5-53A8-408C-A04E-FCB9FD6B3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15240</xdr:rowOff>
    </xdr:from>
    <xdr:to>
      <xdr:col>23</xdr:col>
      <xdr:colOff>533400</xdr:colOff>
      <xdr:row>23</xdr:row>
      <xdr:rowOff>182880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G6" sqref="G6"/>
    </sheetView>
  </sheetViews>
  <sheetFormatPr defaultRowHeight="14.4"/>
  <cols>
    <col min="2" max="2" width="11" customWidth="1"/>
    <col min="3" max="3" width="22" customWidth="1"/>
    <col min="4" max="4" width="12.88671875" customWidth="1"/>
    <col min="5" max="5" width="12" customWidth="1"/>
    <col min="6" max="6" width="13.5546875" customWidth="1"/>
    <col min="7" max="7" width="14.6640625" customWidth="1"/>
    <col min="8" max="8" width="13.33203125" customWidth="1"/>
    <col min="9" max="9" width="12.33203125" customWidth="1"/>
    <col min="10" max="10" width="13.109375" customWidth="1"/>
  </cols>
  <sheetData>
    <row r="1" spans="1:10" ht="25.5" customHeight="1">
      <c r="B1" s="9"/>
      <c r="C1" s="257" t="s">
        <v>13</v>
      </c>
      <c r="D1" s="257"/>
      <c r="E1" s="257"/>
      <c r="F1" s="257"/>
      <c r="G1" s="258" t="s">
        <v>14</v>
      </c>
      <c r="H1" s="258"/>
      <c r="I1" s="258"/>
      <c r="J1" s="258"/>
    </row>
    <row r="2" spans="1:10" s="5" customFormat="1" ht="66" customHeight="1">
      <c r="A2" s="7"/>
      <c r="B2" s="20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5" t="s">
        <v>1</v>
      </c>
      <c r="H2" s="25" t="s">
        <v>2</v>
      </c>
      <c r="I2" s="25" t="s">
        <v>3</v>
      </c>
      <c r="J2" s="25" t="s">
        <v>4</v>
      </c>
    </row>
    <row r="3" spans="1:10">
      <c r="A3" s="1">
        <v>2000</v>
      </c>
      <c r="B3" s="21">
        <v>34112.699999999997</v>
      </c>
      <c r="C3" s="26"/>
      <c r="D3" s="27"/>
      <c r="E3" s="27"/>
      <c r="F3" s="28"/>
      <c r="G3" s="29"/>
      <c r="H3" s="29"/>
      <c r="I3" s="29"/>
      <c r="J3" s="29"/>
    </row>
    <row r="4" spans="1:10">
      <c r="A4" s="1">
        <v>2001</v>
      </c>
      <c r="B4" s="21">
        <v>38213.5</v>
      </c>
      <c r="C4" s="30">
        <f>B3</f>
        <v>34112.699999999997</v>
      </c>
      <c r="D4" s="31">
        <f>B4-C4</f>
        <v>4100.8000000000029</v>
      </c>
      <c r="E4" s="27">
        <f>ABS(D4)</f>
        <v>4100.8000000000029</v>
      </c>
      <c r="F4" s="32">
        <f>E4/B4</f>
        <v>0.10731286063825619</v>
      </c>
      <c r="G4" s="29"/>
      <c r="H4" s="29"/>
      <c r="I4" s="29"/>
      <c r="J4" s="29"/>
    </row>
    <row r="5" spans="1:10">
      <c r="A5" s="1">
        <v>2002</v>
      </c>
      <c r="B5" s="21">
        <v>42192.800000000003</v>
      </c>
      <c r="C5" s="30">
        <f t="shared" ref="C5:C24" si="0">B4</f>
        <v>38213.5</v>
      </c>
      <c r="D5" s="31">
        <f t="shared" ref="D5:D23" si="1">B5-C5</f>
        <v>3979.3000000000029</v>
      </c>
      <c r="E5" s="27">
        <f t="shared" ref="E5:E23" si="2">ABS(D5)</f>
        <v>3979.3000000000029</v>
      </c>
      <c r="F5" s="32">
        <f>E5/B5</f>
        <v>9.4312299728863749E-2</v>
      </c>
      <c r="G5" s="33">
        <f>B4+(B4-B3)</f>
        <v>42314.3</v>
      </c>
      <c r="H5" s="33">
        <f>B5-G5</f>
        <v>-121.5</v>
      </c>
      <c r="I5" s="29">
        <f>ABS(H5)</f>
        <v>121.5</v>
      </c>
      <c r="J5" s="34">
        <f>I5/B5</f>
        <v>2.8796382321154318E-3</v>
      </c>
    </row>
    <row r="6" spans="1:10">
      <c r="A6" s="1">
        <v>2003</v>
      </c>
      <c r="B6" s="21">
        <v>49417</v>
      </c>
      <c r="C6" s="30">
        <f t="shared" si="0"/>
        <v>42192.800000000003</v>
      </c>
      <c r="D6" s="31">
        <f t="shared" si="1"/>
        <v>7224.1999999999971</v>
      </c>
      <c r="E6" s="27">
        <f t="shared" si="2"/>
        <v>7224.1999999999971</v>
      </c>
      <c r="F6" s="32">
        <f t="shared" ref="F6:F23" si="3">E6/B6</f>
        <v>0.14618855859319663</v>
      </c>
      <c r="G6" s="33">
        <f t="shared" ref="G6:G23" si="4">B5+(B5-B4)</f>
        <v>46172.100000000006</v>
      </c>
      <c r="H6" s="33">
        <f t="shared" ref="H6:H23" si="5">B6-G6</f>
        <v>3244.8999999999942</v>
      </c>
      <c r="I6" s="29">
        <f t="shared" ref="I6:I23" si="6">ABS(H6)</f>
        <v>3244.8999999999942</v>
      </c>
      <c r="J6" s="34">
        <f t="shared" ref="J6:J23" si="7">I6/B6</f>
        <v>6.5663638019304985E-2</v>
      </c>
    </row>
    <row r="7" spans="1:10">
      <c r="A7" s="1">
        <v>2004</v>
      </c>
      <c r="B7" s="21">
        <v>50775.6</v>
      </c>
      <c r="C7" s="30">
        <f t="shared" si="0"/>
        <v>49417</v>
      </c>
      <c r="D7" s="31">
        <f t="shared" si="1"/>
        <v>1358.5999999999985</v>
      </c>
      <c r="E7" s="27">
        <f t="shared" si="2"/>
        <v>1358.5999999999985</v>
      </c>
      <c r="F7" s="32">
        <f t="shared" si="3"/>
        <v>2.6756946249773487E-2</v>
      </c>
      <c r="G7" s="33">
        <f t="shared" si="4"/>
        <v>56641.2</v>
      </c>
      <c r="H7" s="33">
        <f t="shared" si="5"/>
        <v>-5865.5999999999985</v>
      </c>
      <c r="I7" s="29">
        <f t="shared" si="6"/>
        <v>5865.5999999999985</v>
      </c>
      <c r="J7" s="34">
        <f t="shared" si="7"/>
        <v>0.11552005293881311</v>
      </c>
    </row>
    <row r="8" spans="1:10">
      <c r="A8" s="1">
        <v>2005</v>
      </c>
      <c r="B8" s="21">
        <v>57154.7</v>
      </c>
      <c r="C8" s="30">
        <f t="shared" si="0"/>
        <v>50775.6</v>
      </c>
      <c r="D8" s="31">
        <f t="shared" si="1"/>
        <v>6379.0999999999985</v>
      </c>
      <c r="E8" s="27">
        <f t="shared" si="2"/>
        <v>6379.0999999999985</v>
      </c>
      <c r="F8" s="32">
        <f t="shared" si="3"/>
        <v>0.11161111859567102</v>
      </c>
      <c r="G8" s="33">
        <f t="shared" si="4"/>
        <v>52134.2</v>
      </c>
      <c r="H8" s="33">
        <f t="shared" si="5"/>
        <v>5020.5</v>
      </c>
      <c r="I8" s="29">
        <f t="shared" si="6"/>
        <v>5020.5</v>
      </c>
      <c r="J8" s="34">
        <f t="shared" si="7"/>
        <v>8.7840545047039004E-2</v>
      </c>
    </row>
    <row r="9" spans="1:10">
      <c r="A9" s="1">
        <v>2006</v>
      </c>
      <c r="B9" s="21">
        <v>68767.600000000006</v>
      </c>
      <c r="C9" s="30">
        <f t="shared" si="0"/>
        <v>57154.7</v>
      </c>
      <c r="D9" s="31">
        <f t="shared" si="1"/>
        <v>11612.900000000009</v>
      </c>
      <c r="E9" s="27">
        <f t="shared" si="2"/>
        <v>11612.900000000009</v>
      </c>
      <c r="F9" s="32">
        <f t="shared" si="3"/>
        <v>0.16887167794135621</v>
      </c>
      <c r="G9" s="33">
        <f t="shared" si="4"/>
        <v>63533.799999999996</v>
      </c>
      <c r="H9" s="33">
        <f t="shared" si="5"/>
        <v>5233.8000000000102</v>
      </c>
      <c r="I9" s="29">
        <f t="shared" si="6"/>
        <v>5233.8000000000102</v>
      </c>
      <c r="J9" s="34">
        <f t="shared" si="7"/>
        <v>7.6108516219847863E-2</v>
      </c>
    </row>
    <row r="10" spans="1:10">
      <c r="A10" s="1">
        <v>2007</v>
      </c>
      <c r="B10" s="22">
        <v>77160</v>
      </c>
      <c r="C10" s="30">
        <f t="shared" si="0"/>
        <v>68767.600000000006</v>
      </c>
      <c r="D10" s="31">
        <f t="shared" si="1"/>
        <v>8392.3999999999942</v>
      </c>
      <c r="E10" s="27">
        <f t="shared" si="2"/>
        <v>8392.3999999999942</v>
      </c>
      <c r="F10" s="32">
        <f t="shared" si="3"/>
        <v>0.10876620010368059</v>
      </c>
      <c r="G10" s="33">
        <f t="shared" si="4"/>
        <v>80380.500000000015</v>
      </c>
      <c r="H10" s="33">
        <f t="shared" si="5"/>
        <v>-3220.5000000000146</v>
      </c>
      <c r="I10" s="29">
        <f t="shared" si="6"/>
        <v>3220.5000000000146</v>
      </c>
      <c r="J10" s="34">
        <f t="shared" si="7"/>
        <v>4.1737947122861774E-2</v>
      </c>
    </row>
    <row r="11" spans="1:10">
      <c r="A11" s="1">
        <v>2008</v>
      </c>
      <c r="B11" s="21">
        <v>90812.3</v>
      </c>
      <c r="C11" s="30">
        <f t="shared" si="0"/>
        <v>77160</v>
      </c>
      <c r="D11" s="31">
        <f t="shared" si="1"/>
        <v>13652.300000000003</v>
      </c>
      <c r="E11" s="27">
        <f t="shared" si="2"/>
        <v>13652.300000000003</v>
      </c>
      <c r="F11" s="32">
        <f t="shared" si="3"/>
        <v>0.15033536205998529</v>
      </c>
      <c r="G11" s="33">
        <f t="shared" si="4"/>
        <v>85552.4</v>
      </c>
      <c r="H11" s="33">
        <f t="shared" si="5"/>
        <v>5259.9000000000087</v>
      </c>
      <c r="I11" s="29">
        <f t="shared" si="6"/>
        <v>5259.9000000000087</v>
      </c>
      <c r="J11" s="34">
        <f t="shared" si="7"/>
        <v>5.7920568028780338E-2</v>
      </c>
    </row>
    <row r="12" spans="1:10">
      <c r="A12" s="1">
        <v>2009</v>
      </c>
      <c r="B12" s="21">
        <v>89777.600000000006</v>
      </c>
      <c r="C12" s="30">
        <f t="shared" si="0"/>
        <v>90812.3</v>
      </c>
      <c r="D12" s="31">
        <f t="shared" si="1"/>
        <v>-1034.6999999999971</v>
      </c>
      <c r="E12" s="27">
        <f t="shared" si="2"/>
        <v>1034.6999999999971</v>
      </c>
      <c r="F12" s="32">
        <f t="shared" si="3"/>
        <v>1.1525146584448649E-2</v>
      </c>
      <c r="G12" s="33">
        <f t="shared" si="4"/>
        <v>104464.6</v>
      </c>
      <c r="H12" s="33">
        <f t="shared" si="5"/>
        <v>-14687</v>
      </c>
      <c r="I12" s="29">
        <f t="shared" si="6"/>
        <v>14687</v>
      </c>
      <c r="J12" s="34">
        <f t="shared" si="7"/>
        <v>0.16359314572900144</v>
      </c>
    </row>
    <row r="13" spans="1:10">
      <c r="A13" s="2">
        <v>2010</v>
      </c>
      <c r="B13" s="23">
        <v>92707</v>
      </c>
      <c r="C13" s="30">
        <f t="shared" si="0"/>
        <v>89777.600000000006</v>
      </c>
      <c r="D13" s="31">
        <f t="shared" si="1"/>
        <v>2929.3999999999942</v>
      </c>
      <c r="E13" s="27">
        <f t="shared" si="2"/>
        <v>2929.3999999999942</v>
      </c>
      <c r="F13" s="32">
        <f t="shared" si="3"/>
        <v>3.1598476921915218E-2</v>
      </c>
      <c r="G13" s="33">
        <f t="shared" si="4"/>
        <v>88742.900000000009</v>
      </c>
      <c r="H13" s="33">
        <f t="shared" si="5"/>
        <v>3964.0999999999913</v>
      </c>
      <c r="I13" s="29">
        <f t="shared" si="6"/>
        <v>3964.0999999999913</v>
      </c>
      <c r="J13" s="34">
        <f t="shared" si="7"/>
        <v>4.2759446427993474E-2</v>
      </c>
    </row>
    <row r="14" spans="1:10">
      <c r="A14" s="2">
        <v>2011</v>
      </c>
      <c r="B14" s="23">
        <v>101848.6</v>
      </c>
      <c r="C14" s="30">
        <f t="shared" si="0"/>
        <v>92707</v>
      </c>
      <c r="D14" s="31">
        <f t="shared" si="1"/>
        <v>9141.6000000000058</v>
      </c>
      <c r="E14" s="27">
        <f t="shared" si="2"/>
        <v>9141.6000000000058</v>
      </c>
      <c r="F14" s="32">
        <f t="shared" si="3"/>
        <v>8.9756756597537971E-2</v>
      </c>
      <c r="G14" s="33">
        <f t="shared" si="4"/>
        <v>95636.4</v>
      </c>
      <c r="H14" s="33">
        <f t="shared" si="5"/>
        <v>6212.2000000000116</v>
      </c>
      <c r="I14" s="29">
        <f t="shared" si="6"/>
        <v>6212.2000000000116</v>
      </c>
      <c r="J14" s="34">
        <f t="shared" si="7"/>
        <v>6.0994456477556011E-2</v>
      </c>
    </row>
    <row r="15" spans="1:10">
      <c r="A15" s="2">
        <v>2012</v>
      </c>
      <c r="B15" s="23">
        <v>102470.5</v>
      </c>
      <c r="C15" s="30">
        <f t="shared" si="0"/>
        <v>101848.6</v>
      </c>
      <c r="D15" s="31">
        <f t="shared" si="1"/>
        <v>621.89999999999418</v>
      </c>
      <c r="E15" s="27">
        <f t="shared" si="2"/>
        <v>621.89999999999418</v>
      </c>
      <c r="F15" s="32">
        <f t="shared" si="3"/>
        <v>6.0690637793315554E-3</v>
      </c>
      <c r="G15" s="33">
        <f t="shared" si="4"/>
        <v>110990.20000000001</v>
      </c>
      <c r="H15" s="33">
        <f t="shared" si="5"/>
        <v>-8519.7000000000116</v>
      </c>
      <c r="I15" s="29">
        <f t="shared" si="6"/>
        <v>8519.7000000000116</v>
      </c>
      <c r="J15" s="34">
        <f t="shared" si="7"/>
        <v>8.314295333779001E-2</v>
      </c>
    </row>
    <row r="16" spans="1:10">
      <c r="A16" s="2">
        <v>2013</v>
      </c>
      <c r="B16" s="23">
        <v>114403.2</v>
      </c>
      <c r="C16" s="30">
        <f t="shared" si="0"/>
        <v>102470.5</v>
      </c>
      <c r="D16" s="31">
        <f t="shared" si="1"/>
        <v>11932.699999999997</v>
      </c>
      <c r="E16" s="27">
        <f t="shared" si="2"/>
        <v>11932.699999999997</v>
      </c>
      <c r="F16" s="32">
        <f t="shared" si="3"/>
        <v>0.10430390059019326</v>
      </c>
      <c r="G16" s="33">
        <f t="shared" si="4"/>
        <v>103092.4</v>
      </c>
      <c r="H16" s="33">
        <f t="shared" si="5"/>
        <v>11310.800000000003</v>
      </c>
      <c r="I16" s="29">
        <f t="shared" si="6"/>
        <v>11310.800000000003</v>
      </c>
      <c r="J16" s="34">
        <f t="shared" si="7"/>
        <v>9.8867863835976649E-2</v>
      </c>
    </row>
    <row r="17" spans="1:10">
      <c r="A17" s="2">
        <v>2014</v>
      </c>
      <c r="B17" s="23">
        <v>130029.9</v>
      </c>
      <c r="C17" s="30">
        <f t="shared" si="0"/>
        <v>114403.2</v>
      </c>
      <c r="D17" s="31">
        <f t="shared" si="1"/>
        <v>15626.699999999997</v>
      </c>
      <c r="E17" s="27">
        <f t="shared" si="2"/>
        <v>15626.699999999997</v>
      </c>
      <c r="F17" s="32">
        <f t="shared" si="3"/>
        <v>0.1201777437343257</v>
      </c>
      <c r="G17" s="33">
        <f t="shared" si="4"/>
        <v>126335.9</v>
      </c>
      <c r="H17" s="33">
        <f t="shared" si="5"/>
        <v>3694</v>
      </c>
      <c r="I17" s="29">
        <f t="shared" si="6"/>
        <v>3694</v>
      </c>
      <c r="J17" s="34">
        <f t="shared" si="7"/>
        <v>2.8408850579751274E-2</v>
      </c>
    </row>
    <row r="18" spans="1:10">
      <c r="A18" s="2">
        <v>2015</v>
      </c>
      <c r="B18" s="23">
        <v>149715.6</v>
      </c>
      <c r="C18" s="30">
        <f t="shared" si="0"/>
        <v>130029.9</v>
      </c>
      <c r="D18" s="31">
        <f t="shared" si="1"/>
        <v>19685.700000000012</v>
      </c>
      <c r="E18" s="27">
        <f t="shared" si="2"/>
        <v>19685.700000000012</v>
      </c>
      <c r="F18" s="32">
        <f t="shared" si="3"/>
        <v>0.13148729992064961</v>
      </c>
      <c r="G18" s="33">
        <f t="shared" si="4"/>
        <v>145656.59999999998</v>
      </c>
      <c r="H18" s="33">
        <f t="shared" si="5"/>
        <v>4059.0000000000291</v>
      </c>
      <c r="I18" s="29">
        <f t="shared" si="6"/>
        <v>4059.0000000000291</v>
      </c>
      <c r="J18" s="34">
        <f t="shared" si="7"/>
        <v>2.7111403220506272E-2</v>
      </c>
    </row>
    <row r="19" spans="1:10">
      <c r="A19" s="2">
        <v>2016</v>
      </c>
      <c r="B19" s="23">
        <v>174401.2</v>
      </c>
      <c r="C19" s="30">
        <f t="shared" si="0"/>
        <v>149715.6</v>
      </c>
      <c r="D19" s="31">
        <f t="shared" si="1"/>
        <v>24685.600000000006</v>
      </c>
      <c r="E19" s="27">
        <f t="shared" si="2"/>
        <v>24685.600000000006</v>
      </c>
      <c r="F19" s="32">
        <f t="shared" si="3"/>
        <v>0.14154489762685121</v>
      </c>
      <c r="G19" s="33">
        <f t="shared" si="4"/>
        <v>169401.30000000002</v>
      </c>
      <c r="H19" s="33">
        <f t="shared" si="5"/>
        <v>4999.8999999999942</v>
      </c>
      <c r="I19" s="29">
        <f t="shared" si="6"/>
        <v>4999.8999999999942</v>
      </c>
      <c r="J19" s="34">
        <f t="shared" si="7"/>
        <v>2.8668954112701026E-2</v>
      </c>
    </row>
    <row r="20" spans="1:10">
      <c r="A20" s="3">
        <v>2017</v>
      </c>
      <c r="B20" s="23">
        <v>184486.39999999999</v>
      </c>
      <c r="C20" s="30">
        <f t="shared" si="0"/>
        <v>174401.2</v>
      </c>
      <c r="D20" s="31">
        <f t="shared" si="1"/>
        <v>10085.199999999983</v>
      </c>
      <c r="E20" s="27">
        <f t="shared" si="2"/>
        <v>10085.199999999983</v>
      </c>
      <c r="F20" s="32">
        <f t="shared" si="3"/>
        <v>5.4666360230347509E-2</v>
      </c>
      <c r="G20" s="33">
        <f t="shared" si="4"/>
        <v>199086.80000000002</v>
      </c>
      <c r="H20" s="33">
        <f t="shared" si="5"/>
        <v>-14600.400000000023</v>
      </c>
      <c r="I20" s="29">
        <f t="shared" si="6"/>
        <v>14600.400000000023</v>
      </c>
      <c r="J20" s="34">
        <f t="shared" si="7"/>
        <v>7.9140793034066598E-2</v>
      </c>
    </row>
    <row r="21" spans="1:10">
      <c r="A21" s="3">
        <v>2018</v>
      </c>
      <c r="B21" s="23">
        <v>203212.5</v>
      </c>
      <c r="C21" s="30">
        <f t="shared" si="0"/>
        <v>184486.39999999999</v>
      </c>
      <c r="D21" s="31">
        <f t="shared" si="1"/>
        <v>18726.100000000006</v>
      </c>
      <c r="E21" s="27">
        <f t="shared" si="2"/>
        <v>18726.100000000006</v>
      </c>
      <c r="F21" s="32">
        <f t="shared" si="3"/>
        <v>9.2150335240204245E-2</v>
      </c>
      <c r="G21" s="33">
        <f t="shared" si="4"/>
        <v>194571.59999999998</v>
      </c>
      <c r="H21" s="33">
        <f t="shared" si="5"/>
        <v>8640.9000000000233</v>
      </c>
      <c r="I21" s="29">
        <f t="shared" si="6"/>
        <v>8640.9000000000233</v>
      </c>
      <c r="J21" s="34">
        <f t="shared" si="7"/>
        <v>4.252149843144503E-2</v>
      </c>
    </row>
    <row r="22" spans="1:10">
      <c r="A22" s="3">
        <v>2019</v>
      </c>
      <c r="B22" s="23">
        <v>224072.7</v>
      </c>
      <c r="C22" s="30">
        <f t="shared" si="0"/>
        <v>203212.5</v>
      </c>
      <c r="D22" s="31">
        <f t="shared" si="1"/>
        <v>20860.200000000012</v>
      </c>
      <c r="E22" s="27">
        <f t="shared" si="2"/>
        <v>20860.200000000012</v>
      </c>
      <c r="F22" s="32">
        <f t="shared" si="3"/>
        <v>9.3095678322258846E-2</v>
      </c>
      <c r="G22" s="33">
        <f t="shared" si="4"/>
        <v>221938.6</v>
      </c>
      <c r="H22" s="33">
        <f t="shared" si="5"/>
        <v>2134.1000000000058</v>
      </c>
      <c r="I22" s="29">
        <f t="shared" si="6"/>
        <v>2134.1000000000058</v>
      </c>
      <c r="J22" s="34">
        <f t="shared" si="7"/>
        <v>9.5241410488649692E-3</v>
      </c>
    </row>
    <row r="23" spans="1:10">
      <c r="A23" s="3">
        <v>2020</v>
      </c>
      <c r="B23" s="23">
        <v>306809.40000000002</v>
      </c>
      <c r="C23" s="30">
        <f t="shared" si="0"/>
        <v>224072.7</v>
      </c>
      <c r="D23" s="31">
        <f t="shared" si="1"/>
        <v>82736.700000000012</v>
      </c>
      <c r="E23" s="27">
        <f t="shared" si="2"/>
        <v>82736.700000000012</v>
      </c>
      <c r="F23" s="32">
        <f t="shared" si="3"/>
        <v>0.26966807405509741</v>
      </c>
      <c r="G23" s="33">
        <f t="shared" si="4"/>
        <v>244932.90000000002</v>
      </c>
      <c r="H23" s="33">
        <f t="shared" si="5"/>
        <v>61876.5</v>
      </c>
      <c r="I23" s="29">
        <f t="shared" si="6"/>
        <v>61876.5</v>
      </c>
      <c r="J23" s="34">
        <f t="shared" si="7"/>
        <v>0.20167732800885499</v>
      </c>
    </row>
    <row r="24" spans="1:10">
      <c r="A24" s="3">
        <v>2021</v>
      </c>
      <c r="B24" s="4">
        <v>340404.1</v>
      </c>
      <c r="C24" s="6">
        <f t="shared" si="0"/>
        <v>306809.40000000002</v>
      </c>
      <c r="F24" s="8"/>
      <c r="G24" s="33">
        <f>B23+(B23-B22)</f>
        <v>389546.10000000003</v>
      </c>
    </row>
    <row r="25" spans="1:10">
      <c r="C25" t="s">
        <v>117</v>
      </c>
    </row>
    <row r="27" spans="1:10">
      <c r="C27" s="256" t="s">
        <v>5</v>
      </c>
      <c r="D27" s="256"/>
      <c r="E27" s="9"/>
      <c r="G27" s="256" t="s">
        <v>5</v>
      </c>
      <c r="H27" s="256"/>
    </row>
    <row r="28" spans="1:10">
      <c r="C28" s="10" t="s">
        <v>6</v>
      </c>
      <c r="D28" s="11">
        <f>AVERAGE(D4:D23)</f>
        <v>13634.835000000001</v>
      </c>
      <c r="G28" s="10" t="s">
        <v>6</v>
      </c>
      <c r="H28" s="11">
        <f>AVERAGE(H4:H23)</f>
        <v>4138.7315789473696</v>
      </c>
    </row>
    <row r="29" spans="1:10">
      <c r="C29" s="12" t="s">
        <v>8</v>
      </c>
      <c r="D29" s="13">
        <f>D28/AVERAGE(C4:C23)</f>
        <v>0.13137378949896891</v>
      </c>
      <c r="G29" s="12" t="s">
        <v>8</v>
      </c>
      <c r="H29" s="13">
        <f>H28/AVERAGE(G4:G23)</f>
        <v>3.5237789283434198E-2</v>
      </c>
    </row>
    <row r="30" spans="1:10">
      <c r="C30" s="14" t="s">
        <v>9</v>
      </c>
      <c r="D30" s="15">
        <f>AVERAGE(E4:E23)</f>
        <v>13738.305000000002</v>
      </c>
      <c r="G30" s="14" t="s">
        <v>9</v>
      </c>
      <c r="H30" s="15">
        <f>AVERAGE(I5:I23)</f>
        <v>9087.6473684210578</v>
      </c>
    </row>
    <row r="31" spans="1:10">
      <c r="C31" s="14" t="s">
        <v>10</v>
      </c>
      <c r="D31" s="16">
        <f>AVERAGE(F4:F23)</f>
        <v>0.10300993787569721</v>
      </c>
      <c r="G31" s="14" t="s">
        <v>10</v>
      </c>
      <c r="H31" s="16">
        <f>AVERAGE(J5:J23)</f>
        <v>6.9162196834382642E-2</v>
      </c>
    </row>
    <row r="32" spans="1:10">
      <c r="C32" s="17" t="s">
        <v>11</v>
      </c>
      <c r="D32" s="36">
        <f>SQRT(SUMSQ(D4:D23)/COUNT(D4:D23))</f>
        <v>22055.657039442289</v>
      </c>
      <c r="G32" s="17" t="s">
        <v>11</v>
      </c>
      <c r="H32" s="18">
        <f>SQRT(SUMSQ(H5:H23)/COUNT(H5:H23))</f>
        <v>15865.107707747249</v>
      </c>
    </row>
    <row r="33" spans="2:10">
      <c r="C33" s="17" t="s">
        <v>12</v>
      </c>
      <c r="D33" s="35">
        <f>D32/AVERAGE(B4:B23)</f>
        <v>0.1878333600201964</v>
      </c>
      <c r="G33" s="17" t="s">
        <v>12</v>
      </c>
      <c r="H33" s="19">
        <f>H32/AVERAGE(B4:B23)</f>
        <v>0.13511256919253564</v>
      </c>
    </row>
    <row r="34" spans="2:10">
      <c r="D34" t="s">
        <v>7</v>
      </c>
    </row>
    <row r="36" spans="2:10" ht="49.2" customHeight="1">
      <c r="B36" s="250" t="s">
        <v>6</v>
      </c>
      <c r="C36" s="255" t="s">
        <v>118</v>
      </c>
      <c r="D36" s="255"/>
      <c r="E36" s="255"/>
      <c r="F36" s="255"/>
      <c r="G36" s="255"/>
      <c r="H36" s="255"/>
      <c r="I36" s="255"/>
      <c r="J36" s="255"/>
    </row>
    <row r="37" spans="2:10">
      <c r="B37" s="250" t="s">
        <v>8</v>
      </c>
      <c r="C37" s="253" t="s">
        <v>119</v>
      </c>
      <c r="D37" s="253"/>
      <c r="E37" s="253"/>
      <c r="F37" s="253"/>
      <c r="G37" s="253"/>
      <c r="H37" s="253"/>
      <c r="I37" s="253"/>
      <c r="J37" s="253"/>
    </row>
    <row r="38" spans="2:10">
      <c r="B38" s="250" t="s">
        <v>9</v>
      </c>
      <c r="C38" s="254" t="s">
        <v>120</v>
      </c>
      <c r="D38" s="254"/>
      <c r="E38" s="254"/>
      <c r="F38" s="254"/>
      <c r="G38" s="254"/>
      <c r="H38" s="254"/>
      <c r="I38" s="254"/>
      <c r="J38" s="254"/>
    </row>
    <row r="39" spans="2:10">
      <c r="B39" s="250" t="s">
        <v>10</v>
      </c>
      <c r="C39" s="253" t="s">
        <v>121</v>
      </c>
      <c r="D39" s="253"/>
      <c r="E39" s="253"/>
      <c r="F39" s="253"/>
      <c r="G39" s="253"/>
      <c r="H39" s="253"/>
      <c r="I39" s="253"/>
      <c r="J39" s="253"/>
    </row>
    <row r="40" spans="2:10" ht="33" customHeight="1">
      <c r="B40" s="250" t="s">
        <v>11</v>
      </c>
      <c r="C40" s="254" t="s">
        <v>122</v>
      </c>
      <c r="D40" s="254"/>
      <c r="E40" s="254"/>
      <c r="F40" s="254"/>
      <c r="G40" s="254"/>
      <c r="H40" s="254"/>
      <c r="I40" s="254"/>
      <c r="J40" s="254"/>
    </row>
    <row r="41" spans="2:10" ht="27" customHeight="1">
      <c r="B41" s="250" t="s">
        <v>12</v>
      </c>
      <c r="C41" s="253" t="s">
        <v>123</v>
      </c>
      <c r="D41" s="253"/>
      <c r="E41" s="253"/>
      <c r="F41" s="253"/>
      <c r="G41" s="253"/>
      <c r="H41" s="253"/>
      <c r="I41" s="253"/>
      <c r="J41" s="253"/>
    </row>
  </sheetData>
  <mergeCells count="10">
    <mergeCell ref="C36:J36"/>
    <mergeCell ref="C27:D27"/>
    <mergeCell ref="C1:F1"/>
    <mergeCell ref="G1:J1"/>
    <mergeCell ref="G27:H27"/>
    <mergeCell ref="C41:J41"/>
    <mergeCell ref="C37:J37"/>
    <mergeCell ref="C39:J39"/>
    <mergeCell ref="C38:J38"/>
    <mergeCell ref="C40:J40"/>
  </mergeCells>
  <conditionalFormatting sqref="B24">
    <cfRule type="cellIs" dxfId="12" priority="1" operator="equal">
      <formula>" "</formula>
    </cfRule>
    <cfRule type="cellIs" dxfId="11" priority="2" operator="equal">
      <formula>"."</formula>
    </cfRule>
    <cfRule type="cellIs" dxfId="10" priority="3" operator="equal">
      <formula>",,"</formula>
    </cfRule>
  </conditionalFormatting>
  <conditionalFormatting sqref="B3:B21">
    <cfRule type="expression" dxfId="9" priority="10">
      <formula>ISTEXT($O$7:$AT$18)</formula>
    </cfRule>
    <cfRule type="cellIs" dxfId="8" priority="11" operator="equal">
      <formula>" "</formula>
    </cfRule>
    <cfRule type="cellIs" dxfId="7" priority="12" operator="equal">
      <formula>"."</formula>
    </cfRule>
    <cfRule type="cellIs" dxfId="6" priority="13" operator="equal">
      <formula>",,"</formula>
    </cfRule>
  </conditionalFormatting>
  <conditionalFormatting sqref="B22">
    <cfRule type="cellIs" dxfId="5" priority="7" operator="equal">
      <formula>" "</formula>
    </cfRule>
    <cfRule type="cellIs" dxfId="4" priority="8" operator="equal">
      <formula>"."</formula>
    </cfRule>
    <cfRule type="cellIs" dxfId="3" priority="9" operator="equal">
      <formula>",,"</formula>
    </cfRule>
  </conditionalFormatting>
  <conditionalFormatting sqref="B23">
    <cfRule type="cellIs" dxfId="2" priority="4" operator="equal">
      <formula>" "</formula>
    </cfRule>
    <cfRule type="cellIs" dxfId="1" priority="5" operator="equal">
      <formula>"."</formula>
    </cfRule>
    <cfRule type="cellIs" dxfId="0" priority="6" operator="equal">
      <formula>",,"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74"/>
  <sheetViews>
    <sheetView workbookViewId="0">
      <selection activeCell="D3" sqref="D3"/>
    </sheetView>
  </sheetViews>
  <sheetFormatPr defaultRowHeight="14.4"/>
  <cols>
    <col min="1" max="1" width="7.33203125" customWidth="1"/>
    <col min="4" max="4" width="12.44140625" customWidth="1"/>
    <col min="5" max="5" width="12.88671875" customWidth="1"/>
    <col min="6" max="6" width="11" customWidth="1"/>
    <col min="7" max="7" width="12.33203125" customWidth="1"/>
    <col min="9" max="9" width="13.109375" customWidth="1"/>
    <col min="10" max="10" width="12.109375" customWidth="1"/>
    <col min="13" max="13" width="11.44140625" customWidth="1"/>
    <col min="17" max="17" width="20.33203125" customWidth="1"/>
    <col min="18" max="18" width="11.88671875" customWidth="1"/>
  </cols>
  <sheetData>
    <row r="1" spans="1:15" ht="42.75" customHeight="1" thickBot="1">
      <c r="D1" s="304" t="s">
        <v>115</v>
      </c>
      <c r="E1" s="304"/>
      <c r="F1" s="304"/>
      <c r="G1" s="304"/>
      <c r="H1" s="304"/>
      <c r="I1" s="226" t="s">
        <v>88</v>
      </c>
      <c r="J1" s="228">
        <v>0.46147658238619027</v>
      </c>
    </row>
    <row r="2" spans="1:15" ht="55.8" thickBot="1">
      <c r="A2" s="224" t="s">
        <v>99</v>
      </c>
      <c r="B2" s="224" t="s">
        <v>36</v>
      </c>
      <c r="C2" s="225" t="s">
        <v>37</v>
      </c>
      <c r="D2" s="225" t="s">
        <v>100</v>
      </c>
      <c r="E2" s="225" t="s">
        <v>101</v>
      </c>
      <c r="F2" s="225" t="s">
        <v>102</v>
      </c>
      <c r="G2" s="225" t="s">
        <v>104</v>
      </c>
      <c r="H2" s="225" t="s">
        <v>105</v>
      </c>
      <c r="I2" s="227" t="s">
        <v>108</v>
      </c>
      <c r="J2" s="227" t="s">
        <v>107</v>
      </c>
      <c r="K2" s="227" t="s">
        <v>106</v>
      </c>
      <c r="L2" s="227" t="s">
        <v>109</v>
      </c>
      <c r="M2" s="227" t="s">
        <v>61</v>
      </c>
      <c r="N2" s="227" t="s">
        <v>3</v>
      </c>
      <c r="O2" s="227" t="s">
        <v>4</v>
      </c>
    </row>
    <row r="3" spans="1:15" ht="15" thickBot="1">
      <c r="A3">
        <v>1</v>
      </c>
      <c r="B3" s="78" t="s">
        <v>40</v>
      </c>
      <c r="C3" s="79">
        <v>2385.27</v>
      </c>
      <c r="D3" s="87">
        <f>-0.0841*A3^2+22.522*A3+2314.4</f>
        <v>2336.8379</v>
      </c>
      <c r="E3" s="87">
        <f>C3-D3</f>
        <v>48.432099999999991</v>
      </c>
      <c r="F3" s="87">
        <f>AVERAGE(E3,E15,E27,E39,E51,E63)</f>
        <v>-72.808233333333419</v>
      </c>
      <c r="G3" s="87">
        <f>F3-$F$18</f>
        <v>-76.11098333333338</v>
      </c>
      <c r="H3" s="87">
        <f>C3-G3</f>
        <v>2461.3809833333335</v>
      </c>
      <c r="I3" s="87">
        <f>H3</f>
        <v>2461.3809833333335</v>
      </c>
    </row>
    <row r="4" spans="1:15" ht="15" thickBot="1">
      <c r="A4">
        <v>2</v>
      </c>
      <c r="B4" s="80" t="s">
        <v>41</v>
      </c>
      <c r="C4" s="81">
        <v>2411.31</v>
      </c>
      <c r="D4" s="87">
        <f t="shared" ref="D4:D67" si="0">-0.0841*A4^2+22.522*A4+2314.4</f>
        <v>2359.1076000000003</v>
      </c>
      <c r="E4" s="87">
        <f t="shared" ref="E4:E67" si="1">C4-D4</f>
        <v>52.20239999999967</v>
      </c>
      <c r="F4" s="87">
        <f t="shared" ref="F4:F13" si="2">AVERAGE(E4,E16,E28,E40,E52,E64)</f>
        <v>-55.551933333333409</v>
      </c>
      <c r="G4" s="87">
        <f t="shared" ref="G4:G14" si="3">F4-$F$18</f>
        <v>-58.854683333333377</v>
      </c>
      <c r="H4" s="87">
        <f t="shared" ref="H4:H67" si="4">C4-G4</f>
        <v>2470.1646833333334</v>
      </c>
      <c r="I4" s="87">
        <f>$J$1*H4+(1-$J$1)*I3</f>
        <v>2465.434455190039</v>
      </c>
      <c r="J4" s="87">
        <f>I4-I3</f>
        <v>4.0534718567055279</v>
      </c>
      <c r="K4" s="87"/>
    </row>
    <row r="5" spans="1:15" ht="15" thickBot="1">
      <c r="A5">
        <v>3</v>
      </c>
      <c r="B5" s="78" t="s">
        <v>42</v>
      </c>
      <c r="C5" s="79">
        <v>2480.44</v>
      </c>
      <c r="D5" s="87">
        <f t="shared" si="0"/>
        <v>2381.2091</v>
      </c>
      <c r="E5" s="87">
        <f t="shared" si="1"/>
        <v>99.23090000000002</v>
      </c>
      <c r="F5" s="87">
        <f t="shared" si="2"/>
        <v>56.86256666666668</v>
      </c>
      <c r="G5" s="87">
        <f t="shared" si="3"/>
        <v>53.559816666666713</v>
      </c>
      <c r="H5" s="87">
        <f t="shared" si="4"/>
        <v>2426.8801833333332</v>
      </c>
      <c r="I5" s="87">
        <f t="shared" ref="I5:I68" si="5">$J$1*H5+(1-$J$1)*I4</f>
        <v>2447.6425615772182</v>
      </c>
      <c r="J5" s="87">
        <f t="shared" ref="J5:J68" si="6">I5-I4</f>
        <v>-17.791893612820786</v>
      </c>
      <c r="K5" s="87">
        <f>I4+1*J4</f>
        <v>2469.4879270467445</v>
      </c>
      <c r="L5" s="87">
        <f>K5+G5</f>
        <v>2523.0477437134114</v>
      </c>
      <c r="M5" s="87">
        <f>C5-L5</f>
        <v>-42.60774371341131</v>
      </c>
      <c r="N5" s="87">
        <f>ABS(M5)</f>
        <v>42.60774371341131</v>
      </c>
      <c r="O5" s="90">
        <f>N5/C5</f>
        <v>1.7177494199985207E-2</v>
      </c>
    </row>
    <row r="6" spans="1:15" ht="15" thickBot="1">
      <c r="A6">
        <v>4</v>
      </c>
      <c r="B6" s="80" t="s">
        <v>43</v>
      </c>
      <c r="C6" s="81">
        <v>2471.13</v>
      </c>
      <c r="D6" s="87">
        <f t="shared" si="0"/>
        <v>2403.1424000000002</v>
      </c>
      <c r="E6" s="87">
        <f t="shared" si="1"/>
        <v>67.987599999999929</v>
      </c>
      <c r="F6" s="87">
        <f t="shared" si="2"/>
        <v>-3.4064000000000001</v>
      </c>
      <c r="G6" s="87">
        <f t="shared" si="3"/>
        <v>-6.7091499999999655</v>
      </c>
      <c r="H6" s="87">
        <f t="shared" si="4"/>
        <v>2477.8391500000002</v>
      </c>
      <c r="I6" s="87">
        <f t="shared" si="5"/>
        <v>2461.5775800022857</v>
      </c>
      <c r="J6" s="87">
        <f t="shared" si="6"/>
        <v>13.935018425067483</v>
      </c>
      <c r="K6" s="87">
        <f t="shared" ref="K6:K69" si="7">I5+1*J5</f>
        <v>2429.8506679643974</v>
      </c>
      <c r="L6" s="87">
        <f t="shared" ref="L6:L69" si="8">K6+G6</f>
        <v>2423.1415179643973</v>
      </c>
      <c r="M6" s="87">
        <f t="shared" ref="M6:M69" si="9">C6-L6</f>
        <v>47.988482035602829</v>
      </c>
      <c r="N6" s="87">
        <f t="shared" ref="N6:N69" si="10">ABS(M6)</f>
        <v>47.988482035602829</v>
      </c>
      <c r="O6" s="90">
        <f t="shared" ref="O6:O69" si="11">N6/C6</f>
        <v>1.9419650943334761E-2</v>
      </c>
    </row>
    <row r="7" spans="1:15" ht="15" thickBot="1">
      <c r="A7">
        <v>5</v>
      </c>
      <c r="B7" s="78" t="s">
        <v>44</v>
      </c>
      <c r="C7" s="79">
        <v>2423.69</v>
      </c>
      <c r="D7" s="87">
        <f t="shared" si="0"/>
        <v>2424.9075000000003</v>
      </c>
      <c r="E7" s="87">
        <f t="shared" si="1"/>
        <v>-1.2175000000002001</v>
      </c>
      <c r="F7" s="87">
        <f t="shared" si="2"/>
        <v>-69.887166666666715</v>
      </c>
      <c r="G7" s="87">
        <f t="shared" si="3"/>
        <v>-73.189916666666676</v>
      </c>
      <c r="H7" s="87">
        <f t="shared" si="4"/>
        <v>2496.8799166666668</v>
      </c>
      <c r="I7" s="87">
        <f t="shared" si="5"/>
        <v>2477.8687816764113</v>
      </c>
      <c r="J7" s="87">
        <f t="shared" si="6"/>
        <v>16.291201674125659</v>
      </c>
      <c r="K7" s="87">
        <f t="shared" si="7"/>
        <v>2475.5125984273532</v>
      </c>
      <c r="L7" s="87">
        <f t="shared" si="8"/>
        <v>2402.3226817606865</v>
      </c>
      <c r="M7" s="87">
        <f t="shared" si="9"/>
        <v>21.36731823931359</v>
      </c>
      <c r="N7" s="87">
        <f t="shared" si="10"/>
        <v>21.36731823931359</v>
      </c>
      <c r="O7" s="90">
        <f t="shared" si="11"/>
        <v>8.8160277260349255E-3</v>
      </c>
    </row>
    <row r="8" spans="1:15" ht="15" thickBot="1">
      <c r="A8">
        <v>6</v>
      </c>
      <c r="B8" s="80" t="s">
        <v>45</v>
      </c>
      <c r="C8" s="81">
        <v>2512.62</v>
      </c>
      <c r="D8" s="87">
        <f t="shared" si="0"/>
        <v>2446.5044000000003</v>
      </c>
      <c r="E8" s="87">
        <f t="shared" si="1"/>
        <v>66.115599999999631</v>
      </c>
      <c r="F8" s="87">
        <f t="shared" si="2"/>
        <v>5.841933333333297</v>
      </c>
      <c r="G8" s="87">
        <f t="shared" si="3"/>
        <v>2.5391833333333316</v>
      </c>
      <c r="H8" s="87">
        <f t="shared" si="4"/>
        <v>2510.0808166666666</v>
      </c>
      <c r="I8" s="87">
        <f t="shared" si="5"/>
        <v>2492.7338814954187</v>
      </c>
      <c r="J8" s="87">
        <f t="shared" si="6"/>
        <v>14.865099819007355</v>
      </c>
      <c r="K8" s="87">
        <f t="shared" si="7"/>
        <v>2494.159983350537</v>
      </c>
      <c r="L8" s="87">
        <f t="shared" si="8"/>
        <v>2496.6991666838703</v>
      </c>
      <c r="M8" s="87">
        <f t="shared" si="9"/>
        <v>15.920833316129574</v>
      </c>
      <c r="N8" s="87">
        <f t="shared" si="10"/>
        <v>15.920833316129574</v>
      </c>
      <c r="O8" s="90">
        <f t="shared" si="11"/>
        <v>6.3363474445517331E-3</v>
      </c>
    </row>
    <row r="9" spans="1:15" ht="15" thickBot="1">
      <c r="A9">
        <v>7</v>
      </c>
      <c r="B9" s="78" t="s">
        <v>46</v>
      </c>
      <c r="C9" s="79">
        <v>2506.4499999999998</v>
      </c>
      <c r="D9" s="87">
        <f t="shared" si="0"/>
        <v>2467.9331000000002</v>
      </c>
      <c r="E9" s="87">
        <f t="shared" si="1"/>
        <v>38.516899999999623</v>
      </c>
      <c r="F9" s="87">
        <f t="shared" si="2"/>
        <v>10.784233333333381</v>
      </c>
      <c r="G9" s="87">
        <f t="shared" si="3"/>
        <v>7.481483333333415</v>
      </c>
      <c r="H9" s="87">
        <f t="shared" si="4"/>
        <v>2498.9685166666663</v>
      </c>
      <c r="I9" s="87">
        <f t="shared" si="5"/>
        <v>2495.6110196266709</v>
      </c>
      <c r="J9" s="87">
        <f t="shared" si="6"/>
        <v>2.8771381312521953</v>
      </c>
      <c r="K9" s="87">
        <f t="shared" si="7"/>
        <v>2507.5989813144261</v>
      </c>
      <c r="L9" s="87">
        <f t="shared" si="8"/>
        <v>2515.0804646477595</v>
      </c>
      <c r="M9" s="87">
        <f t="shared" si="9"/>
        <v>-8.6304646477597089</v>
      </c>
      <c r="N9" s="87">
        <f t="shared" si="10"/>
        <v>8.6304646477597089</v>
      </c>
      <c r="O9" s="90">
        <f t="shared" si="11"/>
        <v>3.4433021395837578E-3</v>
      </c>
    </row>
    <row r="10" spans="1:15" ht="15" thickBot="1">
      <c r="A10">
        <v>8</v>
      </c>
      <c r="B10" s="80" t="s">
        <v>47</v>
      </c>
      <c r="C10" s="81">
        <v>2480.06</v>
      </c>
      <c r="D10" s="87">
        <f t="shared" si="0"/>
        <v>2489.1936000000001</v>
      </c>
      <c r="E10" s="87">
        <f t="shared" si="1"/>
        <v>-9.133600000000115</v>
      </c>
      <c r="F10" s="87">
        <f t="shared" si="2"/>
        <v>-38.141933333333405</v>
      </c>
      <c r="G10" s="87">
        <f t="shared" si="3"/>
        <v>-41.444683333333373</v>
      </c>
      <c r="H10" s="87">
        <f t="shared" si="4"/>
        <v>2521.5046833333331</v>
      </c>
      <c r="I10" s="87">
        <f t="shared" si="5"/>
        <v>2507.5603390594788</v>
      </c>
      <c r="J10" s="87">
        <f t="shared" si="6"/>
        <v>11.949319432807897</v>
      </c>
      <c r="K10" s="87">
        <f t="shared" si="7"/>
        <v>2498.4881577579231</v>
      </c>
      <c r="L10" s="87">
        <f t="shared" si="8"/>
        <v>2457.0434744245899</v>
      </c>
      <c r="M10" s="87">
        <f t="shared" si="9"/>
        <v>23.016525575410014</v>
      </c>
      <c r="N10" s="87">
        <f t="shared" si="10"/>
        <v>23.016525575410014</v>
      </c>
      <c r="O10" s="90">
        <f t="shared" si="11"/>
        <v>9.2806325554260841E-3</v>
      </c>
    </row>
    <row r="11" spans="1:15" ht="15" thickBot="1">
      <c r="A11">
        <v>9</v>
      </c>
      <c r="B11" s="78" t="s">
        <v>48</v>
      </c>
      <c r="C11" s="79">
        <v>2483.8200000000002</v>
      </c>
      <c r="D11" s="87">
        <f t="shared" si="0"/>
        <v>2510.2858999999999</v>
      </c>
      <c r="E11" s="87">
        <f t="shared" si="1"/>
        <v>-26.465899999999692</v>
      </c>
      <c r="F11" s="87">
        <f t="shared" si="2"/>
        <v>-59.486566666666555</v>
      </c>
      <c r="G11" s="87">
        <f t="shared" si="3"/>
        <v>-62.789316666666522</v>
      </c>
      <c r="H11" s="87">
        <f t="shared" si="4"/>
        <v>2546.6093166666665</v>
      </c>
      <c r="I11" s="87">
        <f t="shared" si="5"/>
        <v>2525.5805277913187</v>
      </c>
      <c r="J11" s="87">
        <f t="shared" si="6"/>
        <v>18.02018873183988</v>
      </c>
      <c r="K11" s="87">
        <f t="shared" si="7"/>
        <v>2519.5096584922867</v>
      </c>
      <c r="L11" s="87">
        <f t="shared" si="8"/>
        <v>2456.7203418256204</v>
      </c>
      <c r="M11" s="87">
        <f t="shared" si="9"/>
        <v>27.099658174379783</v>
      </c>
      <c r="N11" s="87">
        <f t="shared" si="10"/>
        <v>27.099658174379783</v>
      </c>
      <c r="O11" s="90">
        <f t="shared" si="11"/>
        <v>1.0910475869579833E-2</v>
      </c>
    </row>
    <row r="12" spans="1:15" ht="15" thickBot="1">
      <c r="A12">
        <v>10</v>
      </c>
      <c r="B12" s="80" t="s">
        <v>49</v>
      </c>
      <c r="C12" s="81">
        <v>2538.71</v>
      </c>
      <c r="D12" s="87">
        <f t="shared" si="0"/>
        <v>2531.21</v>
      </c>
      <c r="E12" s="87">
        <f t="shared" si="1"/>
        <v>7.5</v>
      </c>
      <c r="F12" s="87">
        <f t="shared" si="2"/>
        <v>-26.811333333333398</v>
      </c>
      <c r="G12" s="87">
        <f t="shared" si="3"/>
        <v>-30.114083333333362</v>
      </c>
      <c r="H12" s="87">
        <f t="shared" si="4"/>
        <v>2568.8240833333334</v>
      </c>
      <c r="I12" s="87">
        <f t="shared" si="5"/>
        <v>2545.5364160130748</v>
      </c>
      <c r="J12" s="87">
        <f t="shared" si="6"/>
        <v>19.95588822175614</v>
      </c>
      <c r="K12" s="87">
        <f t="shared" si="7"/>
        <v>2543.6007165231586</v>
      </c>
      <c r="L12" s="87">
        <f t="shared" si="8"/>
        <v>2513.4866331898252</v>
      </c>
      <c r="M12" s="87">
        <f t="shared" si="9"/>
        <v>25.223366810174866</v>
      </c>
      <c r="N12" s="87">
        <f t="shared" si="10"/>
        <v>25.223366810174866</v>
      </c>
      <c r="O12" s="90">
        <f t="shared" si="11"/>
        <v>9.9355053590898003E-3</v>
      </c>
    </row>
    <row r="13" spans="1:15" ht="15" thickBot="1">
      <c r="A13">
        <v>11</v>
      </c>
      <c r="B13" s="78" t="s">
        <v>50</v>
      </c>
      <c r="C13" s="79">
        <v>2679.4</v>
      </c>
      <c r="D13" s="87">
        <f t="shared" si="0"/>
        <v>2551.9659000000001</v>
      </c>
      <c r="E13" s="87">
        <f t="shared" si="1"/>
        <v>127.43409999999994</v>
      </c>
      <c r="F13" s="87">
        <f t="shared" si="2"/>
        <v>55.785433333333309</v>
      </c>
      <c r="G13" s="87">
        <f t="shared" si="3"/>
        <v>52.482683333333341</v>
      </c>
      <c r="H13" s="87">
        <f t="shared" si="4"/>
        <v>2626.9173166666669</v>
      </c>
      <c r="I13" s="87">
        <f t="shared" si="5"/>
        <v>2583.0917959182043</v>
      </c>
      <c r="J13" s="87">
        <f t="shared" si="6"/>
        <v>37.555379905129485</v>
      </c>
      <c r="K13" s="87">
        <f t="shared" si="7"/>
        <v>2565.492304234831</v>
      </c>
      <c r="L13" s="87">
        <f t="shared" si="8"/>
        <v>2617.9749875681641</v>
      </c>
      <c r="M13" s="87">
        <f t="shared" si="9"/>
        <v>61.425012431835967</v>
      </c>
      <c r="N13" s="87">
        <f t="shared" si="10"/>
        <v>61.425012431835967</v>
      </c>
      <c r="O13" s="90">
        <f t="shared" si="11"/>
        <v>2.2924913201401793E-2</v>
      </c>
    </row>
    <row r="14" spans="1:15" ht="15" thickBot="1">
      <c r="A14">
        <v>12</v>
      </c>
      <c r="B14" s="80" t="s">
        <v>51</v>
      </c>
      <c r="C14" s="81">
        <v>2789.08</v>
      </c>
      <c r="D14" s="87">
        <f t="shared" si="0"/>
        <v>2572.5536000000002</v>
      </c>
      <c r="E14" s="87">
        <f t="shared" si="1"/>
        <v>216.52639999999974</v>
      </c>
      <c r="F14" s="87">
        <f>AVERAGE(E14,E26,E38,E50,E62)</f>
        <v>236.45239999999984</v>
      </c>
      <c r="G14" s="87">
        <f t="shared" si="3"/>
        <v>233.14964999999987</v>
      </c>
      <c r="H14" s="87">
        <f t="shared" si="4"/>
        <v>2555.9303500000001</v>
      </c>
      <c r="I14" s="87">
        <f t="shared" si="5"/>
        <v>2570.5574246832039</v>
      </c>
      <c r="J14" s="87">
        <f t="shared" si="6"/>
        <v>-12.534371235000435</v>
      </c>
      <c r="K14" s="87">
        <f t="shared" si="7"/>
        <v>2620.6471758233338</v>
      </c>
      <c r="L14" s="87">
        <f t="shared" si="8"/>
        <v>2853.7968258233336</v>
      </c>
      <c r="M14" s="87">
        <f t="shared" si="9"/>
        <v>-64.716825823333693</v>
      </c>
      <c r="N14" s="87">
        <f t="shared" si="10"/>
        <v>64.716825823333693</v>
      </c>
      <c r="O14" s="90">
        <f t="shared" si="11"/>
        <v>2.3203646300333333E-2</v>
      </c>
    </row>
    <row r="15" spans="1:15" ht="15" thickBot="1">
      <c r="A15">
        <v>13</v>
      </c>
      <c r="B15" s="78" t="s">
        <v>52</v>
      </c>
      <c r="C15" s="79">
        <v>2470.94</v>
      </c>
      <c r="D15" s="87">
        <f t="shared" si="0"/>
        <v>2592.9731000000002</v>
      </c>
      <c r="E15" s="87">
        <f t="shared" si="1"/>
        <v>-122.0331000000001</v>
      </c>
      <c r="G15" s="87">
        <f>G3</f>
        <v>-76.11098333333338</v>
      </c>
      <c r="H15" s="87">
        <f t="shared" si="4"/>
        <v>2547.0509833333335</v>
      </c>
      <c r="I15" s="87">
        <f t="shared" si="5"/>
        <v>2559.7097524650044</v>
      </c>
      <c r="J15" s="87">
        <f t="shared" si="6"/>
        <v>-10.847672218199477</v>
      </c>
      <c r="K15" s="87">
        <f t="shared" si="7"/>
        <v>2558.0230534482034</v>
      </c>
      <c r="L15" s="87">
        <f t="shared" si="8"/>
        <v>2481.9120701148699</v>
      </c>
      <c r="M15" s="87">
        <f t="shared" si="9"/>
        <v>-10.972070114869894</v>
      </c>
      <c r="N15" s="87">
        <f t="shared" si="10"/>
        <v>10.972070114869894</v>
      </c>
      <c r="O15" s="90">
        <f t="shared" si="11"/>
        <v>4.4404437642637596E-3</v>
      </c>
    </row>
    <row r="16" spans="1:15" ht="15" thickBot="1">
      <c r="A16">
        <v>14</v>
      </c>
      <c r="B16" s="80" t="s">
        <v>41</v>
      </c>
      <c r="C16" s="81">
        <v>2526.13</v>
      </c>
      <c r="D16" s="87">
        <f t="shared" si="0"/>
        <v>2613.2244000000001</v>
      </c>
      <c r="E16" s="87">
        <f t="shared" si="1"/>
        <v>-87.094399999999951</v>
      </c>
      <c r="G16" s="87">
        <f t="shared" ref="G16:G74" si="12">G4</f>
        <v>-58.854683333333377</v>
      </c>
      <c r="H16" s="87">
        <f t="shared" si="4"/>
        <v>2584.9846833333336</v>
      </c>
      <c r="I16" s="87">
        <f t="shared" si="5"/>
        <v>2571.3735411821681</v>
      </c>
      <c r="J16" s="87">
        <f t="shared" si="6"/>
        <v>11.663788717163698</v>
      </c>
      <c r="K16" s="87">
        <f t="shared" si="7"/>
        <v>2548.8620802468049</v>
      </c>
      <c r="L16" s="87">
        <f t="shared" si="8"/>
        <v>2490.0073969134714</v>
      </c>
      <c r="M16" s="87">
        <f t="shared" si="9"/>
        <v>36.12260308652867</v>
      </c>
      <c r="N16" s="87">
        <f t="shared" si="10"/>
        <v>36.12260308652867</v>
      </c>
      <c r="O16" s="90">
        <f t="shared" si="11"/>
        <v>1.4299582003510773E-2</v>
      </c>
    </row>
    <row r="17" spans="1:18" ht="15" thickBot="1">
      <c r="A17">
        <v>15</v>
      </c>
      <c r="B17" s="78" t="s">
        <v>42</v>
      </c>
      <c r="C17" s="79">
        <v>2613.67</v>
      </c>
      <c r="D17" s="87">
        <f t="shared" si="0"/>
        <v>2633.3074999999999</v>
      </c>
      <c r="E17" s="87">
        <f t="shared" si="1"/>
        <v>-19.637499999999818</v>
      </c>
      <c r="F17" s="223" t="s">
        <v>103</v>
      </c>
      <c r="G17" s="87">
        <f t="shared" si="12"/>
        <v>53.559816666666713</v>
      </c>
      <c r="H17" s="87">
        <f t="shared" si="4"/>
        <v>2560.1101833333332</v>
      </c>
      <c r="I17" s="87">
        <f t="shared" si="5"/>
        <v>2566.175765295895</v>
      </c>
      <c r="J17" s="87">
        <f t="shared" si="6"/>
        <v>-5.1977758862731207</v>
      </c>
      <c r="K17" s="87">
        <f t="shared" si="7"/>
        <v>2583.0373298993318</v>
      </c>
      <c r="L17" s="87">
        <f t="shared" si="8"/>
        <v>2636.5971465659986</v>
      </c>
      <c r="M17" s="87">
        <f t="shared" si="9"/>
        <v>-22.927146565998555</v>
      </c>
      <c r="N17" s="87">
        <f t="shared" si="10"/>
        <v>22.927146565998555</v>
      </c>
      <c r="O17" s="90">
        <f t="shared" si="11"/>
        <v>8.7720127506527423E-3</v>
      </c>
    </row>
    <row r="18" spans="1:18" ht="15" thickBot="1">
      <c r="A18">
        <v>16</v>
      </c>
      <c r="B18" s="80" t="s">
        <v>43</v>
      </c>
      <c r="C18" s="81">
        <v>2569.84</v>
      </c>
      <c r="D18" s="87">
        <f t="shared" si="0"/>
        <v>2653.2224000000001</v>
      </c>
      <c r="E18" s="87">
        <f t="shared" si="1"/>
        <v>-83.382399999999961</v>
      </c>
      <c r="F18" s="212">
        <f>AVERAGE(F3:F14)</f>
        <v>3.3027499999999654</v>
      </c>
      <c r="G18" s="87">
        <f t="shared" si="12"/>
        <v>-6.7091499999999655</v>
      </c>
      <c r="H18" s="87">
        <f t="shared" si="4"/>
        <v>2576.5491500000003</v>
      </c>
      <c r="I18" s="87">
        <f t="shared" si="5"/>
        <v>2570.9628394169226</v>
      </c>
      <c r="J18" s="87">
        <f t="shared" si="6"/>
        <v>4.7870741210276719</v>
      </c>
      <c r="K18" s="87">
        <f t="shared" si="7"/>
        <v>2560.9779894096218</v>
      </c>
      <c r="L18" s="87">
        <f t="shared" si="8"/>
        <v>2554.2688394096217</v>
      </c>
      <c r="M18" s="87">
        <f t="shared" si="9"/>
        <v>15.57116059037844</v>
      </c>
      <c r="N18" s="87">
        <f t="shared" si="10"/>
        <v>15.57116059037844</v>
      </c>
      <c r="O18" s="90">
        <f t="shared" si="11"/>
        <v>6.0591945764632968E-3</v>
      </c>
    </row>
    <row r="19" spans="1:18" ht="15" thickBot="1">
      <c r="A19">
        <v>17</v>
      </c>
      <c r="B19" s="78" t="s">
        <v>44</v>
      </c>
      <c r="C19" s="79">
        <v>2549.4699999999998</v>
      </c>
      <c r="D19" s="87">
        <f t="shared" si="0"/>
        <v>2672.9691000000003</v>
      </c>
      <c r="E19" s="87">
        <f t="shared" si="1"/>
        <v>-123.49910000000045</v>
      </c>
      <c r="G19" s="87">
        <f t="shared" si="12"/>
        <v>-73.189916666666676</v>
      </c>
      <c r="H19" s="87">
        <f t="shared" si="4"/>
        <v>2622.6599166666665</v>
      </c>
      <c r="I19" s="87">
        <f t="shared" si="5"/>
        <v>2594.8198299454889</v>
      </c>
      <c r="J19" s="87">
        <f t="shared" si="6"/>
        <v>23.856990528566257</v>
      </c>
      <c r="K19" s="87">
        <f t="shared" si="7"/>
        <v>2575.7499135379503</v>
      </c>
      <c r="L19" s="87">
        <f t="shared" si="8"/>
        <v>2502.5599968712836</v>
      </c>
      <c r="M19" s="87">
        <f t="shared" si="9"/>
        <v>46.910003128716198</v>
      </c>
      <c r="N19" s="87">
        <f t="shared" si="10"/>
        <v>46.910003128716198</v>
      </c>
      <c r="O19" s="90">
        <f t="shared" si="11"/>
        <v>1.8399903952082668E-2</v>
      </c>
    </row>
    <row r="20" spans="1:18" ht="15" thickBot="1">
      <c r="A20">
        <v>18</v>
      </c>
      <c r="B20" s="80" t="s">
        <v>45</v>
      </c>
      <c r="C20" s="81">
        <v>2624.72</v>
      </c>
      <c r="D20" s="87">
        <f t="shared" si="0"/>
        <v>2692.5475999999999</v>
      </c>
      <c r="E20" s="87">
        <f t="shared" si="1"/>
        <v>-67.827600000000075</v>
      </c>
      <c r="F20" s="230" t="s">
        <v>114</v>
      </c>
      <c r="G20" s="87">
        <f t="shared" si="12"/>
        <v>2.5391833333333316</v>
      </c>
      <c r="H20" s="87">
        <f t="shared" si="4"/>
        <v>2622.1808166666665</v>
      </c>
      <c r="I20" s="87">
        <f t="shared" si="5"/>
        <v>2607.4462845882917</v>
      </c>
      <c r="J20" s="87">
        <f t="shared" si="6"/>
        <v>12.626454642802855</v>
      </c>
      <c r="K20" s="87">
        <f t="shared" si="7"/>
        <v>2618.6768204740551</v>
      </c>
      <c r="L20" s="87">
        <f t="shared" si="8"/>
        <v>2621.2160038073885</v>
      </c>
      <c r="M20" s="87">
        <f t="shared" si="9"/>
        <v>3.5039961926113392</v>
      </c>
      <c r="N20" s="87">
        <f t="shared" si="10"/>
        <v>3.5039961926113392</v>
      </c>
      <c r="O20" s="90">
        <f t="shared" si="11"/>
        <v>1.3349980922198708E-3</v>
      </c>
    </row>
    <row r="21" spans="1:18" ht="15" thickBot="1">
      <c r="A21">
        <v>19</v>
      </c>
      <c r="B21" s="78" t="s">
        <v>46</v>
      </c>
      <c r="C21" s="79">
        <v>2647.73</v>
      </c>
      <c r="D21" s="87">
        <f t="shared" si="0"/>
        <v>2711.9578999999999</v>
      </c>
      <c r="E21" s="87">
        <f t="shared" si="1"/>
        <v>-64.227899999999863</v>
      </c>
      <c r="F21" s="212">
        <f>SUM(G3:G14)</f>
        <v>0</v>
      </c>
      <c r="G21" s="87">
        <f t="shared" si="12"/>
        <v>7.481483333333415</v>
      </c>
      <c r="H21" s="87">
        <f t="shared" si="4"/>
        <v>2640.2485166666665</v>
      </c>
      <c r="I21" s="87">
        <f t="shared" si="5"/>
        <v>2622.5837465424588</v>
      </c>
      <c r="J21" s="87">
        <f t="shared" si="6"/>
        <v>15.137461954167065</v>
      </c>
      <c r="K21" s="87">
        <f t="shared" si="7"/>
        <v>2620.0727392310946</v>
      </c>
      <c r="L21" s="87">
        <f t="shared" si="8"/>
        <v>2627.5542225644281</v>
      </c>
      <c r="M21" s="87">
        <f t="shared" si="9"/>
        <v>20.175777435571945</v>
      </c>
      <c r="N21" s="87">
        <f t="shared" si="10"/>
        <v>20.175777435571945</v>
      </c>
      <c r="O21" s="90">
        <f t="shared" si="11"/>
        <v>7.6200282640495609E-3</v>
      </c>
      <c r="Q21" s="305" t="s">
        <v>5</v>
      </c>
      <c r="R21" s="305"/>
    </row>
    <row r="22" spans="1:18" ht="15" thickBot="1">
      <c r="A22">
        <v>20</v>
      </c>
      <c r="B22" s="80" t="s">
        <v>47</v>
      </c>
      <c r="C22" s="81">
        <v>2611.91</v>
      </c>
      <c r="D22" s="87">
        <f t="shared" si="0"/>
        <v>2731.2</v>
      </c>
      <c r="E22" s="87">
        <f t="shared" si="1"/>
        <v>-119.28999999999996</v>
      </c>
      <c r="G22" s="87">
        <f t="shared" si="12"/>
        <v>-41.444683333333373</v>
      </c>
      <c r="H22" s="87">
        <f t="shared" si="4"/>
        <v>2653.354683333333</v>
      </c>
      <c r="I22" s="87">
        <f t="shared" si="5"/>
        <v>2636.7838132895331</v>
      </c>
      <c r="J22" s="87">
        <f t="shared" si="6"/>
        <v>14.200066747074288</v>
      </c>
      <c r="K22" s="87">
        <f t="shared" si="7"/>
        <v>2637.7212084966259</v>
      </c>
      <c r="L22" s="87">
        <f t="shared" si="8"/>
        <v>2596.2765251632927</v>
      </c>
      <c r="M22" s="87">
        <f t="shared" si="9"/>
        <v>15.633474836707137</v>
      </c>
      <c r="N22" s="87">
        <f t="shared" si="10"/>
        <v>15.633474836707137</v>
      </c>
      <c r="O22" s="90">
        <f t="shared" si="11"/>
        <v>5.9854569402112388E-3</v>
      </c>
      <c r="Q22" s="10" t="s">
        <v>6</v>
      </c>
      <c r="R22" s="197">
        <f>AVERAGE(M5:M73)</f>
        <v>15.673617178657674</v>
      </c>
    </row>
    <row r="23" spans="1:18" ht="15" thickBot="1">
      <c r="A23">
        <v>21</v>
      </c>
      <c r="B23" s="78" t="s">
        <v>48</v>
      </c>
      <c r="C23" s="79">
        <v>2611.0100000000002</v>
      </c>
      <c r="D23" s="87">
        <f t="shared" si="0"/>
        <v>2750.2739000000001</v>
      </c>
      <c r="E23" s="87">
        <f t="shared" si="1"/>
        <v>-139.26389999999992</v>
      </c>
      <c r="G23" s="87">
        <f t="shared" si="12"/>
        <v>-62.789316666666522</v>
      </c>
      <c r="H23" s="87">
        <f t="shared" si="4"/>
        <v>2673.7993166666665</v>
      </c>
      <c r="I23" s="87">
        <f t="shared" si="5"/>
        <v>2653.8656012833171</v>
      </c>
      <c r="J23" s="87">
        <f t="shared" si="6"/>
        <v>17.081787993784019</v>
      </c>
      <c r="K23" s="87">
        <f t="shared" si="7"/>
        <v>2650.9838800366074</v>
      </c>
      <c r="L23" s="87">
        <f t="shared" si="8"/>
        <v>2588.1945633699411</v>
      </c>
      <c r="M23" s="87">
        <f t="shared" si="9"/>
        <v>22.815436630059139</v>
      </c>
      <c r="N23" s="87">
        <f t="shared" si="10"/>
        <v>22.815436630059139</v>
      </c>
      <c r="O23" s="90">
        <f t="shared" si="11"/>
        <v>8.738165165992906E-3</v>
      </c>
      <c r="Q23" s="12" t="s">
        <v>8</v>
      </c>
      <c r="R23" s="13">
        <f>R22/AVERAGE(L5:L73)</f>
        <v>5.2558836665479473E-3</v>
      </c>
    </row>
    <row r="24" spans="1:18" ht="15" thickBot="1">
      <c r="A24">
        <v>22</v>
      </c>
      <c r="B24" s="80" t="s">
        <v>49</v>
      </c>
      <c r="C24" s="82">
        <v>2658.09</v>
      </c>
      <c r="D24" s="87">
        <f t="shared" si="0"/>
        <v>2769.1795999999999</v>
      </c>
      <c r="E24" s="87">
        <f t="shared" si="1"/>
        <v>-111.08959999999979</v>
      </c>
      <c r="G24" s="87">
        <f t="shared" si="12"/>
        <v>-30.114083333333362</v>
      </c>
      <c r="H24" s="87">
        <f t="shared" si="4"/>
        <v>2688.2040833333335</v>
      </c>
      <c r="I24" s="87">
        <f t="shared" si="5"/>
        <v>2669.7120066240882</v>
      </c>
      <c r="J24" s="87">
        <f t="shared" si="6"/>
        <v>15.846405340771071</v>
      </c>
      <c r="K24" s="87">
        <f t="shared" si="7"/>
        <v>2670.9473892771011</v>
      </c>
      <c r="L24" s="87">
        <f t="shared" si="8"/>
        <v>2640.8333059437678</v>
      </c>
      <c r="M24" s="87">
        <f t="shared" si="9"/>
        <v>17.256694056232391</v>
      </c>
      <c r="N24" s="87">
        <f t="shared" si="10"/>
        <v>17.256694056232391</v>
      </c>
      <c r="O24" s="90">
        <f t="shared" si="11"/>
        <v>6.4921406183509169E-3</v>
      </c>
      <c r="Q24" s="14" t="s">
        <v>9</v>
      </c>
      <c r="R24" s="15">
        <f>AVERAGE(N5:N73)</f>
        <v>34.388207061882625</v>
      </c>
    </row>
    <row r="25" spans="1:18" ht="15" thickBot="1">
      <c r="A25">
        <v>23</v>
      </c>
      <c r="B25" s="78" t="s">
        <v>50</v>
      </c>
      <c r="C25" s="83">
        <v>2759.55</v>
      </c>
      <c r="D25" s="87">
        <f t="shared" si="0"/>
        <v>2787.9171000000001</v>
      </c>
      <c r="E25" s="87">
        <f t="shared" si="1"/>
        <v>-28.367099999999937</v>
      </c>
      <c r="G25" s="87">
        <f t="shared" si="12"/>
        <v>52.482683333333341</v>
      </c>
      <c r="H25" s="87">
        <f t="shared" si="4"/>
        <v>2707.067316666667</v>
      </c>
      <c r="I25" s="87">
        <f t="shared" si="5"/>
        <v>2686.950607436514</v>
      </c>
      <c r="J25" s="87">
        <f t="shared" si="6"/>
        <v>17.23860081242583</v>
      </c>
      <c r="K25" s="87">
        <f t="shared" si="7"/>
        <v>2685.5584119648593</v>
      </c>
      <c r="L25" s="87">
        <f t="shared" si="8"/>
        <v>2738.0410952981924</v>
      </c>
      <c r="M25" s="87">
        <f t="shared" si="9"/>
        <v>21.508904701807751</v>
      </c>
      <c r="N25" s="87">
        <f t="shared" si="10"/>
        <v>21.508904701807751</v>
      </c>
      <c r="O25" s="90">
        <f t="shared" si="11"/>
        <v>7.794352231997155E-3</v>
      </c>
      <c r="Q25" s="14" t="s">
        <v>10</v>
      </c>
      <c r="R25" s="16">
        <f>AVERAGE(O5:O73)</f>
        <v>1.1407942602361337E-2</v>
      </c>
    </row>
    <row r="26" spans="1:18" ht="15" thickBot="1">
      <c r="A26">
        <v>24</v>
      </c>
      <c r="B26" s="80" t="s">
        <v>51</v>
      </c>
      <c r="C26" s="82">
        <v>3027.52</v>
      </c>
      <c r="D26" s="87">
        <f t="shared" si="0"/>
        <v>2806.4864000000002</v>
      </c>
      <c r="E26" s="87">
        <f t="shared" si="1"/>
        <v>221.03359999999975</v>
      </c>
      <c r="G26" s="87">
        <f t="shared" si="12"/>
        <v>233.14964999999987</v>
      </c>
      <c r="H26" s="87">
        <f t="shared" si="4"/>
        <v>2794.3703500000001</v>
      </c>
      <c r="I26" s="87">
        <f t="shared" si="5"/>
        <v>2736.5223031155156</v>
      </c>
      <c r="J26" s="87">
        <f t="shared" si="6"/>
        <v>49.57169567900155</v>
      </c>
      <c r="K26" s="87">
        <f t="shared" si="7"/>
        <v>2704.1892082489398</v>
      </c>
      <c r="L26" s="87">
        <f t="shared" si="8"/>
        <v>2937.3388582489397</v>
      </c>
      <c r="M26" s="87">
        <f t="shared" si="9"/>
        <v>90.181141751060295</v>
      </c>
      <c r="N26" s="87">
        <f t="shared" si="10"/>
        <v>90.181141751060295</v>
      </c>
      <c r="O26" s="90">
        <f t="shared" si="11"/>
        <v>2.9787133281055218E-2</v>
      </c>
      <c r="Q26" s="17" t="s">
        <v>11</v>
      </c>
      <c r="R26" s="18">
        <f>SQRT(SUMSQ(M5:M73)/COUNT(M5:M73))</f>
        <v>42.936311127338818</v>
      </c>
    </row>
    <row r="27" spans="1:18" ht="15" thickBot="1">
      <c r="A27">
        <v>25</v>
      </c>
      <c r="B27" s="84" t="s">
        <v>53</v>
      </c>
      <c r="C27" s="83">
        <v>2663.16</v>
      </c>
      <c r="D27" s="87">
        <f t="shared" si="0"/>
        <v>2824.8874999999998</v>
      </c>
      <c r="E27" s="87">
        <f t="shared" si="1"/>
        <v>-161.72749999999996</v>
      </c>
      <c r="G27" s="87">
        <f t="shared" si="12"/>
        <v>-76.11098333333338</v>
      </c>
      <c r="H27" s="87">
        <f t="shared" si="4"/>
        <v>2739.2709833333333</v>
      </c>
      <c r="I27" s="87">
        <f t="shared" si="5"/>
        <v>2737.7907546685065</v>
      </c>
      <c r="J27" s="87">
        <f t="shared" si="6"/>
        <v>1.2684515529908822</v>
      </c>
      <c r="K27" s="87">
        <f t="shared" si="7"/>
        <v>2786.0939987945171</v>
      </c>
      <c r="L27" s="87">
        <f t="shared" si="8"/>
        <v>2709.9830154611836</v>
      </c>
      <c r="M27" s="87">
        <f t="shared" si="9"/>
        <v>-46.823015461183786</v>
      </c>
      <c r="N27" s="87">
        <f t="shared" si="10"/>
        <v>46.823015461183786</v>
      </c>
      <c r="O27" s="90">
        <f t="shared" si="11"/>
        <v>1.7581750800246244E-2</v>
      </c>
      <c r="Q27" s="17" t="s">
        <v>12</v>
      </c>
      <c r="R27" s="19">
        <f>R26/AVERAGE(C5:C73)</f>
        <v>1.4322690737662552E-2</v>
      </c>
    </row>
    <row r="28" spans="1:18" ht="15" thickBot="1">
      <c r="A28">
        <v>26</v>
      </c>
      <c r="B28" s="85" t="s">
        <v>41</v>
      </c>
      <c r="C28" s="82">
        <v>2686.92</v>
      </c>
      <c r="D28" s="87">
        <f t="shared" si="0"/>
        <v>2843.1204000000002</v>
      </c>
      <c r="E28" s="87">
        <f t="shared" si="1"/>
        <v>-156.20040000000017</v>
      </c>
      <c r="G28" s="87">
        <f t="shared" si="12"/>
        <v>-58.854683333333377</v>
      </c>
      <c r="H28" s="87">
        <f t="shared" si="4"/>
        <v>2745.7746833333335</v>
      </c>
      <c r="I28" s="87">
        <f t="shared" si="5"/>
        <v>2741.4751507827659</v>
      </c>
      <c r="J28" s="87">
        <f t="shared" si="6"/>
        <v>3.6843961142594708</v>
      </c>
      <c r="K28" s="87">
        <f t="shared" si="7"/>
        <v>2739.0592062214973</v>
      </c>
      <c r="L28" s="87">
        <f t="shared" si="8"/>
        <v>2680.2045228881639</v>
      </c>
      <c r="M28" s="87">
        <f t="shared" si="9"/>
        <v>6.7154771118362078</v>
      </c>
      <c r="N28" s="87">
        <f t="shared" si="10"/>
        <v>6.7154771118362078</v>
      </c>
      <c r="O28" s="90">
        <f t="shared" si="11"/>
        <v>2.4993215696173343E-3</v>
      </c>
    </row>
    <row r="29" spans="1:18" ht="15" thickBot="1">
      <c r="A29">
        <v>27</v>
      </c>
      <c r="B29" s="84" t="s">
        <v>42</v>
      </c>
      <c r="C29" s="83">
        <v>2852.35</v>
      </c>
      <c r="D29" s="87">
        <f t="shared" si="0"/>
        <v>2861.1851000000001</v>
      </c>
      <c r="E29" s="87">
        <f t="shared" si="1"/>
        <v>-8.8351000000002387</v>
      </c>
      <c r="G29" s="87">
        <f t="shared" si="12"/>
        <v>53.559816666666713</v>
      </c>
      <c r="H29" s="87">
        <f t="shared" si="4"/>
        <v>2798.7901833333331</v>
      </c>
      <c r="I29" s="87">
        <f t="shared" si="5"/>
        <v>2767.9246961235549</v>
      </c>
      <c r="J29" s="87">
        <f t="shared" si="6"/>
        <v>26.449545340788973</v>
      </c>
      <c r="K29" s="87">
        <f t="shared" si="7"/>
        <v>2745.1595468970254</v>
      </c>
      <c r="L29" s="87">
        <f t="shared" si="8"/>
        <v>2798.7193635636922</v>
      </c>
      <c r="M29" s="87">
        <f t="shared" si="9"/>
        <v>53.630636436307668</v>
      </c>
      <c r="N29" s="87">
        <f t="shared" si="10"/>
        <v>53.630636436307668</v>
      </c>
      <c r="O29" s="90">
        <f t="shared" si="11"/>
        <v>1.8802263549812494E-2</v>
      </c>
    </row>
    <row r="30" spans="1:18" ht="15" thickBot="1">
      <c r="A30">
        <v>28</v>
      </c>
      <c r="B30" s="85" t="s">
        <v>43</v>
      </c>
      <c r="C30" s="82">
        <v>2785.93</v>
      </c>
      <c r="D30" s="87">
        <f t="shared" si="0"/>
        <v>2879.0816</v>
      </c>
      <c r="E30" s="87">
        <f t="shared" si="1"/>
        <v>-93.151600000000144</v>
      </c>
      <c r="G30" s="87">
        <f t="shared" si="12"/>
        <v>-6.7091499999999655</v>
      </c>
      <c r="H30" s="87">
        <f t="shared" si="4"/>
        <v>2792.63915</v>
      </c>
      <c r="I30" s="87">
        <f t="shared" si="5"/>
        <v>2779.3298378339978</v>
      </c>
      <c r="J30" s="87">
        <f t="shared" si="6"/>
        <v>11.405141710442877</v>
      </c>
      <c r="K30" s="87">
        <f t="shared" si="7"/>
        <v>2794.3742414643439</v>
      </c>
      <c r="L30" s="87">
        <f t="shared" si="8"/>
        <v>2787.6650914643437</v>
      </c>
      <c r="M30" s="87">
        <f t="shared" si="9"/>
        <v>-1.7350914643438955</v>
      </c>
      <c r="N30" s="87">
        <f t="shared" si="10"/>
        <v>1.7350914643438955</v>
      </c>
      <c r="O30" s="90">
        <f t="shared" si="11"/>
        <v>6.2280511870143739E-4</v>
      </c>
    </row>
    <row r="31" spans="1:18" ht="15" thickBot="1">
      <c r="A31">
        <v>29</v>
      </c>
      <c r="B31" s="84" t="s">
        <v>44</v>
      </c>
      <c r="C31" s="83">
        <v>2776.82</v>
      </c>
      <c r="D31" s="87">
        <f t="shared" si="0"/>
        <v>2896.8099000000002</v>
      </c>
      <c r="E31" s="87">
        <f t="shared" si="1"/>
        <v>-119.98990000000003</v>
      </c>
      <c r="G31" s="87">
        <f t="shared" si="12"/>
        <v>-73.189916666666676</v>
      </c>
      <c r="H31" s="87">
        <f t="shared" si="4"/>
        <v>2850.0099166666669</v>
      </c>
      <c r="I31" s="87">
        <f t="shared" si="5"/>
        <v>2811.9470390564843</v>
      </c>
      <c r="J31" s="87">
        <f t="shared" si="6"/>
        <v>32.617201222486528</v>
      </c>
      <c r="K31" s="87">
        <f t="shared" si="7"/>
        <v>2790.7349795444406</v>
      </c>
      <c r="L31" s="87">
        <f t="shared" si="8"/>
        <v>2717.5450628777739</v>
      </c>
      <c r="M31" s="87">
        <f t="shared" si="9"/>
        <v>59.27493712222622</v>
      </c>
      <c r="N31" s="87">
        <f t="shared" si="10"/>
        <v>59.27493712222622</v>
      </c>
      <c r="O31" s="90">
        <f t="shared" si="11"/>
        <v>2.1346337581199436E-2</v>
      </c>
    </row>
    <row r="32" spans="1:18" ht="15" thickBot="1">
      <c r="A32">
        <v>30</v>
      </c>
      <c r="B32" s="85" t="s">
        <v>45</v>
      </c>
      <c r="C32" s="82">
        <v>2868.97</v>
      </c>
      <c r="D32" s="87">
        <f t="shared" si="0"/>
        <v>2914.37</v>
      </c>
      <c r="E32" s="87">
        <f t="shared" si="1"/>
        <v>-45.400000000000091</v>
      </c>
      <c r="G32" s="87">
        <f t="shared" si="12"/>
        <v>2.5391833333333316</v>
      </c>
      <c r="H32" s="87">
        <f t="shared" si="4"/>
        <v>2866.4308166666665</v>
      </c>
      <c r="I32" s="87">
        <f t="shared" si="5"/>
        <v>2837.0900265435203</v>
      </c>
      <c r="J32" s="87">
        <f t="shared" si="6"/>
        <v>25.142987487035953</v>
      </c>
      <c r="K32" s="87">
        <f t="shared" si="7"/>
        <v>2844.5642402789708</v>
      </c>
      <c r="L32" s="87">
        <f t="shared" si="8"/>
        <v>2847.1034236123041</v>
      </c>
      <c r="M32" s="87">
        <f t="shared" si="9"/>
        <v>21.866576387695659</v>
      </c>
      <c r="N32" s="87">
        <f t="shared" si="10"/>
        <v>21.866576387695659</v>
      </c>
      <c r="O32" s="90">
        <f t="shared" si="11"/>
        <v>7.6217514953783629E-3</v>
      </c>
    </row>
    <row r="33" spans="1:15" ht="15" thickBot="1">
      <c r="A33">
        <v>31</v>
      </c>
      <c r="B33" s="84" t="s">
        <v>46</v>
      </c>
      <c r="C33" s="83">
        <v>2893.57</v>
      </c>
      <c r="D33" s="87">
        <f t="shared" si="0"/>
        <v>2931.7619</v>
      </c>
      <c r="E33" s="87">
        <f t="shared" si="1"/>
        <v>-38.191899999999805</v>
      </c>
      <c r="G33" s="87">
        <f t="shared" si="12"/>
        <v>7.481483333333415</v>
      </c>
      <c r="H33" s="87">
        <f t="shared" si="4"/>
        <v>2886.0885166666667</v>
      </c>
      <c r="I33" s="87">
        <f t="shared" si="5"/>
        <v>2859.7016823076333</v>
      </c>
      <c r="J33" s="87">
        <f t="shared" si="6"/>
        <v>22.611655764113038</v>
      </c>
      <c r="K33" s="87">
        <f t="shared" si="7"/>
        <v>2862.2330140305562</v>
      </c>
      <c r="L33" s="87">
        <f t="shared" si="8"/>
        <v>2869.7144973638897</v>
      </c>
      <c r="M33" s="87">
        <f t="shared" si="9"/>
        <v>23.855502636110486</v>
      </c>
      <c r="N33" s="87">
        <f t="shared" si="10"/>
        <v>23.855502636110486</v>
      </c>
      <c r="O33" s="90">
        <f t="shared" si="11"/>
        <v>8.2443150281868022E-3</v>
      </c>
    </row>
    <row r="34" spans="1:15" ht="15" thickBot="1">
      <c r="A34">
        <v>32</v>
      </c>
      <c r="B34" s="85" t="s">
        <v>47</v>
      </c>
      <c r="C34" s="82">
        <v>2885.47</v>
      </c>
      <c r="D34" s="87">
        <f t="shared" si="0"/>
        <v>2948.9856</v>
      </c>
      <c r="E34" s="87">
        <f t="shared" si="1"/>
        <v>-63.515600000000177</v>
      </c>
      <c r="G34" s="87">
        <f t="shared" si="12"/>
        <v>-41.444683333333373</v>
      </c>
      <c r="H34" s="87">
        <f t="shared" si="4"/>
        <v>2926.914683333333</v>
      </c>
      <c r="I34" s="87">
        <f t="shared" si="5"/>
        <v>2890.7189083128924</v>
      </c>
      <c r="J34" s="87">
        <f t="shared" si="6"/>
        <v>31.01722600525909</v>
      </c>
      <c r="K34" s="87">
        <f t="shared" si="7"/>
        <v>2882.3133380717463</v>
      </c>
      <c r="L34" s="87">
        <f t="shared" si="8"/>
        <v>2840.8686547384132</v>
      </c>
      <c r="M34" s="87">
        <f t="shared" si="9"/>
        <v>44.60134526158663</v>
      </c>
      <c r="N34" s="87">
        <f t="shared" si="10"/>
        <v>44.60134526158663</v>
      </c>
      <c r="O34" s="90">
        <f t="shared" si="11"/>
        <v>1.5457220231569426E-2</v>
      </c>
    </row>
    <row r="35" spans="1:15" ht="15" thickBot="1">
      <c r="A35">
        <v>33</v>
      </c>
      <c r="B35" s="84" t="s">
        <v>48</v>
      </c>
      <c r="C35" s="83">
        <v>2858.09</v>
      </c>
      <c r="D35" s="87">
        <f t="shared" si="0"/>
        <v>2966.0411000000004</v>
      </c>
      <c r="E35" s="87">
        <f t="shared" si="1"/>
        <v>-107.95110000000022</v>
      </c>
      <c r="G35" s="87">
        <f t="shared" si="12"/>
        <v>-62.789316666666522</v>
      </c>
      <c r="H35" s="87">
        <f t="shared" si="4"/>
        <v>2920.8793166666665</v>
      </c>
      <c r="I35" s="87">
        <f t="shared" si="5"/>
        <v>2904.637230483364</v>
      </c>
      <c r="J35" s="87">
        <f t="shared" si="6"/>
        <v>13.918322170471583</v>
      </c>
      <c r="K35" s="87">
        <f t="shared" si="7"/>
        <v>2921.7361343181515</v>
      </c>
      <c r="L35" s="87">
        <f t="shared" si="8"/>
        <v>2858.9468176514852</v>
      </c>
      <c r="M35" s="87">
        <f t="shared" si="9"/>
        <v>-0.85681765148501654</v>
      </c>
      <c r="N35" s="87">
        <f t="shared" si="10"/>
        <v>0.85681765148501654</v>
      </c>
      <c r="O35" s="90">
        <f t="shared" si="11"/>
        <v>2.9978679869598806E-4</v>
      </c>
    </row>
    <row r="36" spans="1:15" ht="15" thickBot="1">
      <c r="A36">
        <v>34</v>
      </c>
      <c r="B36" s="85" t="s">
        <v>49</v>
      </c>
      <c r="C36" s="82">
        <v>2950.95</v>
      </c>
      <c r="D36" s="87">
        <f t="shared" si="0"/>
        <v>2982.9283999999998</v>
      </c>
      <c r="E36" s="87">
        <f t="shared" si="1"/>
        <v>-31.978399999999965</v>
      </c>
      <c r="G36" s="87">
        <f t="shared" si="12"/>
        <v>-30.114083333333362</v>
      </c>
      <c r="H36" s="87">
        <f t="shared" si="4"/>
        <v>2981.0640833333332</v>
      </c>
      <c r="I36" s="87">
        <f t="shared" si="5"/>
        <v>2939.9064333390997</v>
      </c>
      <c r="J36" s="87">
        <f t="shared" si="6"/>
        <v>35.269202855735784</v>
      </c>
      <c r="K36" s="87">
        <f t="shared" si="7"/>
        <v>2918.5555526538355</v>
      </c>
      <c r="L36" s="87">
        <f t="shared" si="8"/>
        <v>2888.4414693205022</v>
      </c>
      <c r="M36" s="87">
        <f t="shared" si="9"/>
        <v>62.508530679497653</v>
      </c>
      <c r="N36" s="87">
        <f t="shared" si="10"/>
        <v>62.508530679497653</v>
      </c>
      <c r="O36" s="90">
        <f t="shared" si="11"/>
        <v>2.1182510947151817E-2</v>
      </c>
    </row>
    <row r="37" spans="1:15" ht="15" thickBot="1">
      <c r="A37">
        <v>35</v>
      </c>
      <c r="B37" s="84" t="s">
        <v>50</v>
      </c>
      <c r="C37" s="83">
        <v>3091.33</v>
      </c>
      <c r="D37" s="87">
        <f t="shared" si="0"/>
        <v>2999.6475</v>
      </c>
      <c r="E37" s="87">
        <f t="shared" si="1"/>
        <v>91.682499999999891</v>
      </c>
      <c r="G37" s="87">
        <f t="shared" si="12"/>
        <v>52.482683333333341</v>
      </c>
      <c r="H37" s="87">
        <f t="shared" si="4"/>
        <v>3038.8473166666668</v>
      </c>
      <c r="I37" s="87">
        <f t="shared" si="5"/>
        <v>2985.5653340353765</v>
      </c>
      <c r="J37" s="87">
        <f t="shared" si="6"/>
        <v>45.65890069627676</v>
      </c>
      <c r="K37" s="87">
        <f t="shared" si="7"/>
        <v>2975.1756361948355</v>
      </c>
      <c r="L37" s="87">
        <f t="shared" si="8"/>
        <v>3027.6583195281687</v>
      </c>
      <c r="M37" s="87">
        <f t="shared" si="9"/>
        <v>63.671680471831223</v>
      </c>
      <c r="N37" s="87">
        <f t="shared" si="10"/>
        <v>63.671680471831223</v>
      </c>
      <c r="O37" s="90">
        <f t="shared" si="11"/>
        <v>2.0596856521895503E-2</v>
      </c>
    </row>
    <row r="38" spans="1:15" ht="15" thickBot="1">
      <c r="A38">
        <v>36</v>
      </c>
      <c r="B38" s="85" t="s">
        <v>51</v>
      </c>
      <c r="C38" s="82">
        <v>3245.14</v>
      </c>
      <c r="D38" s="87">
        <f t="shared" si="0"/>
        <v>3016.1984000000002</v>
      </c>
      <c r="E38" s="87">
        <f t="shared" si="1"/>
        <v>228.94159999999965</v>
      </c>
      <c r="G38" s="87">
        <f t="shared" si="12"/>
        <v>233.14964999999987</v>
      </c>
      <c r="H38" s="87">
        <f t="shared" si="4"/>
        <v>3011.99035</v>
      </c>
      <c r="I38" s="87">
        <f t="shared" si="5"/>
        <v>2997.7598600922315</v>
      </c>
      <c r="J38" s="87">
        <f t="shared" si="6"/>
        <v>12.194526056855011</v>
      </c>
      <c r="K38" s="87">
        <f t="shared" si="7"/>
        <v>3031.2242347316533</v>
      </c>
      <c r="L38" s="87">
        <f t="shared" si="8"/>
        <v>3264.3738847316531</v>
      </c>
      <c r="M38" s="87">
        <f t="shared" si="9"/>
        <v>-19.233884731653234</v>
      </c>
      <c r="N38" s="87">
        <f t="shared" si="10"/>
        <v>19.233884731653234</v>
      </c>
      <c r="O38" s="90">
        <f t="shared" si="11"/>
        <v>5.9269814959148868E-3</v>
      </c>
    </row>
    <row r="39" spans="1:15" ht="15" thickBot="1">
      <c r="A39">
        <v>37</v>
      </c>
      <c r="B39" s="84" t="s">
        <v>54</v>
      </c>
      <c r="C39" s="83">
        <v>2975.54</v>
      </c>
      <c r="D39" s="87">
        <f t="shared" si="0"/>
        <v>3032.5811000000003</v>
      </c>
      <c r="E39" s="87">
        <f t="shared" si="1"/>
        <v>-57.04110000000037</v>
      </c>
      <c r="G39" s="87">
        <f t="shared" si="12"/>
        <v>-76.11098333333338</v>
      </c>
      <c r="H39" s="87">
        <f t="shared" si="4"/>
        <v>3051.6509833333334</v>
      </c>
      <c r="I39" s="87">
        <f t="shared" si="5"/>
        <v>3022.6293514664885</v>
      </c>
      <c r="J39" s="87">
        <f t="shared" si="6"/>
        <v>24.869491374256995</v>
      </c>
      <c r="K39" s="87">
        <f t="shared" si="7"/>
        <v>3009.9543861490865</v>
      </c>
      <c r="L39" s="87">
        <f t="shared" si="8"/>
        <v>2933.8434028157531</v>
      </c>
      <c r="M39" s="87">
        <f t="shared" si="9"/>
        <v>41.696597184246912</v>
      </c>
      <c r="N39" s="87">
        <f t="shared" si="10"/>
        <v>41.696597184246912</v>
      </c>
      <c r="O39" s="90">
        <f t="shared" si="11"/>
        <v>1.4013119361274563E-2</v>
      </c>
    </row>
    <row r="40" spans="1:15" ht="15" thickBot="1">
      <c r="A40">
        <v>38</v>
      </c>
      <c r="B40" s="85" t="s">
        <v>41</v>
      </c>
      <c r="C40" s="82">
        <v>3040.46</v>
      </c>
      <c r="D40" s="87">
        <f t="shared" si="0"/>
        <v>3048.7955999999999</v>
      </c>
      <c r="E40" s="87">
        <f t="shared" si="1"/>
        <v>-8.3355999999998858</v>
      </c>
      <c r="G40" s="87">
        <f t="shared" si="12"/>
        <v>-58.854683333333377</v>
      </c>
      <c r="H40" s="87">
        <f t="shared" si="4"/>
        <v>3099.3146833333335</v>
      </c>
      <c r="I40" s="87">
        <f t="shared" si="5"/>
        <v>3058.0178363355508</v>
      </c>
      <c r="J40" s="87">
        <f t="shared" si="6"/>
        <v>35.388484869062268</v>
      </c>
      <c r="K40" s="87">
        <f t="shared" si="7"/>
        <v>3047.4988428407455</v>
      </c>
      <c r="L40" s="87">
        <f t="shared" si="8"/>
        <v>2988.644159507412</v>
      </c>
      <c r="M40" s="87">
        <f t="shared" si="9"/>
        <v>51.815840492587995</v>
      </c>
      <c r="N40" s="87">
        <f t="shared" si="10"/>
        <v>51.815840492587995</v>
      </c>
      <c r="O40" s="90">
        <f t="shared" si="11"/>
        <v>1.7042105632893705E-2</v>
      </c>
    </row>
    <row r="41" spans="1:15" ht="15" thickBot="1">
      <c r="A41">
        <v>39</v>
      </c>
      <c r="B41" s="84" t="s">
        <v>42</v>
      </c>
      <c r="C41" s="83">
        <v>3152.96</v>
      </c>
      <c r="D41" s="87">
        <f t="shared" si="0"/>
        <v>3064.8418999999999</v>
      </c>
      <c r="E41" s="87">
        <f t="shared" si="1"/>
        <v>88.11810000000014</v>
      </c>
      <c r="G41" s="87">
        <f t="shared" si="12"/>
        <v>53.559816666666713</v>
      </c>
      <c r="H41" s="87">
        <f t="shared" si="4"/>
        <v>3099.4001833333332</v>
      </c>
      <c r="I41" s="87">
        <f t="shared" si="5"/>
        <v>3077.114820399207</v>
      </c>
      <c r="J41" s="87">
        <f t="shared" si="6"/>
        <v>19.096984063656237</v>
      </c>
      <c r="K41" s="87">
        <f t="shared" si="7"/>
        <v>3093.4063212046131</v>
      </c>
      <c r="L41" s="87">
        <f t="shared" si="8"/>
        <v>3146.9661378712799</v>
      </c>
      <c r="M41" s="87">
        <f t="shared" si="9"/>
        <v>5.9938621287201386</v>
      </c>
      <c r="N41" s="87">
        <f t="shared" si="10"/>
        <v>5.9938621287201386</v>
      </c>
      <c r="O41" s="90">
        <f t="shared" si="11"/>
        <v>1.9010270123059406E-3</v>
      </c>
    </row>
    <row r="42" spans="1:15" ht="15" thickBot="1">
      <c r="A42">
        <v>40</v>
      </c>
      <c r="B42" s="85" t="s">
        <v>43</v>
      </c>
      <c r="C42" s="82">
        <v>3144.87</v>
      </c>
      <c r="D42" s="87">
        <f t="shared" si="0"/>
        <v>3080.7200000000003</v>
      </c>
      <c r="E42" s="87">
        <f t="shared" si="1"/>
        <v>64.149999999999636</v>
      </c>
      <c r="G42" s="87">
        <f t="shared" si="12"/>
        <v>-6.7091499999999655</v>
      </c>
      <c r="H42" s="87">
        <f t="shared" si="4"/>
        <v>3151.57915</v>
      </c>
      <c r="I42" s="87">
        <f t="shared" si="5"/>
        <v>3111.4783647330596</v>
      </c>
      <c r="J42" s="87">
        <f t="shared" si="6"/>
        <v>34.363544333852587</v>
      </c>
      <c r="K42" s="87">
        <f t="shared" si="7"/>
        <v>3096.2118044628633</v>
      </c>
      <c r="L42" s="87">
        <f t="shared" si="8"/>
        <v>3089.5026544628631</v>
      </c>
      <c r="M42" s="87">
        <f t="shared" si="9"/>
        <v>55.367345537136771</v>
      </c>
      <c r="N42" s="87">
        <f t="shared" si="10"/>
        <v>55.367345537136771</v>
      </c>
      <c r="O42" s="90">
        <f t="shared" si="11"/>
        <v>1.7605607079827394E-2</v>
      </c>
    </row>
    <row r="43" spans="1:15" ht="15" thickBot="1">
      <c r="A43">
        <v>41</v>
      </c>
      <c r="B43" s="84" t="s">
        <v>44</v>
      </c>
      <c r="C43" s="83">
        <v>3076.14</v>
      </c>
      <c r="D43" s="87">
        <f t="shared" si="0"/>
        <v>3096.4299000000001</v>
      </c>
      <c r="E43" s="87">
        <f t="shared" si="1"/>
        <v>-20.289900000000216</v>
      </c>
      <c r="G43" s="87">
        <f t="shared" si="12"/>
        <v>-73.189916666666676</v>
      </c>
      <c r="H43" s="87">
        <f t="shared" si="4"/>
        <v>3149.3299166666666</v>
      </c>
      <c r="I43" s="87">
        <f t="shared" si="5"/>
        <v>3128.9459695573942</v>
      </c>
      <c r="J43" s="87">
        <f t="shared" si="6"/>
        <v>17.467604824334558</v>
      </c>
      <c r="K43" s="87">
        <f t="shared" si="7"/>
        <v>3145.8419090669122</v>
      </c>
      <c r="L43" s="87">
        <f t="shared" si="8"/>
        <v>3072.6519924002455</v>
      </c>
      <c r="M43" s="87">
        <f t="shared" si="9"/>
        <v>3.4880075997543827</v>
      </c>
      <c r="N43" s="87">
        <f t="shared" si="10"/>
        <v>3.4880075997543827</v>
      </c>
      <c r="O43" s="90">
        <f t="shared" si="11"/>
        <v>1.1338910451911756E-3</v>
      </c>
    </row>
    <row r="44" spans="1:15" ht="15" thickBot="1">
      <c r="A44">
        <v>42</v>
      </c>
      <c r="B44" s="85" t="s">
        <v>45</v>
      </c>
      <c r="C44" s="82">
        <v>3222.47</v>
      </c>
      <c r="D44" s="87">
        <f t="shared" si="0"/>
        <v>3111.9715999999999</v>
      </c>
      <c r="E44" s="87">
        <f t="shared" si="1"/>
        <v>110.49839999999995</v>
      </c>
      <c r="G44" s="87">
        <f t="shared" si="12"/>
        <v>2.5391833333333316</v>
      </c>
      <c r="H44" s="87">
        <f t="shared" si="4"/>
        <v>3219.9308166666665</v>
      </c>
      <c r="I44" s="87">
        <f t="shared" si="5"/>
        <v>3170.9333458503111</v>
      </c>
      <c r="J44" s="87">
        <f t="shared" si="6"/>
        <v>41.987376292916906</v>
      </c>
      <c r="K44" s="87">
        <f t="shared" si="7"/>
        <v>3146.4135743817287</v>
      </c>
      <c r="L44" s="87">
        <f t="shared" si="8"/>
        <v>3148.952757715062</v>
      </c>
      <c r="M44" s="87">
        <f t="shared" si="9"/>
        <v>73.517242284937765</v>
      </c>
      <c r="N44" s="87">
        <f t="shared" si="10"/>
        <v>73.517242284937765</v>
      </c>
      <c r="O44" s="90">
        <f t="shared" si="11"/>
        <v>2.281394156809459E-2</v>
      </c>
    </row>
    <row r="45" spans="1:15" ht="15" thickBot="1">
      <c r="A45">
        <v>43</v>
      </c>
      <c r="B45" s="84" t="s">
        <v>46</v>
      </c>
      <c r="C45" s="83">
        <v>3234.96</v>
      </c>
      <c r="D45" s="87">
        <f t="shared" si="0"/>
        <v>3127.3451</v>
      </c>
      <c r="E45" s="87">
        <f t="shared" si="1"/>
        <v>107.61490000000003</v>
      </c>
      <c r="G45" s="87">
        <f t="shared" si="12"/>
        <v>7.481483333333415</v>
      </c>
      <c r="H45" s="87">
        <f t="shared" si="4"/>
        <v>3227.4785166666666</v>
      </c>
      <c r="I45" s="87">
        <f t="shared" si="5"/>
        <v>3197.0276180290857</v>
      </c>
      <c r="J45" s="87">
        <f t="shared" si="6"/>
        <v>26.094272178774645</v>
      </c>
      <c r="K45" s="87">
        <f t="shared" si="7"/>
        <v>3212.920722143228</v>
      </c>
      <c r="L45" s="87">
        <f t="shared" si="8"/>
        <v>3220.4022054765614</v>
      </c>
      <c r="M45" s="87">
        <f t="shared" si="9"/>
        <v>14.557794523438588</v>
      </c>
      <c r="N45" s="87">
        <f t="shared" si="10"/>
        <v>14.557794523438588</v>
      </c>
      <c r="O45" s="90">
        <f t="shared" si="11"/>
        <v>4.5001466860296845E-3</v>
      </c>
    </row>
    <row r="46" spans="1:15" ht="15" thickBot="1">
      <c r="A46">
        <v>44</v>
      </c>
      <c r="B46" s="85" t="s">
        <v>47</v>
      </c>
      <c r="C46" s="82">
        <v>3172.54</v>
      </c>
      <c r="D46" s="87">
        <f t="shared" si="0"/>
        <v>3142.5504000000001</v>
      </c>
      <c r="E46" s="87">
        <f t="shared" si="1"/>
        <v>29.989599999999882</v>
      </c>
      <c r="G46" s="87">
        <f t="shared" si="12"/>
        <v>-41.444683333333373</v>
      </c>
      <c r="H46" s="87">
        <f t="shared" si="4"/>
        <v>3213.9846833333331</v>
      </c>
      <c r="I46" s="87">
        <f t="shared" si="5"/>
        <v>3204.852906572989</v>
      </c>
      <c r="J46" s="87">
        <f t="shared" si="6"/>
        <v>7.825288543903298</v>
      </c>
      <c r="K46" s="87">
        <f t="shared" si="7"/>
        <v>3223.1218902078604</v>
      </c>
      <c r="L46" s="87">
        <f t="shared" si="8"/>
        <v>3181.6772068745272</v>
      </c>
      <c r="M46" s="87">
        <f t="shared" si="9"/>
        <v>-9.1372068745272372</v>
      </c>
      <c r="N46" s="87">
        <f t="shared" si="10"/>
        <v>9.1372068745272372</v>
      </c>
      <c r="O46" s="90">
        <f t="shared" si="11"/>
        <v>2.8800919372260832E-3</v>
      </c>
    </row>
    <row r="47" spans="1:15" ht="15" thickBot="1">
      <c r="A47">
        <v>45</v>
      </c>
      <c r="B47" s="84" t="s">
        <v>48</v>
      </c>
      <c r="C47" s="83">
        <v>3176.84</v>
      </c>
      <c r="D47" s="87">
        <f t="shared" si="0"/>
        <v>3157.5875000000001</v>
      </c>
      <c r="E47" s="87">
        <f t="shared" si="1"/>
        <v>19.252500000000055</v>
      </c>
      <c r="G47" s="87">
        <f t="shared" si="12"/>
        <v>-62.789316666666522</v>
      </c>
      <c r="H47" s="87">
        <f t="shared" si="4"/>
        <v>3239.6293166666665</v>
      </c>
      <c r="I47" s="87">
        <f t="shared" si="5"/>
        <v>3220.9014054506797</v>
      </c>
      <c r="J47" s="87">
        <f t="shared" si="6"/>
        <v>16.04849887769069</v>
      </c>
      <c r="K47" s="87">
        <f t="shared" si="7"/>
        <v>3212.6781951168923</v>
      </c>
      <c r="L47" s="87">
        <f t="shared" si="8"/>
        <v>3149.888878450226</v>
      </c>
      <c r="M47" s="87">
        <f t="shared" si="9"/>
        <v>26.951121549774143</v>
      </c>
      <c r="N47" s="87">
        <f t="shared" si="10"/>
        <v>26.951121549774143</v>
      </c>
      <c r="O47" s="90">
        <f t="shared" si="11"/>
        <v>8.4836257254926727E-3</v>
      </c>
    </row>
    <row r="48" spans="1:15" ht="15" thickBot="1">
      <c r="A48">
        <v>46</v>
      </c>
      <c r="B48" s="85" t="s">
        <v>49</v>
      </c>
      <c r="C48" s="82">
        <v>3247.77</v>
      </c>
      <c r="D48" s="87">
        <f t="shared" si="0"/>
        <v>3172.4564</v>
      </c>
      <c r="E48" s="87">
        <f t="shared" si="1"/>
        <v>75.313599999999951</v>
      </c>
      <c r="G48" s="87">
        <f t="shared" si="12"/>
        <v>-30.114083333333362</v>
      </c>
      <c r="H48" s="87">
        <f t="shared" si="4"/>
        <v>3277.8840833333334</v>
      </c>
      <c r="I48" s="87">
        <f t="shared" si="5"/>
        <v>3247.1975768951797</v>
      </c>
      <c r="J48" s="87">
        <f t="shared" si="6"/>
        <v>26.296171444500033</v>
      </c>
      <c r="K48" s="87">
        <f t="shared" si="7"/>
        <v>3236.9499043283704</v>
      </c>
      <c r="L48" s="87">
        <f t="shared" si="8"/>
        <v>3206.835820995037</v>
      </c>
      <c r="M48" s="87">
        <f t="shared" si="9"/>
        <v>40.934179004962971</v>
      </c>
      <c r="N48" s="87">
        <f t="shared" si="10"/>
        <v>40.934179004962971</v>
      </c>
      <c r="O48" s="90">
        <f t="shared" si="11"/>
        <v>1.2603780133741912E-2</v>
      </c>
    </row>
    <row r="49" spans="1:15" ht="15" thickBot="1">
      <c r="A49">
        <v>47</v>
      </c>
      <c r="B49" s="84" t="s">
        <v>50</v>
      </c>
      <c r="C49" s="83">
        <v>3326.94</v>
      </c>
      <c r="D49" s="87">
        <f t="shared" si="0"/>
        <v>3187.1570999999999</v>
      </c>
      <c r="E49" s="87">
        <f t="shared" si="1"/>
        <v>139.78290000000015</v>
      </c>
      <c r="G49" s="87">
        <f t="shared" si="12"/>
        <v>52.482683333333341</v>
      </c>
      <c r="H49" s="87">
        <f t="shared" si="4"/>
        <v>3274.4573166666669</v>
      </c>
      <c r="I49" s="87">
        <f t="shared" si="5"/>
        <v>3259.7773084416626</v>
      </c>
      <c r="J49" s="87">
        <f t="shared" si="6"/>
        <v>12.57973154648289</v>
      </c>
      <c r="K49" s="87">
        <f t="shared" si="7"/>
        <v>3273.4937483396798</v>
      </c>
      <c r="L49" s="87">
        <f t="shared" si="8"/>
        <v>3325.9764316730129</v>
      </c>
      <c r="M49" s="87">
        <f t="shared" si="9"/>
        <v>0.96356832698711514</v>
      </c>
      <c r="N49" s="87">
        <f t="shared" si="10"/>
        <v>0.96356832698711514</v>
      </c>
      <c r="O49" s="90">
        <f t="shared" si="11"/>
        <v>2.8962600076560299E-4</v>
      </c>
    </row>
    <row r="50" spans="1:15" ht="15" thickBot="1">
      <c r="A50">
        <v>48</v>
      </c>
      <c r="B50" s="85" t="s">
        <v>51</v>
      </c>
      <c r="C50" s="82">
        <v>3428.01</v>
      </c>
      <c r="D50" s="87">
        <f t="shared" si="0"/>
        <v>3201.6896000000002</v>
      </c>
      <c r="E50" s="87">
        <f t="shared" si="1"/>
        <v>226.32040000000006</v>
      </c>
      <c r="G50" s="87">
        <f t="shared" si="12"/>
        <v>233.14964999999987</v>
      </c>
      <c r="H50" s="87">
        <f t="shared" si="4"/>
        <v>3194.8603500000004</v>
      </c>
      <c r="I50" s="87">
        <f t="shared" si="5"/>
        <v>3229.8196523210981</v>
      </c>
      <c r="J50" s="87">
        <f t="shared" si="6"/>
        <v>-29.957656120564479</v>
      </c>
      <c r="K50" s="87">
        <f t="shared" si="7"/>
        <v>3272.3570399881455</v>
      </c>
      <c r="L50" s="87">
        <f t="shared" si="8"/>
        <v>3505.5066899881454</v>
      </c>
      <c r="M50" s="87">
        <f t="shared" si="9"/>
        <v>-77.496689988145135</v>
      </c>
      <c r="N50" s="87">
        <f t="shared" si="10"/>
        <v>77.496689988145135</v>
      </c>
      <c r="O50" s="90">
        <f t="shared" si="11"/>
        <v>2.2606903126929364E-2</v>
      </c>
    </row>
    <row r="51" spans="1:15" ht="15" thickBot="1">
      <c r="A51">
        <v>49</v>
      </c>
      <c r="B51" s="84" t="s">
        <v>55</v>
      </c>
      <c r="C51" s="83">
        <v>3215.75</v>
      </c>
      <c r="D51" s="87">
        <f t="shared" si="0"/>
        <v>3216.0538999999999</v>
      </c>
      <c r="E51" s="87">
        <f t="shared" si="1"/>
        <v>-0.30389999999988504</v>
      </c>
      <c r="G51" s="87">
        <f t="shared" si="12"/>
        <v>-76.11098333333338</v>
      </c>
      <c r="H51" s="87">
        <f t="shared" si="4"/>
        <v>3291.8609833333335</v>
      </c>
      <c r="I51" s="87">
        <f t="shared" si="5"/>
        <v>3258.4502737233151</v>
      </c>
      <c r="J51" s="87">
        <f t="shared" si="6"/>
        <v>28.630621402217002</v>
      </c>
      <c r="K51" s="87">
        <f t="shared" si="7"/>
        <v>3199.8619962005337</v>
      </c>
      <c r="L51" s="87">
        <f t="shared" si="8"/>
        <v>3123.7510128672002</v>
      </c>
      <c r="M51" s="87">
        <f t="shared" si="9"/>
        <v>91.998987132799812</v>
      </c>
      <c r="N51" s="87">
        <f t="shared" si="10"/>
        <v>91.998987132799812</v>
      </c>
      <c r="O51" s="90">
        <f t="shared" si="11"/>
        <v>2.8608874176412908E-2</v>
      </c>
    </row>
    <row r="52" spans="1:15" ht="15" thickBot="1">
      <c r="A52">
        <v>50</v>
      </c>
      <c r="B52" s="85" t="s">
        <v>41</v>
      </c>
      <c r="C52" s="82">
        <v>3195.56</v>
      </c>
      <c r="D52" s="87">
        <f t="shared" si="0"/>
        <v>3230.25</v>
      </c>
      <c r="E52" s="87">
        <f t="shared" si="1"/>
        <v>-34.690000000000055</v>
      </c>
      <c r="G52" s="87">
        <f t="shared" si="12"/>
        <v>-58.854683333333377</v>
      </c>
      <c r="H52" s="87">
        <f t="shared" si="4"/>
        <v>3254.4146833333334</v>
      </c>
      <c r="I52" s="87">
        <f t="shared" si="5"/>
        <v>3256.587943262236</v>
      </c>
      <c r="J52" s="87">
        <f t="shared" si="6"/>
        <v>-1.862330461079182</v>
      </c>
      <c r="K52" s="87">
        <f t="shared" si="7"/>
        <v>3287.0808951255322</v>
      </c>
      <c r="L52" s="87">
        <f t="shared" si="8"/>
        <v>3228.2262117921987</v>
      </c>
      <c r="M52" s="87">
        <f t="shared" si="9"/>
        <v>-32.666211792198737</v>
      </c>
      <c r="N52" s="87">
        <f t="shared" si="10"/>
        <v>32.666211792198737</v>
      </c>
      <c r="O52" s="90">
        <f t="shared" si="11"/>
        <v>1.022237472999998E-2</v>
      </c>
    </row>
    <row r="53" spans="1:15" ht="15" thickBot="1">
      <c r="A53">
        <v>51</v>
      </c>
      <c r="B53" s="84" t="s">
        <v>42</v>
      </c>
      <c r="C53" s="83">
        <v>3332.65</v>
      </c>
      <c r="D53" s="87">
        <f t="shared" si="0"/>
        <v>3244.2779</v>
      </c>
      <c r="E53" s="87">
        <f t="shared" si="1"/>
        <v>88.372100000000046</v>
      </c>
      <c r="G53" s="87">
        <f t="shared" si="12"/>
        <v>53.559816666666713</v>
      </c>
      <c r="H53" s="87">
        <f t="shared" si="4"/>
        <v>3279.0901833333332</v>
      </c>
      <c r="I53" s="87">
        <f t="shared" si="5"/>
        <v>3266.9722001062792</v>
      </c>
      <c r="J53" s="87">
        <f t="shared" si="6"/>
        <v>10.384256844043193</v>
      </c>
      <c r="K53" s="87">
        <f t="shared" si="7"/>
        <v>3254.7256128011568</v>
      </c>
      <c r="L53" s="87">
        <f t="shared" si="8"/>
        <v>3308.2854294678236</v>
      </c>
      <c r="M53" s="87">
        <f t="shared" si="9"/>
        <v>24.364570532176458</v>
      </c>
      <c r="N53" s="87">
        <f t="shared" si="10"/>
        <v>24.364570532176458</v>
      </c>
      <c r="O53" s="90">
        <f t="shared" si="11"/>
        <v>7.3108698879799728E-3</v>
      </c>
    </row>
    <row r="54" spans="1:15" ht="15" thickBot="1">
      <c r="A54">
        <v>52</v>
      </c>
      <c r="B54" s="85" t="s">
        <v>43</v>
      </c>
      <c r="C54" s="82">
        <v>3294.76</v>
      </c>
      <c r="D54" s="87">
        <f t="shared" si="0"/>
        <v>3258.1376</v>
      </c>
      <c r="E54" s="87">
        <f t="shared" si="1"/>
        <v>36.622400000000198</v>
      </c>
      <c r="G54" s="87">
        <f t="shared" si="12"/>
        <v>-6.7091499999999655</v>
      </c>
      <c r="H54" s="87">
        <f t="shared" si="4"/>
        <v>3301.4691500000004</v>
      </c>
      <c r="I54" s="87">
        <f t="shared" si="5"/>
        <v>3282.8917346459812</v>
      </c>
      <c r="J54" s="87">
        <f t="shared" si="6"/>
        <v>15.919534539701999</v>
      </c>
      <c r="K54" s="87">
        <f t="shared" si="7"/>
        <v>3277.3564569503224</v>
      </c>
      <c r="L54" s="87">
        <f t="shared" si="8"/>
        <v>3270.6473069503222</v>
      </c>
      <c r="M54" s="87">
        <f t="shared" si="9"/>
        <v>24.112693049678001</v>
      </c>
      <c r="N54" s="87">
        <f t="shared" si="10"/>
        <v>24.112693049678001</v>
      </c>
      <c r="O54" s="90">
        <f t="shared" si="11"/>
        <v>7.3184975687691969E-3</v>
      </c>
    </row>
    <row r="55" spans="1:15" ht="15" thickBot="1">
      <c r="A55">
        <v>53</v>
      </c>
      <c r="B55" s="84" t="s">
        <v>44</v>
      </c>
      <c r="C55" s="83">
        <v>3193.9</v>
      </c>
      <c r="D55" s="87">
        <f t="shared" si="0"/>
        <v>3271.8290999999999</v>
      </c>
      <c r="E55" s="87">
        <f t="shared" si="1"/>
        <v>-77.929099999999835</v>
      </c>
      <c r="G55" s="87">
        <f t="shared" si="12"/>
        <v>-73.189916666666676</v>
      </c>
      <c r="H55" s="87">
        <f t="shared" si="4"/>
        <v>3267.0899166666668</v>
      </c>
      <c r="I55" s="87">
        <f t="shared" si="5"/>
        <v>3275.5995656893983</v>
      </c>
      <c r="J55" s="87">
        <f t="shared" si="6"/>
        <v>-7.2921689565828274</v>
      </c>
      <c r="K55" s="87">
        <f t="shared" si="7"/>
        <v>3298.8112691856832</v>
      </c>
      <c r="L55" s="87">
        <f t="shared" si="8"/>
        <v>3225.6213525190165</v>
      </c>
      <c r="M55" s="87">
        <f t="shared" si="9"/>
        <v>-31.721352519016364</v>
      </c>
      <c r="N55" s="87">
        <f t="shared" si="10"/>
        <v>31.721352519016364</v>
      </c>
      <c r="O55" s="90">
        <f t="shared" si="11"/>
        <v>9.9318552612844366E-3</v>
      </c>
    </row>
    <row r="56" spans="1:15" ht="15" thickBot="1">
      <c r="A56">
        <v>54</v>
      </c>
      <c r="B56" s="85" t="s">
        <v>45</v>
      </c>
      <c r="C56" s="82">
        <v>3287.88</v>
      </c>
      <c r="D56" s="87">
        <f t="shared" si="0"/>
        <v>3285.3523999999998</v>
      </c>
      <c r="E56" s="87">
        <f t="shared" si="1"/>
        <v>2.5276000000003478</v>
      </c>
      <c r="G56" s="87">
        <f t="shared" si="12"/>
        <v>2.5391833333333316</v>
      </c>
      <c r="H56" s="87">
        <f t="shared" si="4"/>
        <v>3285.3408166666668</v>
      </c>
      <c r="I56" s="87">
        <f t="shared" si="5"/>
        <v>3280.0949248985544</v>
      </c>
      <c r="J56" s="87">
        <f t="shared" si="6"/>
        <v>4.4953592091560495</v>
      </c>
      <c r="K56" s="87">
        <f t="shared" si="7"/>
        <v>3268.3073967328155</v>
      </c>
      <c r="L56" s="87">
        <f t="shared" si="8"/>
        <v>3270.8465800661488</v>
      </c>
      <c r="M56" s="87">
        <f t="shared" si="9"/>
        <v>17.033419933851292</v>
      </c>
      <c r="N56" s="87">
        <f t="shared" si="10"/>
        <v>17.033419933851292</v>
      </c>
      <c r="O56" s="90">
        <f t="shared" si="11"/>
        <v>5.1806695906940923E-3</v>
      </c>
    </row>
    <row r="57" spans="1:15" ht="15" thickBot="1">
      <c r="A57">
        <v>55</v>
      </c>
      <c r="B57" s="84" t="s">
        <v>46</v>
      </c>
      <c r="C57" s="83">
        <v>3361.9</v>
      </c>
      <c r="D57" s="87">
        <f t="shared" si="0"/>
        <v>3298.7075</v>
      </c>
      <c r="E57" s="87">
        <f t="shared" si="1"/>
        <v>63.192500000000109</v>
      </c>
      <c r="G57" s="87">
        <f t="shared" si="12"/>
        <v>7.481483333333415</v>
      </c>
      <c r="H57" s="87">
        <f t="shared" si="4"/>
        <v>3354.4185166666666</v>
      </c>
      <c r="I57" s="87">
        <f t="shared" si="5"/>
        <v>3314.3935220183694</v>
      </c>
      <c r="J57" s="87">
        <f t="shared" si="6"/>
        <v>34.298597119814985</v>
      </c>
      <c r="K57" s="87">
        <f t="shared" si="7"/>
        <v>3284.5902841077104</v>
      </c>
      <c r="L57" s="87">
        <f t="shared" si="8"/>
        <v>3292.0717674410439</v>
      </c>
      <c r="M57" s="87">
        <f t="shared" si="9"/>
        <v>69.828232558956188</v>
      </c>
      <c r="N57" s="87">
        <f t="shared" si="10"/>
        <v>69.828232558956188</v>
      </c>
      <c r="O57" s="90">
        <f t="shared" si="11"/>
        <v>2.0770466866639754E-2</v>
      </c>
    </row>
    <row r="58" spans="1:15" ht="15" thickBot="1">
      <c r="A58">
        <v>56</v>
      </c>
      <c r="B58" s="85" t="s">
        <v>47</v>
      </c>
      <c r="C58" s="82">
        <v>3268.69</v>
      </c>
      <c r="D58" s="87">
        <f t="shared" si="0"/>
        <v>3311.8944000000001</v>
      </c>
      <c r="E58" s="87">
        <f t="shared" si="1"/>
        <v>-43.204400000000078</v>
      </c>
      <c r="G58" s="87">
        <f t="shared" si="12"/>
        <v>-41.444683333333373</v>
      </c>
      <c r="H58" s="87">
        <f t="shared" si="4"/>
        <v>3310.1346833333332</v>
      </c>
      <c r="I58" s="87">
        <f t="shared" si="5"/>
        <v>3312.428167697065</v>
      </c>
      <c r="J58" s="87">
        <f t="shared" si="6"/>
        <v>-1.9653543213044031</v>
      </c>
      <c r="K58" s="87">
        <f t="shared" si="7"/>
        <v>3348.6921191381844</v>
      </c>
      <c r="L58" s="87">
        <f t="shared" si="8"/>
        <v>3307.2474358048512</v>
      </c>
      <c r="M58" s="87">
        <f t="shared" si="9"/>
        <v>-38.557435804851139</v>
      </c>
      <c r="N58" s="87">
        <f t="shared" si="10"/>
        <v>38.557435804851139</v>
      </c>
      <c r="O58" s="90">
        <f t="shared" si="11"/>
        <v>1.1795990382951928E-2</v>
      </c>
    </row>
    <row r="59" spans="1:15" ht="15" thickBot="1">
      <c r="A59">
        <v>57</v>
      </c>
      <c r="B59" s="84" t="s">
        <v>48</v>
      </c>
      <c r="C59" s="83">
        <v>3283.18</v>
      </c>
      <c r="D59" s="87">
        <f t="shared" si="0"/>
        <v>3324.9130999999998</v>
      </c>
      <c r="E59" s="87">
        <f t="shared" si="1"/>
        <v>-41.733099999999922</v>
      </c>
      <c r="G59" s="87">
        <f t="shared" si="12"/>
        <v>-62.789316666666522</v>
      </c>
      <c r="H59" s="87">
        <f t="shared" si="4"/>
        <v>3345.9693166666661</v>
      </c>
      <c r="I59" s="87">
        <f t="shared" si="5"/>
        <v>3327.9066224928629</v>
      </c>
      <c r="J59" s="87">
        <f t="shared" si="6"/>
        <v>15.478454795797916</v>
      </c>
      <c r="K59" s="87">
        <f t="shared" si="7"/>
        <v>3310.4628133757606</v>
      </c>
      <c r="L59" s="87">
        <f t="shared" si="8"/>
        <v>3247.6734967090943</v>
      </c>
      <c r="M59" s="87">
        <f t="shared" si="9"/>
        <v>35.506503290905584</v>
      </c>
      <c r="N59" s="87">
        <f t="shared" si="10"/>
        <v>35.506503290905584</v>
      </c>
      <c r="O59" s="90">
        <f t="shared" si="11"/>
        <v>1.0814668489362626E-2</v>
      </c>
    </row>
    <row r="60" spans="1:15" ht="15" thickBot="1">
      <c r="A60">
        <v>58</v>
      </c>
      <c r="B60" s="85" t="s">
        <v>49</v>
      </c>
      <c r="C60" s="82">
        <v>3312.32</v>
      </c>
      <c r="D60" s="87">
        <f t="shared" si="0"/>
        <v>3337.7636000000002</v>
      </c>
      <c r="E60" s="87">
        <f t="shared" si="1"/>
        <v>-25.44360000000006</v>
      </c>
      <c r="G60" s="87">
        <f t="shared" si="12"/>
        <v>-30.114083333333362</v>
      </c>
      <c r="H60" s="87">
        <f t="shared" si="4"/>
        <v>3342.4340833333335</v>
      </c>
      <c r="I60" s="87">
        <f t="shared" si="5"/>
        <v>3334.6107054722725</v>
      </c>
      <c r="J60" s="87">
        <f t="shared" si="6"/>
        <v>6.7040829794095771</v>
      </c>
      <c r="K60" s="87">
        <f t="shared" si="7"/>
        <v>3343.3850772886608</v>
      </c>
      <c r="L60" s="87">
        <f t="shared" si="8"/>
        <v>3313.2709939553274</v>
      </c>
      <c r="M60" s="87">
        <f t="shared" si="9"/>
        <v>-0.95099395532724884</v>
      </c>
      <c r="N60" s="87">
        <f t="shared" si="10"/>
        <v>0.95099395532724884</v>
      </c>
      <c r="O60" s="90">
        <f t="shared" si="11"/>
        <v>2.8710811616246279E-4</v>
      </c>
    </row>
    <row r="61" spans="1:15" ht="15" thickBot="1">
      <c r="A61">
        <v>59</v>
      </c>
      <c r="B61" s="84" t="s">
        <v>50</v>
      </c>
      <c r="C61" s="83">
        <v>3403.92</v>
      </c>
      <c r="D61" s="87">
        <f t="shared" si="0"/>
        <v>3350.4459000000002</v>
      </c>
      <c r="E61" s="87">
        <f t="shared" si="1"/>
        <v>53.474099999999908</v>
      </c>
      <c r="G61" s="87">
        <f t="shared" si="12"/>
        <v>52.482683333333341</v>
      </c>
      <c r="H61" s="87">
        <f t="shared" si="4"/>
        <v>3351.4373166666669</v>
      </c>
      <c r="I61" s="87">
        <f t="shared" si="5"/>
        <v>3342.3757924994029</v>
      </c>
      <c r="J61" s="87">
        <f t="shared" si="6"/>
        <v>7.7650870271304484</v>
      </c>
      <c r="K61" s="87">
        <f t="shared" si="7"/>
        <v>3341.314788451682</v>
      </c>
      <c r="L61" s="87">
        <f t="shared" si="8"/>
        <v>3393.7974717850152</v>
      </c>
      <c r="M61" s="87">
        <f t="shared" si="9"/>
        <v>10.122528214984868</v>
      </c>
      <c r="N61" s="87">
        <f t="shared" si="10"/>
        <v>10.122528214984868</v>
      </c>
      <c r="O61" s="90">
        <f t="shared" si="11"/>
        <v>2.9737855810315367E-3</v>
      </c>
    </row>
    <row r="62" spans="1:15" ht="15" thickBot="1">
      <c r="A62">
        <v>60</v>
      </c>
      <c r="B62" s="85" t="s">
        <v>51</v>
      </c>
      <c r="C62" s="82">
        <v>3652.4</v>
      </c>
      <c r="D62" s="87">
        <f t="shared" si="0"/>
        <v>3362.96</v>
      </c>
      <c r="E62" s="87">
        <f t="shared" si="1"/>
        <v>289.44000000000005</v>
      </c>
      <c r="G62" s="87">
        <f t="shared" si="12"/>
        <v>233.14964999999987</v>
      </c>
      <c r="H62" s="87">
        <f t="shared" si="4"/>
        <v>3419.2503500000003</v>
      </c>
      <c r="I62" s="87">
        <f t="shared" si="5"/>
        <v>3377.8516005672291</v>
      </c>
      <c r="J62" s="87">
        <f t="shared" si="6"/>
        <v>35.475808067826165</v>
      </c>
      <c r="K62" s="87">
        <f t="shared" si="7"/>
        <v>3350.1408795265334</v>
      </c>
      <c r="L62" s="87">
        <f t="shared" si="8"/>
        <v>3583.2905295265332</v>
      </c>
      <c r="M62" s="87">
        <f t="shared" si="9"/>
        <v>69.109470473466899</v>
      </c>
      <c r="N62" s="87">
        <f t="shared" si="10"/>
        <v>69.109470473466899</v>
      </c>
      <c r="O62" s="90">
        <f t="shared" si="11"/>
        <v>1.8921659860219826E-2</v>
      </c>
    </row>
    <row r="63" spans="1:15" ht="15" thickBot="1">
      <c r="A63">
        <v>61</v>
      </c>
      <c r="B63" s="84" t="s">
        <v>56</v>
      </c>
      <c r="C63" s="83">
        <v>3231.13</v>
      </c>
      <c r="D63" s="87">
        <f t="shared" si="0"/>
        <v>3375.3059000000003</v>
      </c>
      <c r="E63" s="87">
        <f t="shared" si="1"/>
        <v>-144.17590000000018</v>
      </c>
      <c r="G63" s="87">
        <f t="shared" si="12"/>
        <v>-76.11098333333338</v>
      </c>
      <c r="H63" s="87">
        <f t="shared" si="4"/>
        <v>3307.2409833333336</v>
      </c>
      <c r="I63" s="87">
        <f t="shared" si="5"/>
        <v>3345.2664542459515</v>
      </c>
      <c r="J63" s="87">
        <f t="shared" si="6"/>
        <v>-32.585146321277534</v>
      </c>
      <c r="K63" s="87">
        <f t="shared" si="7"/>
        <v>3413.3274086350552</v>
      </c>
      <c r="L63" s="87">
        <f t="shared" si="8"/>
        <v>3337.2164253017218</v>
      </c>
      <c r="M63" s="87">
        <f t="shared" si="9"/>
        <v>-106.08642530172165</v>
      </c>
      <c r="N63" s="87">
        <f t="shared" si="10"/>
        <v>106.08642530172165</v>
      </c>
      <c r="O63" s="90">
        <f t="shared" si="11"/>
        <v>3.283260819023736E-2</v>
      </c>
    </row>
    <row r="64" spans="1:15" ht="15" thickBot="1">
      <c r="A64">
        <v>62</v>
      </c>
      <c r="B64" s="85" t="s">
        <v>41</v>
      </c>
      <c r="C64" s="82">
        <v>3288.29</v>
      </c>
      <c r="D64" s="87">
        <f t="shared" si="0"/>
        <v>3387.4836</v>
      </c>
      <c r="E64" s="87">
        <f t="shared" si="1"/>
        <v>-99.19360000000006</v>
      </c>
      <c r="G64" s="87">
        <f t="shared" si="12"/>
        <v>-58.854683333333377</v>
      </c>
      <c r="H64" s="87">
        <f t="shared" si="4"/>
        <v>3347.1446833333334</v>
      </c>
      <c r="I64" s="87">
        <f t="shared" si="5"/>
        <v>3346.1332129861348</v>
      </c>
      <c r="J64" s="87">
        <f t="shared" si="6"/>
        <v>0.86675874018328614</v>
      </c>
      <c r="K64" s="87">
        <f t="shared" si="7"/>
        <v>3312.681307924674</v>
      </c>
      <c r="L64" s="87">
        <f t="shared" si="8"/>
        <v>3253.8266245913405</v>
      </c>
      <c r="M64" s="87">
        <f t="shared" si="9"/>
        <v>34.463375408659431</v>
      </c>
      <c r="N64" s="87">
        <f t="shared" si="10"/>
        <v>34.463375408659431</v>
      </c>
      <c r="O64" s="90">
        <f t="shared" si="11"/>
        <v>1.0480637476822126E-2</v>
      </c>
    </row>
    <row r="65" spans="1:15" ht="15" thickBot="1">
      <c r="A65">
        <v>63</v>
      </c>
      <c r="B65" s="84" t="s">
        <v>42</v>
      </c>
      <c r="C65" s="83">
        <v>3493.42</v>
      </c>
      <c r="D65" s="87">
        <f t="shared" si="0"/>
        <v>3399.4931000000001</v>
      </c>
      <c r="E65" s="87">
        <f t="shared" si="1"/>
        <v>93.926899999999932</v>
      </c>
      <c r="G65" s="87">
        <f t="shared" si="12"/>
        <v>53.559816666666713</v>
      </c>
      <c r="H65" s="87">
        <f t="shared" si="4"/>
        <v>3439.8601833333332</v>
      </c>
      <c r="I65" s="87">
        <f t="shared" si="5"/>
        <v>3389.3860149393718</v>
      </c>
      <c r="J65" s="87">
        <f t="shared" si="6"/>
        <v>43.25280195323694</v>
      </c>
      <c r="K65" s="87">
        <f t="shared" si="7"/>
        <v>3346.9999717263181</v>
      </c>
      <c r="L65" s="87">
        <f t="shared" si="8"/>
        <v>3400.559788392985</v>
      </c>
      <c r="M65" s="87">
        <f t="shared" si="9"/>
        <v>92.860211607015117</v>
      </c>
      <c r="N65" s="87">
        <f t="shared" si="10"/>
        <v>92.860211607015117</v>
      </c>
      <c r="O65" s="90">
        <f t="shared" si="11"/>
        <v>2.6581462179473155E-2</v>
      </c>
    </row>
    <row r="66" spans="1:15" ht="15" thickBot="1">
      <c r="A66">
        <v>64</v>
      </c>
      <c r="B66" s="85" t="s">
        <v>43</v>
      </c>
      <c r="C66" s="82">
        <v>3398.67</v>
      </c>
      <c r="D66" s="87">
        <f t="shared" si="0"/>
        <v>3411.3343999999997</v>
      </c>
      <c r="E66" s="87">
        <f t="shared" si="1"/>
        <v>-12.664399999999659</v>
      </c>
      <c r="G66" s="87">
        <f t="shared" si="12"/>
        <v>-6.7091499999999655</v>
      </c>
      <c r="H66" s="87">
        <f t="shared" si="4"/>
        <v>3405.3791500000002</v>
      </c>
      <c r="I66" s="87">
        <f t="shared" si="5"/>
        <v>3396.7664722487916</v>
      </c>
      <c r="J66" s="87">
        <f t="shared" si="6"/>
        <v>7.3804573094198531</v>
      </c>
      <c r="K66" s="87">
        <f t="shared" si="7"/>
        <v>3432.6388168926087</v>
      </c>
      <c r="L66" s="87">
        <f t="shared" si="8"/>
        <v>3425.9296668926086</v>
      </c>
      <c r="M66" s="87">
        <f t="shared" si="9"/>
        <v>-27.259666892608493</v>
      </c>
      <c r="N66" s="87">
        <f t="shared" si="10"/>
        <v>27.259666892608493</v>
      </c>
      <c r="O66" s="90">
        <f t="shared" si="11"/>
        <v>8.0206865899332663E-3</v>
      </c>
    </row>
    <row r="67" spans="1:15" ht="15" thickBot="1">
      <c r="A67">
        <v>65</v>
      </c>
      <c r="B67" s="84" t="s">
        <v>44</v>
      </c>
      <c r="C67" s="83">
        <v>3346.61</v>
      </c>
      <c r="D67" s="87">
        <f t="shared" si="0"/>
        <v>3423.0074999999997</v>
      </c>
      <c r="E67" s="87">
        <f t="shared" si="1"/>
        <v>-76.397499999999582</v>
      </c>
      <c r="G67" s="87">
        <f t="shared" si="12"/>
        <v>-73.189916666666676</v>
      </c>
      <c r="H67" s="87">
        <f t="shared" si="4"/>
        <v>3419.7999166666668</v>
      </c>
      <c r="I67" s="87">
        <f t="shared" si="5"/>
        <v>3407.395867459335</v>
      </c>
      <c r="J67" s="87">
        <f t="shared" si="6"/>
        <v>10.629395210543407</v>
      </c>
      <c r="K67" s="87">
        <f t="shared" si="7"/>
        <v>3404.1469295582115</v>
      </c>
      <c r="L67" s="87">
        <f t="shared" si="8"/>
        <v>3330.9570128915448</v>
      </c>
      <c r="M67" s="87">
        <f t="shared" si="9"/>
        <v>15.652987108455363</v>
      </c>
      <c r="N67" s="87">
        <f t="shared" si="10"/>
        <v>15.652987108455363</v>
      </c>
      <c r="O67" s="90">
        <f t="shared" si="11"/>
        <v>4.6772665797494666E-3</v>
      </c>
    </row>
    <row r="68" spans="1:15" ht="15" thickBot="1">
      <c r="A68">
        <v>66</v>
      </c>
      <c r="B68" s="85" t="s">
        <v>45</v>
      </c>
      <c r="C68" s="82">
        <v>3403.65</v>
      </c>
      <c r="D68" s="87">
        <f t="shared" ref="D68:D73" si="13">-0.0841*A68^2+22.522*A68+2314.4</f>
        <v>3434.5124000000001</v>
      </c>
      <c r="E68" s="87">
        <f t="shared" ref="E68:E73" si="14">C68-D68</f>
        <v>-30.86239999999998</v>
      </c>
      <c r="G68" s="87">
        <f t="shared" si="12"/>
        <v>2.5391833333333316</v>
      </c>
      <c r="H68" s="87">
        <f t="shared" ref="H68:H73" si="15">C68-G68</f>
        <v>3401.1108166666668</v>
      </c>
      <c r="I68" s="87">
        <f t="shared" si="5"/>
        <v>3404.4954636994107</v>
      </c>
      <c r="J68" s="87">
        <f t="shared" si="6"/>
        <v>-2.900403759924302</v>
      </c>
      <c r="K68" s="87">
        <f t="shared" si="7"/>
        <v>3418.0252626698784</v>
      </c>
      <c r="L68" s="87">
        <f t="shared" si="8"/>
        <v>3420.5644460032117</v>
      </c>
      <c r="M68" s="87">
        <f t="shared" si="9"/>
        <v>-16.914446003211651</v>
      </c>
      <c r="N68" s="87">
        <f t="shared" si="10"/>
        <v>16.914446003211651</v>
      </c>
      <c r="O68" s="90">
        <f t="shared" si="11"/>
        <v>4.9695021530450105E-3</v>
      </c>
    </row>
    <row r="69" spans="1:15" ht="15" thickBot="1">
      <c r="A69">
        <v>67</v>
      </c>
      <c r="B69" s="84" t="s">
        <v>46</v>
      </c>
      <c r="C69" s="83">
        <v>3403.65</v>
      </c>
      <c r="D69" s="87">
        <f t="shared" si="13"/>
        <v>3445.8490999999999</v>
      </c>
      <c r="E69" s="87">
        <f t="shared" si="14"/>
        <v>-42.199099999999817</v>
      </c>
      <c r="G69" s="87">
        <f t="shared" si="12"/>
        <v>7.481483333333415</v>
      </c>
      <c r="H69" s="87">
        <f t="shared" si="15"/>
        <v>3396.1685166666666</v>
      </c>
      <c r="I69" s="87">
        <f t="shared" ref="I69:I73" si="16">$J$1*H69+(1-$J$1)*I68</f>
        <v>3400.6527726410295</v>
      </c>
      <c r="J69" s="87">
        <f t="shared" ref="J69:J73" si="17">I69-I68</f>
        <v>-3.8426910583812059</v>
      </c>
      <c r="K69" s="87">
        <f t="shared" si="7"/>
        <v>3401.5950599394864</v>
      </c>
      <c r="L69" s="87">
        <f t="shared" si="8"/>
        <v>3409.0765432728199</v>
      </c>
      <c r="M69" s="87">
        <f t="shared" si="9"/>
        <v>-5.4265432728197993</v>
      </c>
      <c r="N69" s="87">
        <f t="shared" si="10"/>
        <v>5.4265432728197993</v>
      </c>
      <c r="O69" s="90">
        <f t="shared" si="11"/>
        <v>1.5943305782967693E-3</v>
      </c>
    </row>
    <row r="70" spans="1:15" ht="15" thickBot="1">
      <c r="A70">
        <v>68</v>
      </c>
      <c r="B70" s="85" t="s">
        <v>47</v>
      </c>
      <c r="C70" s="82">
        <v>3433.32</v>
      </c>
      <c r="D70" s="87">
        <f t="shared" si="13"/>
        <v>3457.0176000000001</v>
      </c>
      <c r="E70" s="87">
        <f t="shared" si="14"/>
        <v>-23.697599999999966</v>
      </c>
      <c r="G70" s="87">
        <f t="shared" si="12"/>
        <v>-41.444683333333373</v>
      </c>
      <c r="H70" s="87">
        <f t="shared" si="15"/>
        <v>3474.7646833333333</v>
      </c>
      <c r="I70" s="87">
        <f t="shared" si="16"/>
        <v>3434.8536839014241</v>
      </c>
      <c r="J70" s="87">
        <f t="shared" si="17"/>
        <v>34.200911260394605</v>
      </c>
      <c r="K70" s="87">
        <f t="shared" ref="K70:K74" si="18">I69+1*J69</f>
        <v>3396.8100815826483</v>
      </c>
      <c r="L70" s="87">
        <f t="shared" ref="L70:L73" si="19">K70+G70</f>
        <v>3355.3653982493151</v>
      </c>
      <c r="M70" s="87">
        <f t="shared" ref="M70:M73" si="20">C70-L70</f>
        <v>77.954601750685015</v>
      </c>
      <c r="N70" s="87">
        <f t="shared" ref="N70:N73" si="21">ABS(M70)</f>
        <v>77.954601750685015</v>
      </c>
      <c r="O70" s="90">
        <f t="shared" ref="O70:O73" si="22">N70/C70</f>
        <v>2.2705311986848012E-2</v>
      </c>
    </row>
    <row r="71" spans="1:15" ht="15" thickBot="1">
      <c r="A71">
        <v>69</v>
      </c>
      <c r="B71" s="84" t="s">
        <v>48</v>
      </c>
      <c r="C71" s="83">
        <v>3407.26</v>
      </c>
      <c r="D71" s="87">
        <f t="shared" si="13"/>
        <v>3468.0178999999998</v>
      </c>
      <c r="E71" s="87">
        <f t="shared" si="14"/>
        <v>-60.757899999999609</v>
      </c>
      <c r="G71" s="87">
        <f t="shared" si="12"/>
        <v>-62.789316666666522</v>
      </c>
      <c r="H71" s="87">
        <f t="shared" si="15"/>
        <v>3470.0493166666665</v>
      </c>
      <c r="I71" s="87">
        <f t="shared" si="16"/>
        <v>3451.0956442248475</v>
      </c>
      <c r="J71" s="87">
        <f t="shared" si="17"/>
        <v>16.241960323423427</v>
      </c>
      <c r="K71" s="87">
        <f t="shared" si="18"/>
        <v>3469.0545951618187</v>
      </c>
      <c r="L71" s="87">
        <f t="shared" si="19"/>
        <v>3406.2652784951524</v>
      </c>
      <c r="M71" s="87">
        <f t="shared" si="20"/>
        <v>0.99472150484780286</v>
      </c>
      <c r="N71" s="87">
        <f t="shared" si="21"/>
        <v>0.99472150484780286</v>
      </c>
      <c r="O71" s="90">
        <f t="shared" si="22"/>
        <v>2.919417669469905E-4</v>
      </c>
    </row>
    <row r="72" spans="1:15" ht="15" thickBot="1">
      <c r="A72">
        <v>70</v>
      </c>
      <c r="B72" s="85" t="s">
        <v>49</v>
      </c>
      <c r="C72" s="82">
        <v>3403.68</v>
      </c>
      <c r="D72" s="87">
        <f t="shared" si="13"/>
        <v>3478.8500000000004</v>
      </c>
      <c r="E72" s="87">
        <f t="shared" si="14"/>
        <v>-75.170000000000528</v>
      </c>
      <c r="G72" s="87">
        <f t="shared" si="12"/>
        <v>-30.114083333333362</v>
      </c>
      <c r="H72" s="87">
        <f t="shared" si="15"/>
        <v>3433.7940833333332</v>
      </c>
      <c r="I72" s="87">
        <f t="shared" si="16"/>
        <v>3443.1113790346853</v>
      </c>
      <c r="J72" s="87">
        <f t="shared" si="17"/>
        <v>-7.9842651901622048</v>
      </c>
      <c r="K72" s="87">
        <f t="shared" si="18"/>
        <v>3467.337604548271</v>
      </c>
      <c r="L72" s="87">
        <f t="shared" si="19"/>
        <v>3437.2235212149376</v>
      </c>
      <c r="M72" s="87">
        <f t="shared" si="20"/>
        <v>-33.543521214937755</v>
      </c>
      <c r="N72" s="87">
        <f t="shared" si="21"/>
        <v>33.543521214937755</v>
      </c>
      <c r="O72" s="90">
        <f t="shared" si="22"/>
        <v>9.8550748645400733E-3</v>
      </c>
    </row>
    <row r="73" spans="1:15" ht="15" thickBot="1">
      <c r="A73">
        <v>71</v>
      </c>
      <c r="B73" s="84" t="s">
        <v>50</v>
      </c>
      <c r="C73" s="83">
        <v>3440.22</v>
      </c>
      <c r="D73" s="87">
        <f t="shared" si="13"/>
        <v>3489.5138999999999</v>
      </c>
      <c r="E73" s="87">
        <f t="shared" si="14"/>
        <v>-49.293900000000122</v>
      </c>
      <c r="G73" s="87">
        <f t="shared" si="12"/>
        <v>52.482683333333341</v>
      </c>
      <c r="H73" s="87">
        <f t="shared" si="15"/>
        <v>3387.7373166666666</v>
      </c>
      <c r="I73" s="87">
        <f t="shared" si="16"/>
        <v>3417.5575459802521</v>
      </c>
      <c r="J73" s="87">
        <f t="shared" si="17"/>
        <v>-25.553833054433198</v>
      </c>
      <c r="K73" s="87">
        <f t="shared" si="18"/>
        <v>3435.1271138445231</v>
      </c>
      <c r="L73" s="87">
        <f t="shared" si="19"/>
        <v>3487.6097971778563</v>
      </c>
      <c r="M73" s="87">
        <f t="shared" si="20"/>
        <v>-47.389797177856508</v>
      </c>
      <c r="N73" s="87">
        <f t="shared" si="21"/>
        <v>47.389797177856508</v>
      </c>
      <c r="O73" s="90">
        <f t="shared" si="22"/>
        <v>1.3775222857217419E-2</v>
      </c>
    </row>
    <row r="74" spans="1:15" ht="15" thickBot="1">
      <c r="A74">
        <v>72</v>
      </c>
      <c r="B74" s="86" t="s">
        <v>51</v>
      </c>
      <c r="D74" s="87"/>
      <c r="E74" s="87"/>
      <c r="G74" s="222">
        <f t="shared" si="12"/>
        <v>233.14964999999987</v>
      </c>
      <c r="H74" s="87"/>
      <c r="I74" s="87"/>
      <c r="J74" s="87"/>
      <c r="K74" s="88">
        <f t="shared" si="18"/>
        <v>3392.0037129258189</v>
      </c>
      <c r="L74" s="221">
        <f>K74+G74</f>
        <v>3625.1533629258188</v>
      </c>
      <c r="M74" s="87"/>
      <c r="N74" s="87"/>
      <c r="O74" s="90"/>
    </row>
  </sheetData>
  <mergeCells count="2">
    <mergeCell ref="D1:H1"/>
    <mergeCell ref="Q21:R2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74"/>
  <sheetViews>
    <sheetView workbookViewId="0">
      <selection activeCell="D4" sqref="D4"/>
    </sheetView>
  </sheetViews>
  <sheetFormatPr defaultRowHeight="14.4"/>
  <cols>
    <col min="1" max="1" width="7.33203125" customWidth="1"/>
    <col min="4" max="4" width="12.44140625" customWidth="1"/>
    <col min="5" max="5" width="13.5546875" customWidth="1"/>
    <col min="6" max="6" width="11.5546875" customWidth="1"/>
    <col min="7" max="7" width="13" customWidth="1"/>
    <col min="10" max="10" width="11.5546875" bestFit="1" customWidth="1"/>
  </cols>
  <sheetData>
    <row r="1" spans="1:15" ht="30" customHeight="1" thickBot="1">
      <c r="D1" s="304" t="s">
        <v>116</v>
      </c>
      <c r="E1" s="304"/>
      <c r="F1" s="304"/>
      <c r="G1" s="304"/>
      <c r="H1" s="306"/>
      <c r="I1" s="226" t="s">
        <v>88</v>
      </c>
      <c r="J1" s="233">
        <v>0.47122552779290261</v>
      </c>
    </row>
    <row r="2" spans="1:15" ht="62.25" customHeight="1" thickBot="1">
      <c r="A2" s="224" t="s">
        <v>99</v>
      </c>
      <c r="B2" s="224" t="s">
        <v>36</v>
      </c>
      <c r="C2" s="225" t="s">
        <v>37</v>
      </c>
      <c r="D2" s="225" t="s">
        <v>100</v>
      </c>
      <c r="E2" s="225" t="s">
        <v>110</v>
      </c>
      <c r="F2" s="225" t="s">
        <v>111</v>
      </c>
      <c r="G2" s="232" t="s">
        <v>112</v>
      </c>
      <c r="H2" s="225" t="s">
        <v>105</v>
      </c>
      <c r="I2" s="227" t="s">
        <v>108</v>
      </c>
      <c r="J2" s="227" t="s">
        <v>107</v>
      </c>
      <c r="K2" s="227" t="s">
        <v>106</v>
      </c>
      <c r="L2" s="227" t="s">
        <v>109</v>
      </c>
      <c r="M2" s="227" t="s">
        <v>61</v>
      </c>
      <c r="N2" s="227" t="s">
        <v>3</v>
      </c>
      <c r="O2" s="227" t="s">
        <v>4</v>
      </c>
    </row>
    <row r="3" spans="1:15" ht="15" thickBot="1">
      <c r="A3">
        <v>1</v>
      </c>
      <c r="B3" s="78" t="s">
        <v>40</v>
      </c>
      <c r="C3" s="79">
        <v>2385.27</v>
      </c>
      <c r="D3" s="87">
        <f>-0.0841*A3^2+22.522*A3+2314.4</f>
        <v>2336.8379</v>
      </c>
      <c r="E3" s="56">
        <f>C3/D3</f>
        <v>1.0207254854947363</v>
      </c>
      <c r="F3" s="56">
        <f>GEOMEAN(E3,E15,E27,E39,E51,E63)</f>
        <v>0.97540986839250887</v>
      </c>
      <c r="G3" s="56">
        <f>F3/$F$18</f>
        <v>0.97449458132116162</v>
      </c>
      <c r="H3" s="87">
        <f>C3/G3</f>
        <v>2447.6996031791095</v>
      </c>
      <c r="I3" s="87">
        <f>H3</f>
        <v>2447.6996031791095</v>
      </c>
    </row>
    <row r="4" spans="1:15" ht="15" thickBot="1">
      <c r="A4">
        <v>2</v>
      </c>
      <c r="B4" s="80" t="s">
        <v>41</v>
      </c>
      <c r="C4" s="81">
        <v>2411.31</v>
      </c>
      <c r="D4" s="87">
        <f t="shared" ref="D4:D67" si="0">-0.0841*A4^2+22.522*A4+2314.4</f>
        <v>2359.1076000000003</v>
      </c>
      <c r="E4" s="56">
        <f t="shared" ref="E4:E67" si="1">C4/D4</f>
        <v>1.0221280284120995</v>
      </c>
      <c r="F4" s="56">
        <f t="shared" ref="F4:F14" si="2">GEOMEAN(E4,E16,E28,E40,E52,E64)</f>
        <v>0.98154395288391327</v>
      </c>
      <c r="G4" s="56">
        <f>F4/$F$18</f>
        <v>0.98062290982381561</v>
      </c>
      <c r="H4" s="87">
        <f t="shared" ref="H4:H67" si="3">C4/G4</f>
        <v>2458.957440055352</v>
      </c>
      <c r="I4">
        <f>$J$1*H4+(1-$J$1)*I3</f>
        <v>2453.0045833029235</v>
      </c>
      <c r="J4" s="87">
        <f>I4-I3</f>
        <v>5.304980123813948</v>
      </c>
    </row>
    <row r="5" spans="1:15" ht="15" thickBot="1">
      <c r="A5">
        <v>3</v>
      </c>
      <c r="B5" s="78" t="s">
        <v>42</v>
      </c>
      <c r="C5" s="79">
        <v>2480.44</v>
      </c>
      <c r="D5" s="87">
        <f t="shared" si="0"/>
        <v>2381.2091</v>
      </c>
      <c r="E5" s="56">
        <f t="shared" si="1"/>
        <v>1.041672484789345</v>
      </c>
      <c r="F5" s="56">
        <f t="shared" si="2"/>
        <v>1.0189651209412602</v>
      </c>
      <c r="G5" s="56">
        <f t="shared" ref="G5:G14" si="4">F5/$F$18</f>
        <v>1.0180089632976141</v>
      </c>
      <c r="H5" s="87">
        <f t="shared" si="3"/>
        <v>2436.5600789654791</v>
      </c>
      <c r="I5">
        <f t="shared" ref="I5:I68" si="5">$J$1*H5+(1-$J$1)*I4</f>
        <v>2445.2555130672185</v>
      </c>
      <c r="J5" s="87">
        <f t="shared" ref="J5:J68" si="6">I5-I4</f>
        <v>-7.7490702357049486</v>
      </c>
      <c r="K5" s="87">
        <f>I4+1*J4</f>
        <v>2458.3095634267374</v>
      </c>
      <c r="L5" s="87">
        <f>K5*G5</f>
        <v>2502.5811701286634</v>
      </c>
      <c r="M5" s="87">
        <f>C5-L5</f>
        <v>-22.141170128663362</v>
      </c>
      <c r="N5" s="87">
        <f>ABS(M5)</f>
        <v>22.141170128663362</v>
      </c>
      <c r="O5" s="90">
        <f>N5/C5</f>
        <v>8.9263074811982389E-3</v>
      </c>
    </row>
    <row r="6" spans="1:15" ht="15" thickBot="1">
      <c r="A6">
        <v>4</v>
      </c>
      <c r="B6" s="80" t="s">
        <v>43</v>
      </c>
      <c r="C6" s="81">
        <v>2471.13</v>
      </c>
      <c r="D6" s="87">
        <f t="shared" si="0"/>
        <v>2403.1424000000002</v>
      </c>
      <c r="E6" s="56">
        <f t="shared" si="1"/>
        <v>1.0282911241547734</v>
      </c>
      <c r="F6" s="56">
        <f t="shared" si="2"/>
        <v>0.99852523879659294</v>
      </c>
      <c r="G6" s="56">
        <f t="shared" si="4"/>
        <v>0.99758826115150245</v>
      </c>
      <c r="H6" s="87">
        <f t="shared" si="3"/>
        <v>2477.1041282578935</v>
      </c>
      <c r="I6">
        <f t="shared" si="5"/>
        <v>2460.2633935699173</v>
      </c>
      <c r="J6" s="87">
        <f t="shared" si="6"/>
        <v>15.007880502698754</v>
      </c>
      <c r="K6" s="87">
        <f t="shared" ref="K6:K69" si="7">I5+1*J5</f>
        <v>2437.5064428315136</v>
      </c>
      <c r="L6" s="87">
        <f t="shared" ref="L6:L69" si="8">K6*G6</f>
        <v>2431.6278138498737</v>
      </c>
      <c r="M6" s="87">
        <f t="shared" ref="M6:M69" si="9">C6-L6</f>
        <v>39.502186150126363</v>
      </c>
      <c r="N6" s="87">
        <f t="shared" ref="N6:N69" si="10">ABS(M6)</f>
        <v>39.502186150126363</v>
      </c>
      <c r="O6" s="90">
        <f t="shared" ref="O6:O69" si="11">N6/C6</f>
        <v>1.5985474722141839E-2</v>
      </c>
    </row>
    <row r="7" spans="1:15" ht="15" thickBot="1">
      <c r="A7">
        <v>5</v>
      </c>
      <c r="B7" s="78" t="s">
        <v>44</v>
      </c>
      <c r="C7" s="79">
        <v>2423.69</v>
      </c>
      <c r="D7" s="87">
        <f t="shared" si="0"/>
        <v>2424.9075000000003</v>
      </c>
      <c r="E7" s="56">
        <f t="shared" si="1"/>
        <v>0.99949791899278628</v>
      </c>
      <c r="F7" s="56">
        <f t="shared" si="2"/>
        <v>0.9763894228063088</v>
      </c>
      <c r="G7" s="56">
        <f t="shared" si="4"/>
        <v>0.97547321655880836</v>
      </c>
      <c r="H7" s="87">
        <f t="shared" si="3"/>
        <v>2484.6299814874342</v>
      </c>
      <c r="I7">
        <f t="shared" si="5"/>
        <v>2471.7455518218612</v>
      </c>
      <c r="J7" s="87">
        <f t="shared" si="6"/>
        <v>11.482158251943929</v>
      </c>
      <c r="K7" s="87">
        <f t="shared" si="7"/>
        <v>2475.2712740726161</v>
      </c>
      <c r="L7" s="87">
        <f t="shared" si="8"/>
        <v>2414.5608315752347</v>
      </c>
      <c r="M7" s="87">
        <f t="shared" si="9"/>
        <v>9.1291684247653393</v>
      </c>
      <c r="N7" s="87">
        <f t="shared" si="10"/>
        <v>9.1291684247653393</v>
      </c>
      <c r="O7" s="90">
        <f t="shared" si="11"/>
        <v>3.7666402983736942E-3</v>
      </c>
    </row>
    <row r="8" spans="1:15" ht="15" thickBot="1">
      <c r="A8">
        <v>6</v>
      </c>
      <c r="B8" s="80" t="s">
        <v>45</v>
      </c>
      <c r="C8" s="81">
        <v>2512.62</v>
      </c>
      <c r="D8" s="87">
        <f t="shared" si="0"/>
        <v>2446.5044000000003</v>
      </c>
      <c r="E8" s="56">
        <f t="shared" si="1"/>
        <v>1.0270245171028507</v>
      </c>
      <c r="F8" s="56">
        <f t="shared" si="2"/>
        <v>1.0020163250913003</v>
      </c>
      <c r="G8" s="56">
        <f t="shared" si="4"/>
        <v>1.0010760715452229</v>
      </c>
      <c r="H8" s="87">
        <f t="shared" si="3"/>
        <v>2509.9191474246459</v>
      </c>
      <c r="I8">
        <f t="shared" si="5"/>
        <v>2489.7339245575363</v>
      </c>
      <c r="J8" s="87">
        <f t="shared" si="6"/>
        <v>17.988372735675057</v>
      </c>
      <c r="K8" s="87">
        <f t="shared" si="7"/>
        <v>2483.2277100738052</v>
      </c>
      <c r="L8" s="87">
        <f t="shared" si="8"/>
        <v>2485.8998407529248</v>
      </c>
      <c r="M8" s="87">
        <f t="shared" si="9"/>
        <v>26.720159247075117</v>
      </c>
      <c r="N8" s="87">
        <f t="shared" si="10"/>
        <v>26.720159247075117</v>
      </c>
      <c r="O8" s="90">
        <f t="shared" si="11"/>
        <v>1.0634381341816558E-2</v>
      </c>
    </row>
    <row r="9" spans="1:15" ht="15" thickBot="1">
      <c r="A9">
        <v>7</v>
      </c>
      <c r="B9" s="78" t="s">
        <v>46</v>
      </c>
      <c r="C9" s="79">
        <v>2506.4499999999998</v>
      </c>
      <c r="D9" s="87">
        <f t="shared" si="0"/>
        <v>2467.9331000000002</v>
      </c>
      <c r="E9" s="56">
        <f t="shared" si="1"/>
        <v>1.0156069465578299</v>
      </c>
      <c r="F9" s="56">
        <f t="shared" si="2"/>
        <v>1.0031535330520571</v>
      </c>
      <c r="G9" s="56">
        <f t="shared" si="4"/>
        <v>1.0022122123938071</v>
      </c>
      <c r="H9" s="87">
        <f t="shared" si="3"/>
        <v>2500.9174394445722</v>
      </c>
      <c r="I9">
        <f t="shared" si="5"/>
        <v>2495.0038822627594</v>
      </c>
      <c r="J9" s="87">
        <f t="shared" si="6"/>
        <v>5.2699577052230779</v>
      </c>
      <c r="K9" s="87">
        <f t="shared" si="7"/>
        <v>2507.7222972932113</v>
      </c>
      <c r="L9" s="87">
        <f t="shared" si="8"/>
        <v>2513.2699116395097</v>
      </c>
      <c r="M9" s="87">
        <f t="shared" si="9"/>
        <v>-6.8199116395098827</v>
      </c>
      <c r="N9" s="87">
        <f t="shared" si="10"/>
        <v>6.8199116395098827</v>
      </c>
      <c r="O9" s="90">
        <f t="shared" si="11"/>
        <v>2.7209446186877389E-3</v>
      </c>
    </row>
    <row r="10" spans="1:15" ht="15" thickBot="1">
      <c r="A10">
        <v>8</v>
      </c>
      <c r="B10" s="80" t="s">
        <v>47</v>
      </c>
      <c r="C10" s="81">
        <v>2480.06</v>
      </c>
      <c r="D10" s="87">
        <f t="shared" si="0"/>
        <v>2489.1936000000001</v>
      </c>
      <c r="E10" s="56">
        <f t="shared" si="1"/>
        <v>0.9963306992272517</v>
      </c>
      <c r="F10" s="56">
        <f t="shared" si="2"/>
        <v>0.98665310784634419</v>
      </c>
      <c r="G10" s="56">
        <f t="shared" si="4"/>
        <v>0.98572727055191056</v>
      </c>
      <c r="H10" s="87">
        <f t="shared" si="3"/>
        <v>2515.9697556215624</v>
      </c>
      <c r="I10">
        <f t="shared" si="5"/>
        <v>2504.8835370019005</v>
      </c>
      <c r="J10" s="87">
        <f t="shared" si="6"/>
        <v>9.8796547391411877</v>
      </c>
      <c r="K10" s="87">
        <f t="shared" si="7"/>
        <v>2500.2738399679824</v>
      </c>
      <c r="L10" s="87">
        <f t="shared" si="8"/>
        <v>2464.5881079039837</v>
      </c>
      <c r="M10" s="87">
        <f t="shared" si="9"/>
        <v>15.47189209601629</v>
      </c>
      <c r="N10" s="87">
        <f t="shared" si="10"/>
        <v>15.47189209601629</v>
      </c>
      <c r="O10" s="90">
        <f t="shared" si="11"/>
        <v>6.2385152359282804E-3</v>
      </c>
    </row>
    <row r="11" spans="1:15" ht="15" thickBot="1">
      <c r="A11">
        <v>9</v>
      </c>
      <c r="B11" s="78" t="s">
        <v>48</v>
      </c>
      <c r="C11" s="79">
        <v>2483.8200000000002</v>
      </c>
      <c r="D11" s="87">
        <f t="shared" si="0"/>
        <v>2510.2858999999999</v>
      </c>
      <c r="E11" s="56">
        <f t="shared" si="1"/>
        <v>0.98945701762496463</v>
      </c>
      <c r="F11" s="56">
        <f t="shared" si="2"/>
        <v>0.97956762681809428</v>
      </c>
      <c r="G11" s="56">
        <f t="shared" si="4"/>
        <v>0.97864843826629655</v>
      </c>
      <c r="H11" s="87">
        <f t="shared" si="3"/>
        <v>2538.0104876069263</v>
      </c>
      <c r="I11">
        <f t="shared" si="5"/>
        <v>2520.4938017849231</v>
      </c>
      <c r="J11" s="87">
        <f t="shared" si="6"/>
        <v>15.610264783022558</v>
      </c>
      <c r="K11" s="87">
        <f t="shared" si="7"/>
        <v>2514.7631917410417</v>
      </c>
      <c r="L11" s="87">
        <f t="shared" si="8"/>
        <v>2461.0690702069378</v>
      </c>
      <c r="M11" s="87">
        <f t="shared" si="9"/>
        <v>22.750929793062369</v>
      </c>
      <c r="N11" s="87">
        <f t="shared" si="10"/>
        <v>22.750929793062369</v>
      </c>
      <c r="O11" s="90">
        <f t="shared" si="11"/>
        <v>9.1596531926880238E-3</v>
      </c>
    </row>
    <row r="12" spans="1:15" ht="15" thickBot="1">
      <c r="A12">
        <v>10</v>
      </c>
      <c r="B12" s="80" t="s">
        <v>49</v>
      </c>
      <c r="C12" s="81">
        <v>2538.71</v>
      </c>
      <c r="D12" s="87">
        <f t="shared" si="0"/>
        <v>2531.21</v>
      </c>
      <c r="E12" s="56">
        <f t="shared" si="1"/>
        <v>1.0029630097858337</v>
      </c>
      <c r="F12" s="56">
        <f t="shared" si="2"/>
        <v>0.99090869362316325</v>
      </c>
      <c r="G12" s="56">
        <f t="shared" si="4"/>
        <v>0.9899788630508588</v>
      </c>
      <c r="H12" s="87">
        <f t="shared" si="3"/>
        <v>2564.4082866338704</v>
      </c>
      <c r="I12">
        <f t="shared" si="5"/>
        <v>2541.1874280856218</v>
      </c>
      <c r="J12" s="87">
        <f t="shared" si="6"/>
        <v>20.693626300698725</v>
      </c>
      <c r="K12" s="87">
        <f t="shared" si="7"/>
        <v>2536.1040665679457</v>
      </c>
      <c r="L12" s="87">
        <f t="shared" si="8"/>
        <v>2510.6894203995944</v>
      </c>
      <c r="M12" s="87">
        <f t="shared" si="9"/>
        <v>28.020579600405654</v>
      </c>
      <c r="N12" s="87">
        <f t="shared" si="10"/>
        <v>28.020579600405654</v>
      </c>
      <c r="O12" s="90">
        <f t="shared" si="11"/>
        <v>1.1037329825149645E-2</v>
      </c>
    </row>
    <row r="13" spans="1:15" ht="15" thickBot="1">
      <c r="A13">
        <v>11</v>
      </c>
      <c r="B13" s="78" t="s">
        <v>50</v>
      </c>
      <c r="C13" s="79">
        <v>2679.4</v>
      </c>
      <c r="D13" s="87">
        <f t="shared" si="0"/>
        <v>2551.9659000000001</v>
      </c>
      <c r="E13" s="56">
        <f t="shared" si="1"/>
        <v>1.0499356594067342</v>
      </c>
      <c r="F13" s="56">
        <f t="shared" si="2"/>
        <v>1.0190354523066594</v>
      </c>
      <c r="G13" s="56">
        <f t="shared" si="4"/>
        <v>1.0180792286667675</v>
      </c>
      <c r="H13" s="87">
        <f t="shared" si="3"/>
        <v>2631.8187470623739</v>
      </c>
      <c r="I13">
        <f t="shared" si="5"/>
        <v>2583.8952192050087</v>
      </c>
      <c r="J13" s="87">
        <f t="shared" si="6"/>
        <v>42.707791119386911</v>
      </c>
      <c r="K13" s="87">
        <f t="shared" si="7"/>
        <v>2561.8810543863206</v>
      </c>
      <c r="L13" s="87">
        <f t="shared" si="8"/>
        <v>2608.1978877856304</v>
      </c>
      <c r="M13" s="87">
        <f t="shared" si="9"/>
        <v>71.202112214369663</v>
      </c>
      <c r="N13" s="87">
        <f t="shared" si="10"/>
        <v>71.202112214369663</v>
      </c>
      <c r="O13" s="90">
        <f t="shared" si="11"/>
        <v>2.6573901699772209E-2</v>
      </c>
    </row>
    <row r="14" spans="1:15" ht="15" thickBot="1">
      <c r="A14">
        <v>12</v>
      </c>
      <c r="B14" s="80" t="s">
        <v>51</v>
      </c>
      <c r="C14" s="81">
        <v>2789.08</v>
      </c>
      <c r="D14" s="87">
        <f t="shared" si="0"/>
        <v>2572.5536000000002</v>
      </c>
      <c r="E14" s="56">
        <f t="shared" si="1"/>
        <v>1.0841678867254698</v>
      </c>
      <c r="F14" s="56">
        <f t="shared" si="2"/>
        <v>1.0791025716846196</v>
      </c>
      <c r="G14" s="56">
        <f t="shared" si="4"/>
        <v>1.0780899833722333</v>
      </c>
      <c r="H14" s="87">
        <f t="shared" si="3"/>
        <v>2587.0567791343733</v>
      </c>
      <c r="I14">
        <f t="shared" si="5"/>
        <v>2585.3850269513723</v>
      </c>
      <c r="J14" s="87">
        <f t="shared" si="6"/>
        <v>1.4898077463635673</v>
      </c>
      <c r="K14" s="87">
        <f t="shared" si="7"/>
        <v>2626.6030103243957</v>
      </c>
      <c r="L14" s="87">
        <f t="shared" si="8"/>
        <v>2831.7143957260855</v>
      </c>
      <c r="M14" s="87">
        <f t="shared" si="9"/>
        <v>-42.634395726085586</v>
      </c>
      <c r="N14" s="87">
        <f t="shared" si="10"/>
        <v>42.634395726085586</v>
      </c>
      <c r="O14" s="90">
        <f t="shared" si="11"/>
        <v>1.5286186027681382E-2</v>
      </c>
    </row>
    <row r="15" spans="1:15" ht="15" thickBot="1">
      <c r="A15">
        <v>13</v>
      </c>
      <c r="B15" s="78" t="s">
        <v>52</v>
      </c>
      <c r="C15" s="79">
        <v>2470.94</v>
      </c>
      <c r="D15" s="87">
        <f t="shared" si="0"/>
        <v>2592.9731000000002</v>
      </c>
      <c r="E15" s="56">
        <f t="shared" si="1"/>
        <v>0.95293699730244019</v>
      </c>
      <c r="G15" s="56">
        <f>G3</f>
        <v>0.97449458132116162</v>
      </c>
      <c r="H15" s="87">
        <f t="shared" si="3"/>
        <v>2535.6118416277359</v>
      </c>
      <c r="I15">
        <f t="shared" si="5"/>
        <v>2561.9306314273076</v>
      </c>
      <c r="J15" s="87">
        <f t="shared" si="6"/>
        <v>-23.454395524064694</v>
      </c>
      <c r="K15" s="87">
        <f t="shared" si="7"/>
        <v>2586.8748346977359</v>
      </c>
      <c r="L15" s="87">
        <f t="shared" si="8"/>
        <v>2520.8955089690194</v>
      </c>
      <c r="M15" s="87">
        <f t="shared" si="9"/>
        <v>-49.95550896901932</v>
      </c>
      <c r="N15" s="87">
        <f t="shared" si="10"/>
        <v>49.95550896901932</v>
      </c>
      <c r="O15" s="90">
        <f t="shared" si="11"/>
        <v>2.0217208418261599E-2</v>
      </c>
    </row>
    <row r="16" spans="1:15" ht="15" thickBot="1">
      <c r="A16">
        <v>14</v>
      </c>
      <c r="B16" s="80" t="s">
        <v>41</v>
      </c>
      <c r="C16" s="81">
        <v>2526.13</v>
      </c>
      <c r="D16" s="87">
        <f t="shared" si="0"/>
        <v>2613.2244000000001</v>
      </c>
      <c r="E16" s="56">
        <f t="shared" si="1"/>
        <v>0.96667167197734727</v>
      </c>
      <c r="G16" s="56">
        <f t="shared" ref="G16:G74" si="12">G4</f>
        <v>0.98062290982381561</v>
      </c>
      <c r="H16" s="87">
        <f t="shared" si="3"/>
        <v>2576.0462810866402</v>
      </c>
      <c r="I16">
        <f t="shared" si="5"/>
        <v>2568.5822858881666</v>
      </c>
      <c r="J16" s="87">
        <f t="shared" si="6"/>
        <v>6.6516544608589356</v>
      </c>
      <c r="K16" s="87">
        <f t="shared" si="7"/>
        <v>2538.4762359032429</v>
      </c>
      <c r="L16" s="87">
        <f t="shared" si="8"/>
        <v>2489.2879529700449</v>
      </c>
      <c r="M16" s="87">
        <f t="shared" si="9"/>
        <v>36.842047029955211</v>
      </c>
      <c r="N16" s="87">
        <f t="shared" si="10"/>
        <v>36.842047029955211</v>
      </c>
      <c r="O16" s="90">
        <f t="shared" si="11"/>
        <v>1.4584382842512147E-2</v>
      </c>
    </row>
    <row r="17" spans="1:18" ht="15" thickBot="1">
      <c r="A17">
        <v>15</v>
      </c>
      <c r="B17" s="78" t="s">
        <v>42</v>
      </c>
      <c r="C17" s="79">
        <v>2613.67</v>
      </c>
      <c r="D17" s="87">
        <f t="shared" si="0"/>
        <v>2633.3074999999999</v>
      </c>
      <c r="E17" s="56">
        <f t="shared" si="1"/>
        <v>0.99254264836142392</v>
      </c>
      <c r="F17" s="223" t="s">
        <v>103</v>
      </c>
      <c r="G17" s="56">
        <f t="shared" si="12"/>
        <v>1.0180089632976141</v>
      </c>
      <c r="H17" s="87">
        <f t="shared" si="3"/>
        <v>2567.4331899137665</v>
      </c>
      <c r="I17">
        <f t="shared" si="5"/>
        <v>2568.0408025311453</v>
      </c>
      <c r="J17" s="87">
        <f t="shared" si="6"/>
        <v>-0.54148335702120676</v>
      </c>
      <c r="K17" s="87">
        <f t="shared" si="7"/>
        <v>2575.2339403490255</v>
      </c>
      <c r="L17" s="87">
        <f t="shared" si="8"/>
        <v>2621.6112338635412</v>
      </c>
      <c r="M17" s="87">
        <f t="shared" si="9"/>
        <v>-7.9412338635411288</v>
      </c>
      <c r="N17" s="87">
        <f t="shared" si="10"/>
        <v>7.9412338635411288</v>
      </c>
      <c r="O17" s="90">
        <f t="shared" si="11"/>
        <v>3.0383460282059817E-3</v>
      </c>
    </row>
    <row r="18" spans="1:18" ht="15" thickBot="1">
      <c r="A18">
        <v>16</v>
      </c>
      <c r="B18" s="80" t="s">
        <v>43</v>
      </c>
      <c r="C18" s="81">
        <v>2569.84</v>
      </c>
      <c r="D18" s="87">
        <f t="shared" si="0"/>
        <v>2653.2224000000001</v>
      </c>
      <c r="E18" s="56">
        <f t="shared" si="1"/>
        <v>0.96857315843556879</v>
      </c>
      <c r="F18" s="229">
        <f>AVERAGE(F3:F14)</f>
        <v>1.0009392428535686</v>
      </c>
      <c r="G18" s="56">
        <f t="shared" si="12"/>
        <v>0.99758826115150245</v>
      </c>
      <c r="H18" s="87">
        <f t="shared" si="3"/>
        <v>2576.0527665328268</v>
      </c>
      <c r="I18">
        <f t="shared" si="5"/>
        <v>2571.8162444964955</v>
      </c>
      <c r="J18" s="87">
        <f t="shared" si="6"/>
        <v>3.7754419653501827</v>
      </c>
      <c r="K18" s="87">
        <f t="shared" si="7"/>
        <v>2567.4993191741241</v>
      </c>
      <c r="L18" s="87">
        <f t="shared" si="8"/>
        <v>2561.3071813225811</v>
      </c>
      <c r="M18" s="87">
        <f t="shared" si="9"/>
        <v>8.5328186774190726</v>
      </c>
      <c r="N18" s="87">
        <f t="shared" si="10"/>
        <v>8.5328186774190726</v>
      </c>
      <c r="O18" s="90">
        <f t="shared" si="11"/>
        <v>3.320369625120269E-3</v>
      </c>
    </row>
    <row r="19" spans="1:18" ht="15" thickBot="1">
      <c r="A19">
        <v>17</v>
      </c>
      <c r="B19" s="78" t="s">
        <v>44</v>
      </c>
      <c r="C19" s="79">
        <v>2549.4699999999998</v>
      </c>
      <c r="D19" s="87">
        <f t="shared" si="0"/>
        <v>2672.9691000000003</v>
      </c>
      <c r="E19" s="56">
        <f t="shared" si="1"/>
        <v>0.95379703416698669</v>
      </c>
      <c r="G19" s="56">
        <f t="shared" si="12"/>
        <v>0.97547321655880836</v>
      </c>
      <c r="H19" s="87">
        <f t="shared" si="3"/>
        <v>2613.5725273870703</v>
      </c>
      <c r="I19">
        <f t="shared" si="5"/>
        <v>2591.4928709402766</v>
      </c>
      <c r="J19" s="87">
        <f t="shared" si="6"/>
        <v>19.676626443781061</v>
      </c>
      <c r="K19" s="87">
        <f t="shared" si="7"/>
        <v>2575.5916864618457</v>
      </c>
      <c r="L19" s="87">
        <f t="shared" si="8"/>
        <v>2512.4207069350623</v>
      </c>
      <c r="M19" s="87">
        <f t="shared" si="9"/>
        <v>37.049293064937501</v>
      </c>
      <c r="N19" s="87">
        <f t="shared" si="10"/>
        <v>37.049293064937501</v>
      </c>
      <c r="O19" s="90">
        <f t="shared" si="11"/>
        <v>1.4532154943944234E-2</v>
      </c>
    </row>
    <row r="20" spans="1:18" ht="15" thickBot="1">
      <c r="A20">
        <v>18</v>
      </c>
      <c r="B20" s="80" t="s">
        <v>45</v>
      </c>
      <c r="C20" s="81">
        <v>2624.72</v>
      </c>
      <c r="D20" s="87">
        <f t="shared" si="0"/>
        <v>2692.5475999999999</v>
      </c>
      <c r="E20" s="56">
        <f t="shared" si="1"/>
        <v>0.97480913615046205</v>
      </c>
      <c r="F20" s="223" t="s">
        <v>113</v>
      </c>
      <c r="G20" s="56">
        <f t="shared" si="12"/>
        <v>1.0010760715452229</v>
      </c>
      <c r="H20" s="87">
        <f t="shared" si="3"/>
        <v>2621.8986494688479</v>
      </c>
      <c r="I20">
        <f t="shared" si="5"/>
        <v>2605.8208499753569</v>
      </c>
      <c r="J20" s="87">
        <f t="shared" si="6"/>
        <v>14.327979035080261</v>
      </c>
      <c r="K20" s="87">
        <f t="shared" si="7"/>
        <v>2611.1694973840576</v>
      </c>
      <c r="L20" s="87">
        <f t="shared" si="8"/>
        <v>2613.9793025799468</v>
      </c>
      <c r="M20" s="87">
        <f t="shared" si="9"/>
        <v>10.740697420053039</v>
      </c>
      <c r="N20" s="87">
        <f t="shared" si="10"/>
        <v>10.740697420053039</v>
      </c>
      <c r="O20" s="90">
        <f t="shared" si="11"/>
        <v>4.0921307492048824E-3</v>
      </c>
    </row>
    <row r="21" spans="1:18" ht="15" thickBot="1">
      <c r="A21">
        <v>19</v>
      </c>
      <c r="B21" s="78" t="s">
        <v>46</v>
      </c>
      <c r="C21" s="79">
        <v>2647.73</v>
      </c>
      <c r="D21" s="87">
        <f t="shared" si="0"/>
        <v>2711.9578999999999</v>
      </c>
      <c r="E21" s="56">
        <f t="shared" si="1"/>
        <v>0.97631677836886777</v>
      </c>
      <c r="F21" s="229">
        <f>SUM(G3:G14)</f>
        <v>11.999999999999998</v>
      </c>
      <c r="G21" s="56">
        <f t="shared" si="12"/>
        <v>1.0022122123938071</v>
      </c>
      <c r="H21" s="87">
        <f t="shared" si="3"/>
        <v>2641.8855879592961</v>
      </c>
      <c r="I21">
        <f t="shared" si="5"/>
        <v>2622.8154751665516</v>
      </c>
      <c r="J21" s="87">
        <f t="shared" si="6"/>
        <v>16.9946251911947</v>
      </c>
      <c r="K21" s="87">
        <f t="shared" si="7"/>
        <v>2620.1488290104371</v>
      </c>
      <c r="L21" s="87">
        <f t="shared" si="8"/>
        <v>2625.9451547235931</v>
      </c>
      <c r="M21" s="87">
        <f t="shared" si="9"/>
        <v>21.784845276406941</v>
      </c>
      <c r="N21" s="87">
        <f t="shared" si="10"/>
        <v>21.784845276406941</v>
      </c>
      <c r="O21" s="90">
        <f t="shared" si="11"/>
        <v>8.2277442474900913E-3</v>
      </c>
      <c r="Q21" s="305" t="s">
        <v>5</v>
      </c>
      <c r="R21" s="305"/>
    </row>
    <row r="22" spans="1:18" ht="15" thickBot="1">
      <c r="A22">
        <v>20</v>
      </c>
      <c r="B22" s="80" t="s">
        <v>47</v>
      </c>
      <c r="C22" s="81">
        <v>2611.91</v>
      </c>
      <c r="D22" s="87">
        <f t="shared" si="0"/>
        <v>2731.2</v>
      </c>
      <c r="E22" s="56">
        <f t="shared" si="1"/>
        <v>0.95632322788517865</v>
      </c>
      <c r="G22" s="56">
        <f t="shared" si="12"/>
        <v>0.98572727055191056</v>
      </c>
      <c r="H22" s="87">
        <f t="shared" si="3"/>
        <v>2649.7288631748888</v>
      </c>
      <c r="I22">
        <f t="shared" si="5"/>
        <v>2635.4977506354753</v>
      </c>
      <c r="J22" s="87">
        <f t="shared" si="6"/>
        <v>12.682275468923763</v>
      </c>
      <c r="K22" s="87">
        <f t="shared" si="7"/>
        <v>2639.8101003577463</v>
      </c>
      <c r="L22" s="87">
        <f t="shared" si="8"/>
        <v>2602.1328050010061</v>
      </c>
      <c r="M22" s="87">
        <f t="shared" si="9"/>
        <v>9.7771949989937639</v>
      </c>
      <c r="N22" s="87">
        <f t="shared" si="10"/>
        <v>9.7771949989937639</v>
      </c>
      <c r="O22" s="90">
        <f t="shared" si="11"/>
        <v>3.7433123648953313E-3</v>
      </c>
      <c r="Q22" s="10" t="s">
        <v>6</v>
      </c>
      <c r="R22" s="197">
        <f>AVERAGE(M5:M73)</f>
        <v>15.037648789637117</v>
      </c>
    </row>
    <row r="23" spans="1:18" ht="15" thickBot="1">
      <c r="A23">
        <v>21</v>
      </c>
      <c r="B23" s="78" t="s">
        <v>48</v>
      </c>
      <c r="C23" s="79">
        <v>2611.0100000000002</v>
      </c>
      <c r="D23" s="87">
        <f t="shared" si="0"/>
        <v>2750.2739000000001</v>
      </c>
      <c r="E23" s="56">
        <f t="shared" si="1"/>
        <v>0.94936362520111184</v>
      </c>
      <c r="G23" s="56">
        <f t="shared" si="12"/>
        <v>0.97864843826629655</v>
      </c>
      <c r="H23" s="87">
        <f t="shared" si="3"/>
        <v>2667.9754423615886</v>
      </c>
      <c r="I23">
        <f t="shared" si="5"/>
        <v>2650.8020680606087</v>
      </c>
      <c r="J23" s="87">
        <f t="shared" si="6"/>
        <v>15.304317425133377</v>
      </c>
      <c r="K23" s="87">
        <f t="shared" si="7"/>
        <v>2648.1800261043991</v>
      </c>
      <c r="L23" s="87">
        <f t="shared" si="8"/>
        <v>2591.6372467950705</v>
      </c>
      <c r="M23" s="87">
        <f t="shared" si="9"/>
        <v>19.372753204929722</v>
      </c>
      <c r="N23" s="87">
        <f t="shared" si="10"/>
        <v>19.372753204929722</v>
      </c>
      <c r="O23" s="90">
        <f t="shared" si="11"/>
        <v>7.4196396049535313E-3</v>
      </c>
      <c r="Q23" s="12" t="s">
        <v>8</v>
      </c>
      <c r="R23" s="13">
        <f>R22/AVERAGE(L5:L73)</f>
        <v>5.0415472064932951E-3</v>
      </c>
    </row>
    <row r="24" spans="1:18" ht="15" thickBot="1">
      <c r="A24">
        <v>22</v>
      </c>
      <c r="B24" s="80" t="s">
        <v>49</v>
      </c>
      <c r="C24" s="82">
        <v>2658.09</v>
      </c>
      <c r="D24" s="87">
        <f t="shared" si="0"/>
        <v>2769.1795999999999</v>
      </c>
      <c r="E24" s="56">
        <f t="shared" si="1"/>
        <v>0.95988356984862966</v>
      </c>
      <c r="G24" s="56">
        <f t="shared" si="12"/>
        <v>0.9899788630508588</v>
      </c>
      <c r="H24" s="87">
        <f t="shared" si="3"/>
        <v>2684.9967198374866</v>
      </c>
      <c r="I24">
        <f t="shared" si="5"/>
        <v>2666.9154608918625</v>
      </c>
      <c r="J24" s="87">
        <f t="shared" si="6"/>
        <v>16.113392831253805</v>
      </c>
      <c r="K24" s="87">
        <f t="shared" si="7"/>
        <v>2666.1063854857421</v>
      </c>
      <c r="L24" s="87">
        <f t="shared" si="8"/>
        <v>2639.3889682758095</v>
      </c>
      <c r="M24" s="87">
        <f t="shared" si="9"/>
        <v>18.701031724190671</v>
      </c>
      <c r="N24" s="87">
        <f t="shared" si="10"/>
        <v>18.701031724190671</v>
      </c>
      <c r="O24" s="90">
        <f t="shared" si="11"/>
        <v>7.0355148712762435E-3</v>
      </c>
      <c r="Q24" s="14" t="s">
        <v>9</v>
      </c>
      <c r="R24" s="15">
        <f>AVERAGE(N5:N73)</f>
        <v>34.282160046808215</v>
      </c>
    </row>
    <row r="25" spans="1:18" ht="15" thickBot="1">
      <c r="A25">
        <v>23</v>
      </c>
      <c r="B25" s="78" t="s">
        <v>50</v>
      </c>
      <c r="C25" s="83">
        <v>2759.55</v>
      </c>
      <c r="D25" s="87">
        <f t="shared" si="0"/>
        <v>2787.9171000000001</v>
      </c>
      <c r="E25" s="56">
        <f t="shared" si="1"/>
        <v>0.98982498439426336</v>
      </c>
      <c r="G25" s="56">
        <f t="shared" si="12"/>
        <v>1.0180792286667675</v>
      </c>
      <c r="H25" s="87">
        <f t="shared" si="3"/>
        <v>2710.5454293707448</v>
      </c>
      <c r="I25">
        <f t="shared" si="5"/>
        <v>2687.4750158159113</v>
      </c>
      <c r="J25" s="87">
        <f t="shared" si="6"/>
        <v>20.559554924048825</v>
      </c>
      <c r="K25" s="87">
        <f t="shared" si="7"/>
        <v>2683.0288537231163</v>
      </c>
      <c r="L25" s="87">
        <f t="shared" si="8"/>
        <v>2731.5359458891116</v>
      </c>
      <c r="M25" s="87">
        <f t="shared" si="9"/>
        <v>28.014054110888537</v>
      </c>
      <c r="N25" s="87">
        <f t="shared" si="10"/>
        <v>28.014054110888537</v>
      </c>
      <c r="O25" s="90">
        <f t="shared" si="11"/>
        <v>1.0151674769759032E-2</v>
      </c>
      <c r="Q25" s="14" t="s">
        <v>10</v>
      </c>
      <c r="R25" s="16">
        <f>AVERAGE(O5:O73)</f>
        <v>1.1364916079497184E-2</v>
      </c>
    </row>
    <row r="26" spans="1:18" ht="15" thickBot="1">
      <c r="A26">
        <v>24</v>
      </c>
      <c r="B26" s="80" t="s">
        <v>51</v>
      </c>
      <c r="C26" s="82">
        <v>3027.52</v>
      </c>
      <c r="D26" s="87">
        <f t="shared" si="0"/>
        <v>2806.4864000000002</v>
      </c>
      <c r="E26" s="56">
        <f t="shared" si="1"/>
        <v>1.0787581226119605</v>
      </c>
      <c r="G26" s="56">
        <f t="shared" si="12"/>
        <v>1.0780899833722333</v>
      </c>
      <c r="H26" s="87">
        <f t="shared" si="3"/>
        <v>2808.2257016524795</v>
      </c>
      <c r="I26">
        <f t="shared" si="5"/>
        <v>2744.375821480603</v>
      </c>
      <c r="J26" s="87">
        <f t="shared" si="6"/>
        <v>56.900805664691688</v>
      </c>
      <c r="K26" s="87">
        <f t="shared" si="7"/>
        <v>2708.0345707399601</v>
      </c>
      <c r="L26" s="87">
        <f t="shared" si="8"/>
        <v>2919.5049453404763</v>
      </c>
      <c r="M26" s="87">
        <f t="shared" si="9"/>
        <v>108.01505465952368</v>
      </c>
      <c r="N26" s="87">
        <f t="shared" si="10"/>
        <v>108.01505465952368</v>
      </c>
      <c r="O26" s="90">
        <f t="shared" si="11"/>
        <v>3.5677734468979129E-2</v>
      </c>
      <c r="Q26" s="17" t="s">
        <v>11</v>
      </c>
      <c r="R26" s="18">
        <f>SQRT(SUMSQ(M5:M73)/COUNT(M5:M73))</f>
        <v>43.231279347979012</v>
      </c>
    </row>
    <row r="27" spans="1:18" ht="15" thickBot="1">
      <c r="A27">
        <v>25</v>
      </c>
      <c r="B27" s="84" t="s">
        <v>53</v>
      </c>
      <c r="C27" s="83">
        <v>2663.16</v>
      </c>
      <c r="D27" s="87">
        <f t="shared" si="0"/>
        <v>2824.8874999999998</v>
      </c>
      <c r="E27" s="56">
        <f t="shared" si="1"/>
        <v>0.94274904752844135</v>
      </c>
      <c r="G27" s="56">
        <f t="shared" si="12"/>
        <v>0.97449458132116162</v>
      </c>
      <c r="H27" s="87">
        <f t="shared" si="3"/>
        <v>2732.862810165087</v>
      </c>
      <c r="I27">
        <f t="shared" si="5"/>
        <v>2738.9505966469633</v>
      </c>
      <c r="J27" s="87">
        <f t="shared" si="6"/>
        <v>-5.4252248336397315</v>
      </c>
      <c r="K27" s="87">
        <f t="shared" si="7"/>
        <v>2801.2766271452947</v>
      </c>
      <c r="L27" s="87">
        <f t="shared" si="8"/>
        <v>2729.8288939347099</v>
      </c>
      <c r="M27" s="87">
        <f t="shared" si="9"/>
        <v>-66.668893934710013</v>
      </c>
      <c r="N27" s="87">
        <f t="shared" si="10"/>
        <v>66.668893934710013</v>
      </c>
      <c r="O27" s="90">
        <f t="shared" si="11"/>
        <v>2.5033754612832131E-2</v>
      </c>
      <c r="Q27" s="17" t="s">
        <v>12</v>
      </c>
      <c r="R27" s="19">
        <f>R26/AVERAGE(C5:C73)</f>
        <v>1.4421086209717394E-2</v>
      </c>
    </row>
    <row r="28" spans="1:18" ht="15" thickBot="1">
      <c r="A28">
        <v>26</v>
      </c>
      <c r="B28" s="85" t="s">
        <v>41</v>
      </c>
      <c r="C28" s="82">
        <v>2686.92</v>
      </c>
      <c r="D28" s="87">
        <f t="shared" si="0"/>
        <v>2843.1204000000002</v>
      </c>
      <c r="E28" s="56">
        <f t="shared" si="1"/>
        <v>0.94506022326736494</v>
      </c>
      <c r="G28" s="56">
        <f t="shared" si="12"/>
        <v>0.98062290982381561</v>
      </c>
      <c r="H28" s="87">
        <f t="shared" si="3"/>
        <v>2740.0134884496506</v>
      </c>
      <c r="I28">
        <f t="shared" si="5"/>
        <v>2739.4514583976716</v>
      </c>
      <c r="J28" s="87">
        <f t="shared" si="6"/>
        <v>0.50086175070828176</v>
      </c>
      <c r="K28" s="87">
        <f t="shared" si="7"/>
        <v>2733.5253718133235</v>
      </c>
      <c r="L28" s="87">
        <f t="shared" si="8"/>
        <v>2680.557604184809</v>
      </c>
      <c r="M28" s="87">
        <f t="shared" si="9"/>
        <v>6.3623958151911211</v>
      </c>
      <c r="N28" s="87">
        <f t="shared" si="10"/>
        <v>6.3623958151911211</v>
      </c>
      <c r="O28" s="90">
        <f t="shared" si="11"/>
        <v>2.3679141229329941E-3</v>
      </c>
    </row>
    <row r="29" spans="1:18" ht="15" thickBot="1">
      <c r="A29">
        <v>27</v>
      </c>
      <c r="B29" s="84" t="s">
        <v>42</v>
      </c>
      <c r="C29" s="83">
        <v>2852.35</v>
      </c>
      <c r="D29" s="87">
        <f t="shared" si="0"/>
        <v>2861.1851000000001</v>
      </c>
      <c r="E29" s="56">
        <f t="shared" si="1"/>
        <v>0.9969120837376092</v>
      </c>
      <c r="G29" s="56">
        <f t="shared" si="12"/>
        <v>1.0180089632976141</v>
      </c>
      <c r="H29" s="87">
        <f t="shared" si="3"/>
        <v>2801.8908505092577</v>
      </c>
      <c r="I29">
        <f t="shared" si="5"/>
        <v>2768.8744939005219</v>
      </c>
      <c r="J29" s="87">
        <f t="shared" si="6"/>
        <v>29.423035502850325</v>
      </c>
      <c r="K29" s="87">
        <f t="shared" si="7"/>
        <v>2739.9523201483798</v>
      </c>
      <c r="L29" s="87">
        <f t="shared" si="8"/>
        <v>2789.2960209191447</v>
      </c>
      <c r="M29" s="87">
        <f t="shared" si="9"/>
        <v>63.053979080855243</v>
      </c>
      <c r="N29" s="87">
        <f t="shared" si="10"/>
        <v>63.053979080855243</v>
      </c>
      <c r="O29" s="90">
        <f t="shared" si="11"/>
        <v>2.2105975452120268E-2</v>
      </c>
    </row>
    <row r="30" spans="1:18" ht="15" thickBot="1">
      <c r="A30">
        <v>28</v>
      </c>
      <c r="B30" s="85" t="s">
        <v>43</v>
      </c>
      <c r="C30" s="82">
        <v>2785.93</v>
      </c>
      <c r="D30" s="87">
        <f t="shared" si="0"/>
        <v>2879.0816</v>
      </c>
      <c r="E30" s="56">
        <f t="shared" si="1"/>
        <v>0.96764537691463826</v>
      </c>
      <c r="G30" s="56">
        <f t="shared" si="12"/>
        <v>0.99758826115150245</v>
      </c>
      <c r="H30" s="87">
        <f t="shared" si="3"/>
        <v>2792.6651791032896</v>
      </c>
      <c r="I30">
        <f t="shared" si="5"/>
        <v>2780.085272091751</v>
      </c>
      <c r="J30" s="87">
        <f t="shared" si="6"/>
        <v>11.21077819122911</v>
      </c>
      <c r="K30" s="87">
        <f t="shared" si="7"/>
        <v>2798.2975294033722</v>
      </c>
      <c r="L30" s="87">
        <f t="shared" si="8"/>
        <v>2791.5487665420555</v>
      </c>
      <c r="M30" s="87">
        <f t="shared" si="9"/>
        <v>-5.6187665420557096</v>
      </c>
      <c r="N30" s="87">
        <f t="shared" si="10"/>
        <v>5.6187665420557096</v>
      </c>
      <c r="O30" s="90">
        <f t="shared" si="11"/>
        <v>2.0168369420824322E-3</v>
      </c>
    </row>
    <row r="31" spans="1:18" ht="15" thickBot="1">
      <c r="A31">
        <v>29</v>
      </c>
      <c r="B31" s="84" t="s">
        <v>44</v>
      </c>
      <c r="C31" s="83">
        <v>2776.82</v>
      </c>
      <c r="D31" s="87">
        <f t="shared" si="0"/>
        <v>2896.8099000000002</v>
      </c>
      <c r="E31" s="56">
        <f t="shared" si="1"/>
        <v>0.9585786074536683</v>
      </c>
      <c r="G31" s="56">
        <f t="shared" si="12"/>
        <v>0.97547321655880836</v>
      </c>
      <c r="H31" s="87">
        <f t="shared" si="3"/>
        <v>2846.6388957308641</v>
      </c>
      <c r="I31">
        <f t="shared" si="5"/>
        <v>2811.4470385176219</v>
      </c>
      <c r="J31" s="87">
        <f t="shared" si="6"/>
        <v>31.361766425870883</v>
      </c>
      <c r="K31" s="87">
        <f t="shared" si="7"/>
        <v>2791.2960502829801</v>
      </c>
      <c r="L31" s="87">
        <f t="shared" si="8"/>
        <v>2722.8345365374357</v>
      </c>
      <c r="M31" s="87">
        <f t="shared" si="9"/>
        <v>53.985463462564439</v>
      </c>
      <c r="N31" s="87">
        <f t="shared" si="10"/>
        <v>53.985463462564439</v>
      </c>
      <c r="O31" s="90">
        <f t="shared" si="11"/>
        <v>1.9441470265470731E-2</v>
      </c>
    </row>
    <row r="32" spans="1:18" ht="15" thickBot="1">
      <c r="A32">
        <v>30</v>
      </c>
      <c r="B32" s="85" t="s">
        <v>45</v>
      </c>
      <c r="C32" s="82">
        <v>2868.97</v>
      </c>
      <c r="D32" s="87">
        <f t="shared" si="0"/>
        <v>2914.37</v>
      </c>
      <c r="E32" s="56">
        <f t="shared" si="1"/>
        <v>0.98442201916709271</v>
      </c>
      <c r="G32" s="56">
        <f t="shared" si="12"/>
        <v>1.0010760715452229</v>
      </c>
      <c r="H32" s="87">
        <f t="shared" si="3"/>
        <v>2865.8861015143102</v>
      </c>
      <c r="I32">
        <f t="shared" si="5"/>
        <v>2837.1001147107872</v>
      </c>
      <c r="J32" s="87">
        <f t="shared" si="6"/>
        <v>25.653076193165361</v>
      </c>
      <c r="K32" s="87">
        <f t="shared" si="7"/>
        <v>2842.8088049434928</v>
      </c>
      <c r="L32" s="87">
        <f t="shared" si="8"/>
        <v>2845.8678706070018</v>
      </c>
      <c r="M32" s="87">
        <f t="shared" si="9"/>
        <v>23.102129392997995</v>
      </c>
      <c r="N32" s="87">
        <f t="shared" si="10"/>
        <v>23.102129392997995</v>
      </c>
      <c r="O32" s="90">
        <f t="shared" si="11"/>
        <v>8.0524123267228295E-3</v>
      </c>
    </row>
    <row r="33" spans="1:15" ht="15" thickBot="1">
      <c r="A33">
        <v>31</v>
      </c>
      <c r="B33" s="84" t="s">
        <v>46</v>
      </c>
      <c r="C33" s="83">
        <v>2893.57</v>
      </c>
      <c r="D33" s="87">
        <f t="shared" si="0"/>
        <v>2931.7619</v>
      </c>
      <c r="E33" s="56">
        <f t="shared" si="1"/>
        <v>0.98697305534941304</v>
      </c>
      <c r="G33" s="56">
        <f t="shared" si="12"/>
        <v>1.0022122123938071</v>
      </c>
      <c r="H33" s="87">
        <f t="shared" si="3"/>
        <v>2887.1829381211005</v>
      </c>
      <c r="I33">
        <f t="shared" si="5"/>
        <v>2860.7004196056705</v>
      </c>
      <c r="J33" s="87">
        <f t="shared" si="6"/>
        <v>23.600304894883266</v>
      </c>
      <c r="K33" s="87">
        <f t="shared" si="7"/>
        <v>2862.7531909039526</v>
      </c>
      <c r="L33" s="87">
        <f t="shared" si="8"/>
        <v>2869.0862089932812</v>
      </c>
      <c r="M33" s="87">
        <f t="shared" si="9"/>
        <v>24.483791006719002</v>
      </c>
      <c r="N33" s="87">
        <f t="shared" si="10"/>
        <v>24.483791006719002</v>
      </c>
      <c r="O33" s="90">
        <f t="shared" si="11"/>
        <v>8.4614476258459276E-3</v>
      </c>
    </row>
    <row r="34" spans="1:15" ht="15" thickBot="1">
      <c r="A34">
        <v>32</v>
      </c>
      <c r="B34" s="85" t="s">
        <v>47</v>
      </c>
      <c r="C34" s="82">
        <v>2885.47</v>
      </c>
      <c r="D34" s="87">
        <f t="shared" si="0"/>
        <v>2948.9856</v>
      </c>
      <c r="E34" s="56">
        <f t="shared" si="1"/>
        <v>0.97846188194340444</v>
      </c>
      <c r="G34" s="56">
        <f t="shared" si="12"/>
        <v>0.98572727055191056</v>
      </c>
      <c r="H34" s="87">
        <f t="shared" si="3"/>
        <v>2927.2498450655826</v>
      </c>
      <c r="I34">
        <f t="shared" si="5"/>
        <v>2892.0602077423318</v>
      </c>
      <c r="J34" s="87">
        <f t="shared" si="6"/>
        <v>31.359788136661336</v>
      </c>
      <c r="K34" s="87">
        <f t="shared" si="7"/>
        <v>2884.3007245005538</v>
      </c>
      <c r="L34" s="87">
        <f t="shared" si="8"/>
        <v>2843.1338806128292</v>
      </c>
      <c r="M34" s="87">
        <f t="shared" si="9"/>
        <v>42.336119387170584</v>
      </c>
      <c r="N34" s="87">
        <f t="shared" si="10"/>
        <v>42.336119387170584</v>
      </c>
      <c r="O34" s="90">
        <f t="shared" si="11"/>
        <v>1.467217451131725E-2</v>
      </c>
    </row>
    <row r="35" spans="1:15" ht="15" thickBot="1">
      <c r="A35">
        <v>33</v>
      </c>
      <c r="B35" s="84" t="s">
        <v>48</v>
      </c>
      <c r="C35" s="83">
        <v>2858.09</v>
      </c>
      <c r="D35" s="87">
        <f t="shared" si="0"/>
        <v>2966.0411000000004</v>
      </c>
      <c r="E35" s="56">
        <f t="shared" si="1"/>
        <v>0.96360431418162062</v>
      </c>
      <c r="G35" s="56">
        <f t="shared" si="12"/>
        <v>0.97864843826629655</v>
      </c>
      <c r="H35" s="87">
        <f t="shared" si="3"/>
        <v>2920.4460848710773</v>
      </c>
      <c r="I35">
        <f t="shared" si="5"/>
        <v>2905.4363576741894</v>
      </c>
      <c r="J35" s="87">
        <f t="shared" si="6"/>
        <v>13.376149931857526</v>
      </c>
      <c r="K35" s="87">
        <f t="shared" si="7"/>
        <v>2923.4199958789932</v>
      </c>
      <c r="L35" s="87">
        <f t="shared" si="8"/>
        <v>2861.0004133634397</v>
      </c>
      <c r="M35" s="87">
        <f t="shared" si="9"/>
        <v>-2.9104133634396021</v>
      </c>
      <c r="N35" s="87">
        <f t="shared" si="10"/>
        <v>2.9104133634396021</v>
      </c>
      <c r="O35" s="90">
        <f t="shared" si="11"/>
        <v>1.0183071083974269E-3</v>
      </c>
    </row>
    <row r="36" spans="1:15" ht="15" thickBot="1">
      <c r="A36">
        <v>34</v>
      </c>
      <c r="B36" s="85" t="s">
        <v>49</v>
      </c>
      <c r="C36" s="82">
        <v>2950.95</v>
      </c>
      <c r="D36" s="87">
        <f t="shared" si="0"/>
        <v>2982.9283999999998</v>
      </c>
      <c r="E36" s="56">
        <f t="shared" si="1"/>
        <v>0.98927952813081266</v>
      </c>
      <c r="G36" s="56">
        <f t="shared" si="12"/>
        <v>0.9899788630508588</v>
      </c>
      <c r="H36" s="87">
        <f t="shared" si="3"/>
        <v>2980.8212176429051</v>
      </c>
      <c r="I36">
        <f t="shared" si="5"/>
        <v>2940.9596281005415</v>
      </c>
      <c r="J36" s="87">
        <f t="shared" si="6"/>
        <v>35.523270426352155</v>
      </c>
      <c r="K36" s="87">
        <f t="shared" si="7"/>
        <v>2918.8125076060469</v>
      </c>
      <c r="L36" s="87">
        <f t="shared" si="8"/>
        <v>2889.5626877384607</v>
      </c>
      <c r="M36" s="87">
        <f t="shared" si="9"/>
        <v>61.387312261539137</v>
      </c>
      <c r="N36" s="87">
        <f t="shared" si="10"/>
        <v>61.387312261539137</v>
      </c>
      <c r="O36" s="90">
        <f t="shared" si="11"/>
        <v>2.0802559264487416E-2</v>
      </c>
    </row>
    <row r="37" spans="1:15" ht="15" thickBot="1">
      <c r="A37">
        <v>35</v>
      </c>
      <c r="B37" s="84" t="s">
        <v>50</v>
      </c>
      <c r="C37" s="83">
        <v>3091.33</v>
      </c>
      <c r="D37" s="87">
        <f t="shared" si="0"/>
        <v>2999.6475</v>
      </c>
      <c r="E37" s="56">
        <f t="shared" si="1"/>
        <v>1.0305644246532299</v>
      </c>
      <c r="G37" s="56">
        <f t="shared" si="12"/>
        <v>1.0180792286667675</v>
      </c>
      <c r="H37" s="87">
        <f t="shared" si="3"/>
        <v>3036.433622212558</v>
      </c>
      <c r="I37">
        <f t="shared" si="5"/>
        <v>2985.9494113664732</v>
      </c>
      <c r="J37" s="87">
        <f t="shared" si="6"/>
        <v>44.989783265931692</v>
      </c>
      <c r="K37" s="87">
        <f t="shared" si="7"/>
        <v>2976.4828985268937</v>
      </c>
      <c r="L37" s="87">
        <f t="shared" si="8"/>
        <v>3030.2954134720844</v>
      </c>
      <c r="M37" s="87">
        <f t="shared" si="9"/>
        <v>61.034586527915508</v>
      </c>
      <c r="N37" s="87">
        <f t="shared" si="10"/>
        <v>61.034586527915508</v>
      </c>
      <c r="O37" s="90">
        <f t="shared" si="11"/>
        <v>1.9743795236327247E-2</v>
      </c>
    </row>
    <row r="38" spans="1:15" ht="15" thickBot="1">
      <c r="A38">
        <v>36</v>
      </c>
      <c r="B38" s="85" t="s">
        <v>51</v>
      </c>
      <c r="C38" s="82">
        <v>3245.14</v>
      </c>
      <c r="D38" s="87">
        <f t="shared" si="0"/>
        <v>3016.1984000000002</v>
      </c>
      <c r="E38" s="56">
        <f t="shared" si="1"/>
        <v>1.0759040254115908</v>
      </c>
      <c r="G38" s="56">
        <f t="shared" si="12"/>
        <v>1.0780899833722333</v>
      </c>
      <c r="H38" s="87">
        <f t="shared" si="3"/>
        <v>3010.082692586846</v>
      </c>
      <c r="I38">
        <f t="shared" si="5"/>
        <v>2997.3216295469178</v>
      </c>
      <c r="J38" s="87">
        <f t="shared" si="6"/>
        <v>11.372218180444634</v>
      </c>
      <c r="K38" s="87">
        <f t="shared" si="7"/>
        <v>3030.9391946324049</v>
      </c>
      <c r="L38" s="87">
        <f t="shared" si="8"/>
        <v>3267.6251859434997</v>
      </c>
      <c r="M38" s="87">
        <f t="shared" si="9"/>
        <v>-22.4851859434998</v>
      </c>
      <c r="N38" s="87">
        <f t="shared" si="10"/>
        <v>22.4851859434998</v>
      </c>
      <c r="O38" s="90">
        <f t="shared" si="11"/>
        <v>6.9288800925383191E-3</v>
      </c>
    </row>
    <row r="39" spans="1:15" ht="15" thickBot="1">
      <c r="A39">
        <v>37</v>
      </c>
      <c r="B39" s="84" t="s">
        <v>54</v>
      </c>
      <c r="C39" s="83">
        <v>2975.54</v>
      </c>
      <c r="D39" s="87">
        <f t="shared" si="0"/>
        <v>3032.5811000000003</v>
      </c>
      <c r="E39" s="56">
        <f t="shared" si="1"/>
        <v>0.98119057722809111</v>
      </c>
      <c r="G39" s="56">
        <f t="shared" si="12"/>
        <v>0.97449458132116162</v>
      </c>
      <c r="H39" s="87">
        <f t="shared" si="3"/>
        <v>3053.4187229301369</v>
      </c>
      <c r="I39">
        <f t="shared" si="5"/>
        <v>3023.7560119840728</v>
      </c>
      <c r="J39" s="87">
        <f t="shared" si="6"/>
        <v>26.434382437154909</v>
      </c>
      <c r="K39" s="87">
        <f t="shared" si="7"/>
        <v>3008.6938477273625</v>
      </c>
      <c r="L39" s="87">
        <f t="shared" si="8"/>
        <v>2931.955851464631</v>
      </c>
      <c r="M39" s="87">
        <f t="shared" si="9"/>
        <v>43.584148535368968</v>
      </c>
      <c r="N39" s="87">
        <f t="shared" si="10"/>
        <v>43.584148535368968</v>
      </c>
      <c r="O39" s="90">
        <f t="shared" si="11"/>
        <v>1.4647475260076816E-2</v>
      </c>
    </row>
    <row r="40" spans="1:15" ht="15" thickBot="1">
      <c r="A40">
        <v>38</v>
      </c>
      <c r="B40" s="85" t="s">
        <v>41</v>
      </c>
      <c r="C40" s="82">
        <v>3040.46</v>
      </c>
      <c r="D40" s="87">
        <f t="shared" si="0"/>
        <v>3048.7955999999999</v>
      </c>
      <c r="E40" s="56">
        <f t="shared" si="1"/>
        <v>0.99726593675220476</v>
      </c>
      <c r="G40" s="56">
        <f t="shared" si="12"/>
        <v>0.98062290982381561</v>
      </c>
      <c r="H40" s="87">
        <f t="shared" si="3"/>
        <v>3100.5394321720128</v>
      </c>
      <c r="I40">
        <f t="shared" si="5"/>
        <v>3059.9383196878789</v>
      </c>
      <c r="J40" s="87">
        <f t="shared" si="6"/>
        <v>36.182307703806146</v>
      </c>
      <c r="K40" s="87">
        <f t="shared" si="7"/>
        <v>3050.1903944212277</v>
      </c>
      <c r="L40" s="87">
        <f t="shared" si="8"/>
        <v>2991.086580093996</v>
      </c>
      <c r="M40" s="87">
        <f t="shared" si="9"/>
        <v>49.373419906004074</v>
      </c>
      <c r="N40" s="87">
        <f t="shared" si="10"/>
        <v>49.373419906004074</v>
      </c>
      <c r="O40" s="90">
        <f t="shared" si="11"/>
        <v>1.6238799361282197E-2</v>
      </c>
    </row>
    <row r="41" spans="1:15" ht="15" thickBot="1">
      <c r="A41">
        <v>39</v>
      </c>
      <c r="B41" s="84" t="s">
        <v>42</v>
      </c>
      <c r="C41" s="83">
        <v>3152.96</v>
      </c>
      <c r="D41" s="87">
        <f t="shared" si="0"/>
        <v>3064.8418999999999</v>
      </c>
      <c r="E41" s="56">
        <f t="shared" si="1"/>
        <v>1.0287512709872573</v>
      </c>
      <c r="G41" s="56">
        <f t="shared" si="12"/>
        <v>1.0180089632976141</v>
      </c>
      <c r="H41" s="87">
        <f t="shared" si="3"/>
        <v>3097.1829459994988</v>
      </c>
      <c r="I41">
        <f t="shared" si="5"/>
        <v>3077.4889383790214</v>
      </c>
      <c r="J41" s="87">
        <f t="shared" si="6"/>
        <v>17.550618691142517</v>
      </c>
      <c r="K41" s="87">
        <f t="shared" si="7"/>
        <v>3096.120627391685</v>
      </c>
      <c r="L41" s="87">
        <f t="shared" si="8"/>
        <v>3151.8785501353682</v>
      </c>
      <c r="M41" s="87">
        <f t="shared" si="9"/>
        <v>1.0814498646318498</v>
      </c>
      <c r="N41" s="87">
        <f t="shared" si="10"/>
        <v>1.0814498646318498</v>
      </c>
      <c r="O41" s="90">
        <f t="shared" si="11"/>
        <v>3.4299511082660415E-4</v>
      </c>
    </row>
    <row r="42" spans="1:15" ht="15" thickBot="1">
      <c r="A42">
        <v>40</v>
      </c>
      <c r="B42" s="85" t="s">
        <v>43</v>
      </c>
      <c r="C42" s="82">
        <v>3144.87</v>
      </c>
      <c r="D42" s="87">
        <f t="shared" si="0"/>
        <v>3080.7200000000003</v>
      </c>
      <c r="E42" s="56">
        <f t="shared" si="1"/>
        <v>1.0208230543509309</v>
      </c>
      <c r="G42" s="56">
        <f t="shared" si="12"/>
        <v>0.99758826115150245</v>
      </c>
      <c r="H42" s="87">
        <f t="shared" si="3"/>
        <v>3152.4729414617605</v>
      </c>
      <c r="I42">
        <f t="shared" si="5"/>
        <v>3112.8233148077097</v>
      </c>
      <c r="J42" s="87">
        <f t="shared" si="6"/>
        <v>35.334376428688302</v>
      </c>
      <c r="K42" s="87">
        <f t="shared" si="7"/>
        <v>3095.0395570701639</v>
      </c>
      <c r="L42" s="87">
        <f t="shared" si="8"/>
        <v>3087.5751299327412</v>
      </c>
      <c r="M42" s="87">
        <f t="shared" si="9"/>
        <v>57.294870067258671</v>
      </c>
      <c r="N42" s="87">
        <f t="shared" si="10"/>
        <v>57.294870067258671</v>
      </c>
      <c r="O42" s="90">
        <f t="shared" si="11"/>
        <v>1.821851779795625E-2</v>
      </c>
    </row>
    <row r="43" spans="1:15" ht="15" thickBot="1">
      <c r="A43">
        <v>41</v>
      </c>
      <c r="B43" s="84" t="s">
        <v>44</v>
      </c>
      <c r="C43" s="83">
        <v>3076.14</v>
      </c>
      <c r="D43" s="87">
        <f t="shared" si="0"/>
        <v>3096.4299000000001</v>
      </c>
      <c r="E43" s="56">
        <f t="shared" si="1"/>
        <v>0.9934473246108364</v>
      </c>
      <c r="G43" s="56">
        <f t="shared" si="12"/>
        <v>0.97547321655880836</v>
      </c>
      <c r="H43" s="87">
        <f t="shared" si="3"/>
        <v>3153.4848397496198</v>
      </c>
      <c r="I43">
        <f t="shared" si="5"/>
        <v>3131.9840633593258</v>
      </c>
      <c r="J43" s="87">
        <f t="shared" si="6"/>
        <v>19.160748551616052</v>
      </c>
      <c r="K43" s="87">
        <f t="shared" si="7"/>
        <v>3148.157691236398</v>
      </c>
      <c r="L43" s="87">
        <f t="shared" si="8"/>
        <v>3070.9435093047209</v>
      </c>
      <c r="M43" s="87">
        <f t="shared" si="9"/>
        <v>5.1964906952789534</v>
      </c>
      <c r="N43" s="87">
        <f t="shared" si="10"/>
        <v>5.1964906952789534</v>
      </c>
      <c r="O43" s="90">
        <f t="shared" si="11"/>
        <v>1.68928940011799E-3</v>
      </c>
    </row>
    <row r="44" spans="1:15" ht="15" thickBot="1">
      <c r="A44">
        <v>42</v>
      </c>
      <c r="B44" s="85" t="s">
        <v>45</v>
      </c>
      <c r="C44" s="82">
        <v>3222.47</v>
      </c>
      <c r="D44" s="87">
        <f t="shared" si="0"/>
        <v>3111.9715999999999</v>
      </c>
      <c r="E44" s="56">
        <f t="shared" si="1"/>
        <v>1.0355075219838124</v>
      </c>
      <c r="G44" s="56">
        <f t="shared" si="12"/>
        <v>1.0010760715452229</v>
      </c>
      <c r="H44" s="87">
        <f t="shared" si="3"/>
        <v>3219.0061191113255</v>
      </c>
      <c r="I44">
        <f t="shared" si="5"/>
        <v>3172.9910775106855</v>
      </c>
      <c r="J44" s="87">
        <f t="shared" si="6"/>
        <v>41.007014151359726</v>
      </c>
      <c r="K44" s="87">
        <f t="shared" si="7"/>
        <v>3151.1448119109418</v>
      </c>
      <c r="L44" s="87">
        <f t="shared" si="8"/>
        <v>3154.5356691779161</v>
      </c>
      <c r="M44" s="87">
        <f t="shared" si="9"/>
        <v>67.934330822083666</v>
      </c>
      <c r="N44" s="87">
        <f t="shared" si="10"/>
        <v>67.934330822083666</v>
      </c>
      <c r="O44" s="90">
        <f t="shared" si="11"/>
        <v>2.1081447095576893E-2</v>
      </c>
    </row>
    <row r="45" spans="1:15" ht="15" thickBot="1">
      <c r="A45">
        <v>43</v>
      </c>
      <c r="B45" s="84" t="s">
        <v>46</v>
      </c>
      <c r="C45" s="83">
        <v>3234.96</v>
      </c>
      <c r="D45" s="87">
        <f t="shared" si="0"/>
        <v>3127.3451</v>
      </c>
      <c r="E45" s="56">
        <f t="shared" si="1"/>
        <v>1.0344109449257775</v>
      </c>
      <c r="G45" s="56">
        <f t="shared" si="12"/>
        <v>1.0022122123938071</v>
      </c>
      <c r="H45" s="87">
        <f t="shared" si="3"/>
        <v>3227.8193779670905</v>
      </c>
      <c r="I45">
        <f t="shared" si="5"/>
        <v>3198.8275723312427</v>
      </c>
      <c r="J45" s="87">
        <f t="shared" si="6"/>
        <v>25.836494820557164</v>
      </c>
      <c r="K45" s="87">
        <f t="shared" si="7"/>
        <v>3213.9980916620452</v>
      </c>
      <c r="L45" s="87">
        <f t="shared" si="8"/>
        <v>3221.1081380740925</v>
      </c>
      <c r="M45" s="87">
        <f t="shared" si="9"/>
        <v>13.851861925907542</v>
      </c>
      <c r="N45" s="87">
        <f t="shared" si="10"/>
        <v>13.851861925907542</v>
      </c>
      <c r="O45" s="90">
        <f t="shared" si="11"/>
        <v>4.2819268015392899E-3</v>
      </c>
    </row>
    <row r="46" spans="1:15" ht="15" thickBot="1">
      <c r="A46">
        <v>44</v>
      </c>
      <c r="B46" s="85" t="s">
        <v>47</v>
      </c>
      <c r="C46" s="82">
        <v>3172.54</v>
      </c>
      <c r="D46" s="87">
        <f t="shared" si="0"/>
        <v>3142.5504000000001</v>
      </c>
      <c r="E46" s="56">
        <f t="shared" si="1"/>
        <v>1.0095430768588469</v>
      </c>
      <c r="G46" s="56">
        <f t="shared" si="12"/>
        <v>0.98572727055191056</v>
      </c>
      <c r="H46" s="87">
        <f t="shared" si="3"/>
        <v>3218.4764435133147</v>
      </c>
      <c r="I46">
        <f t="shared" si="5"/>
        <v>3208.0866220245493</v>
      </c>
      <c r="J46" s="87">
        <f t="shared" si="6"/>
        <v>9.2590496933066788</v>
      </c>
      <c r="K46" s="87">
        <f t="shared" si="7"/>
        <v>3224.6640671517998</v>
      </c>
      <c r="L46" s="87">
        <f t="shared" si="8"/>
        <v>3178.6393093603665</v>
      </c>
      <c r="M46" s="87">
        <f t="shared" si="9"/>
        <v>-6.0993093603665329</v>
      </c>
      <c r="N46" s="87">
        <f t="shared" si="10"/>
        <v>6.0993093603665329</v>
      </c>
      <c r="O46" s="90">
        <f t="shared" si="11"/>
        <v>1.9225319019985667E-3</v>
      </c>
    </row>
    <row r="47" spans="1:15" ht="15" thickBot="1">
      <c r="A47">
        <v>45</v>
      </c>
      <c r="B47" s="84" t="s">
        <v>48</v>
      </c>
      <c r="C47" s="83">
        <v>3176.84</v>
      </c>
      <c r="D47" s="87">
        <f t="shared" si="0"/>
        <v>3157.5875000000001</v>
      </c>
      <c r="E47" s="56">
        <f t="shared" si="1"/>
        <v>1.0060972182085215</v>
      </c>
      <c r="G47" s="56">
        <f t="shared" si="12"/>
        <v>0.97864843826629655</v>
      </c>
      <c r="H47" s="87">
        <f t="shared" si="3"/>
        <v>3246.1503802405919</v>
      </c>
      <c r="I47">
        <f t="shared" si="5"/>
        <v>3226.0232365796855</v>
      </c>
      <c r="J47" s="87">
        <f t="shared" si="6"/>
        <v>17.936614555136202</v>
      </c>
      <c r="K47" s="87">
        <f t="shared" si="7"/>
        <v>3217.345671717856</v>
      </c>
      <c r="L47" s="87">
        <f t="shared" si="8"/>
        <v>3148.6503169895086</v>
      </c>
      <c r="M47" s="87">
        <f t="shared" si="9"/>
        <v>28.189683010491535</v>
      </c>
      <c r="N47" s="87">
        <f t="shared" si="10"/>
        <v>28.189683010491535</v>
      </c>
      <c r="O47" s="90">
        <f t="shared" si="11"/>
        <v>8.8734978816973897E-3</v>
      </c>
    </row>
    <row r="48" spans="1:15" ht="15" thickBot="1">
      <c r="A48">
        <v>46</v>
      </c>
      <c r="B48" s="85" t="s">
        <v>49</v>
      </c>
      <c r="C48" s="82">
        <v>3247.77</v>
      </c>
      <c r="D48" s="87">
        <f t="shared" si="0"/>
        <v>3172.4564</v>
      </c>
      <c r="E48" s="56">
        <f t="shared" si="1"/>
        <v>1.0237398376853972</v>
      </c>
      <c r="G48" s="56">
        <f t="shared" si="12"/>
        <v>0.9899788630508588</v>
      </c>
      <c r="H48" s="87">
        <f t="shared" si="3"/>
        <v>3280.6458008519626</v>
      </c>
      <c r="I48">
        <f t="shared" si="5"/>
        <v>3251.7627832582912</v>
      </c>
      <c r="J48" s="87">
        <f t="shared" si="6"/>
        <v>25.73954667860562</v>
      </c>
      <c r="K48" s="87">
        <f t="shared" si="7"/>
        <v>3243.9598511348217</v>
      </c>
      <c r="L48" s="87">
        <f t="shared" si="8"/>
        <v>3211.4516852090842</v>
      </c>
      <c r="M48" s="87">
        <f t="shared" si="9"/>
        <v>36.318314790915792</v>
      </c>
      <c r="N48" s="87">
        <f t="shared" si="10"/>
        <v>36.318314790915792</v>
      </c>
      <c r="O48" s="90">
        <f t="shared" si="11"/>
        <v>1.1182539031678904E-2</v>
      </c>
    </row>
    <row r="49" spans="1:15" ht="15" thickBot="1">
      <c r="A49">
        <v>47</v>
      </c>
      <c r="B49" s="84" t="s">
        <v>50</v>
      </c>
      <c r="C49" s="83">
        <v>3326.94</v>
      </c>
      <c r="D49" s="87">
        <f t="shared" si="0"/>
        <v>3187.1570999999999</v>
      </c>
      <c r="E49" s="56">
        <f t="shared" si="1"/>
        <v>1.0438581769314101</v>
      </c>
      <c r="G49" s="56">
        <f t="shared" si="12"/>
        <v>1.0180792286667675</v>
      </c>
      <c r="H49" s="87">
        <f t="shared" si="3"/>
        <v>3267.8596187025805</v>
      </c>
      <c r="I49">
        <f t="shared" si="5"/>
        <v>3259.348023036322</v>
      </c>
      <c r="J49" s="87">
        <f t="shared" si="6"/>
        <v>7.585239778030882</v>
      </c>
      <c r="K49" s="87">
        <f t="shared" si="7"/>
        <v>3277.5023299368968</v>
      </c>
      <c r="L49" s="87">
        <f t="shared" si="8"/>
        <v>3336.7570440156892</v>
      </c>
      <c r="M49" s="87">
        <f t="shared" si="9"/>
        <v>-9.8170440156891345</v>
      </c>
      <c r="N49" s="87">
        <f t="shared" si="10"/>
        <v>9.8170440156891345</v>
      </c>
      <c r="O49" s="90">
        <f t="shared" si="11"/>
        <v>2.9507727869120376E-3</v>
      </c>
    </row>
    <row r="50" spans="1:15" ht="15" thickBot="1">
      <c r="A50">
        <v>48</v>
      </c>
      <c r="B50" s="85" t="s">
        <v>51</v>
      </c>
      <c r="C50" s="82">
        <v>3428.01</v>
      </c>
      <c r="D50" s="87">
        <f t="shared" si="0"/>
        <v>3201.6896000000002</v>
      </c>
      <c r="E50" s="56">
        <f t="shared" si="1"/>
        <v>1.0706878018406281</v>
      </c>
      <c r="G50" s="56">
        <f t="shared" si="12"/>
        <v>1.0780899833722333</v>
      </c>
      <c r="H50" s="87">
        <f t="shared" si="3"/>
        <v>3179.7067525637212</v>
      </c>
      <c r="I50">
        <f t="shared" si="5"/>
        <v>3221.8190233237733</v>
      </c>
      <c r="J50" s="87">
        <f t="shared" si="6"/>
        <v>-37.528999712548739</v>
      </c>
      <c r="K50" s="87">
        <f t="shared" si="7"/>
        <v>3266.9332628143529</v>
      </c>
      <c r="L50" s="87">
        <f t="shared" si="8"/>
        <v>3522.0480269857217</v>
      </c>
      <c r="M50" s="87">
        <f t="shared" si="9"/>
        <v>-94.038026985721444</v>
      </c>
      <c r="N50" s="87">
        <f t="shared" si="10"/>
        <v>94.038026985721444</v>
      </c>
      <c r="O50" s="90">
        <f t="shared" si="11"/>
        <v>2.7432249901756831E-2</v>
      </c>
    </row>
    <row r="51" spans="1:15" ht="15" thickBot="1">
      <c r="A51">
        <v>49</v>
      </c>
      <c r="B51" s="84" t="s">
        <v>55</v>
      </c>
      <c r="C51" s="83">
        <v>3215.75</v>
      </c>
      <c r="D51" s="87">
        <f t="shared" si="0"/>
        <v>3216.0538999999999</v>
      </c>
      <c r="E51" s="56">
        <f t="shared" si="1"/>
        <v>0.9999055053150695</v>
      </c>
      <c r="G51" s="56">
        <f t="shared" si="12"/>
        <v>0.97449458132116162</v>
      </c>
      <c r="H51" s="87">
        <f t="shared" si="3"/>
        <v>3299.9157323586942</v>
      </c>
      <c r="I51">
        <f t="shared" si="5"/>
        <v>3258.6201862576427</v>
      </c>
      <c r="J51" s="87">
        <f t="shared" si="6"/>
        <v>36.801162933869364</v>
      </c>
      <c r="K51" s="87">
        <f t="shared" si="7"/>
        <v>3184.2900236112246</v>
      </c>
      <c r="L51" s="87">
        <f t="shared" si="8"/>
        <v>3103.0733733641723</v>
      </c>
      <c r="M51" s="87">
        <f t="shared" si="9"/>
        <v>112.67662663582769</v>
      </c>
      <c r="N51" s="87">
        <f t="shared" si="10"/>
        <v>112.67662663582769</v>
      </c>
      <c r="O51" s="90">
        <f t="shared" si="11"/>
        <v>3.503898830314163E-2</v>
      </c>
    </row>
    <row r="52" spans="1:15" ht="15" thickBot="1">
      <c r="A52">
        <v>50</v>
      </c>
      <c r="B52" s="85" t="s">
        <v>41</v>
      </c>
      <c r="C52" s="82">
        <v>3195.56</v>
      </c>
      <c r="D52" s="87">
        <f t="shared" si="0"/>
        <v>3230.25</v>
      </c>
      <c r="E52" s="56">
        <f t="shared" si="1"/>
        <v>0.98926089311972754</v>
      </c>
      <c r="G52" s="56">
        <f t="shared" si="12"/>
        <v>0.98062290982381561</v>
      </c>
      <c r="H52" s="87">
        <f t="shared" si="3"/>
        <v>3258.7042052424949</v>
      </c>
      <c r="I52">
        <f t="shared" si="5"/>
        <v>3258.6597781481241</v>
      </c>
      <c r="J52" s="87">
        <f t="shared" si="6"/>
        <v>3.9591890481460723E-2</v>
      </c>
      <c r="K52" s="87">
        <f t="shared" si="7"/>
        <v>3295.421349191512</v>
      </c>
      <c r="L52" s="87">
        <f t="shared" si="8"/>
        <v>3231.5656725397048</v>
      </c>
      <c r="M52" s="87">
        <f t="shared" si="9"/>
        <v>-36.005672539704847</v>
      </c>
      <c r="N52" s="87">
        <f t="shared" si="10"/>
        <v>36.005672539704847</v>
      </c>
      <c r="O52" s="90">
        <f t="shared" si="11"/>
        <v>1.1267406194752985E-2</v>
      </c>
    </row>
    <row r="53" spans="1:15" ht="15" thickBot="1">
      <c r="A53">
        <v>51</v>
      </c>
      <c r="B53" s="84" t="s">
        <v>42</v>
      </c>
      <c r="C53" s="83">
        <v>3332.65</v>
      </c>
      <c r="D53" s="87">
        <f t="shared" si="0"/>
        <v>3244.2779</v>
      </c>
      <c r="E53" s="56">
        <f t="shared" si="1"/>
        <v>1.0272393742841821</v>
      </c>
      <c r="G53" s="56">
        <f t="shared" si="12"/>
        <v>1.0180089632976141</v>
      </c>
      <c r="H53" s="87">
        <f t="shared" si="3"/>
        <v>3273.694161989124</v>
      </c>
      <c r="I53">
        <f t="shared" si="5"/>
        <v>3265.74436360864</v>
      </c>
      <c r="J53" s="87">
        <f t="shared" si="6"/>
        <v>7.084585460515882</v>
      </c>
      <c r="K53" s="87">
        <f t="shared" si="7"/>
        <v>3258.6993700386056</v>
      </c>
      <c r="L53" s="87">
        <f t="shared" si="8"/>
        <v>3317.3851673915892</v>
      </c>
      <c r="M53" s="87">
        <f t="shared" si="9"/>
        <v>15.26483260841087</v>
      </c>
      <c r="N53" s="87">
        <f t="shared" si="10"/>
        <v>15.26483260841087</v>
      </c>
      <c r="O53" s="90">
        <f t="shared" si="11"/>
        <v>4.5803887622195161E-3</v>
      </c>
    </row>
    <row r="54" spans="1:15" ht="15" thickBot="1">
      <c r="A54">
        <v>52</v>
      </c>
      <c r="B54" s="85" t="s">
        <v>43</v>
      </c>
      <c r="C54" s="82">
        <v>3294.76</v>
      </c>
      <c r="D54" s="87">
        <f t="shared" si="0"/>
        <v>3258.1376</v>
      </c>
      <c r="E54" s="56">
        <f t="shared" si="1"/>
        <v>1.0112402864753165</v>
      </c>
      <c r="G54" s="56">
        <f t="shared" si="12"/>
        <v>0.99758826115150245</v>
      </c>
      <c r="H54" s="87">
        <f t="shared" si="3"/>
        <v>3302.7253109383064</v>
      </c>
      <c r="I54">
        <f t="shared" si="5"/>
        <v>3283.1707300323433</v>
      </c>
      <c r="J54" s="87">
        <f t="shared" si="6"/>
        <v>17.426366423703257</v>
      </c>
      <c r="K54" s="87">
        <f t="shared" si="7"/>
        <v>3272.8289490691559</v>
      </c>
      <c r="L54" s="87">
        <f t="shared" si="8"/>
        <v>3264.9357403481986</v>
      </c>
      <c r="M54" s="87">
        <f t="shared" si="9"/>
        <v>29.82425965180164</v>
      </c>
      <c r="N54" s="87">
        <f t="shared" si="10"/>
        <v>29.82425965180164</v>
      </c>
      <c r="O54" s="90">
        <f t="shared" si="11"/>
        <v>9.05202796312983E-3</v>
      </c>
    </row>
    <row r="55" spans="1:15" ht="15" thickBot="1">
      <c r="A55">
        <v>53</v>
      </c>
      <c r="B55" s="84" t="s">
        <v>44</v>
      </c>
      <c r="C55" s="83">
        <v>3193.9</v>
      </c>
      <c r="D55" s="87">
        <f t="shared" si="0"/>
        <v>3271.8290999999999</v>
      </c>
      <c r="E55" s="56">
        <f t="shared" si="1"/>
        <v>0.97618179384736203</v>
      </c>
      <c r="G55" s="56">
        <f t="shared" si="12"/>
        <v>0.97547321655880836</v>
      </c>
      <c r="H55" s="87">
        <f t="shared" si="3"/>
        <v>3274.2057350043597</v>
      </c>
      <c r="I55">
        <f t="shared" si="5"/>
        <v>3278.9461955186207</v>
      </c>
      <c r="J55" s="87">
        <f t="shared" si="6"/>
        <v>-4.224534513722574</v>
      </c>
      <c r="K55" s="87">
        <f t="shared" si="7"/>
        <v>3300.5970964560465</v>
      </c>
      <c r="L55" s="87">
        <f t="shared" si="8"/>
        <v>3219.644066244643</v>
      </c>
      <c r="M55" s="87">
        <f t="shared" si="9"/>
        <v>-25.744066244642909</v>
      </c>
      <c r="N55" s="87">
        <f t="shared" si="10"/>
        <v>25.744066244642909</v>
      </c>
      <c r="O55" s="90">
        <f t="shared" si="11"/>
        <v>8.0603858119048521E-3</v>
      </c>
    </row>
    <row r="56" spans="1:15" ht="15" thickBot="1">
      <c r="A56">
        <v>54</v>
      </c>
      <c r="B56" s="85" t="s">
        <v>45</v>
      </c>
      <c r="C56" s="82">
        <v>3287.88</v>
      </c>
      <c r="D56" s="87">
        <f t="shared" si="0"/>
        <v>3285.3523999999998</v>
      </c>
      <c r="E56" s="56">
        <f t="shared" si="1"/>
        <v>1.0007693543012313</v>
      </c>
      <c r="G56" s="56">
        <f t="shared" si="12"/>
        <v>1.0010760715452229</v>
      </c>
      <c r="H56" s="87">
        <f t="shared" si="3"/>
        <v>3284.3458089303381</v>
      </c>
      <c r="I56">
        <f t="shared" si="5"/>
        <v>3281.490631198435</v>
      </c>
      <c r="J56" s="87">
        <f t="shared" si="6"/>
        <v>2.5444356798143417</v>
      </c>
      <c r="K56" s="87">
        <f t="shared" si="7"/>
        <v>3274.7216610048981</v>
      </c>
      <c r="L56" s="87">
        <f t="shared" si="8"/>
        <v>3278.2454958028306</v>
      </c>
      <c r="M56" s="87">
        <f t="shared" si="9"/>
        <v>9.6345041971694627</v>
      </c>
      <c r="N56" s="87">
        <f t="shared" si="10"/>
        <v>9.6345041971694627</v>
      </c>
      <c r="O56" s="90">
        <f t="shared" si="11"/>
        <v>2.9303089520205917E-3</v>
      </c>
    </row>
    <row r="57" spans="1:15" ht="15" thickBot="1">
      <c r="A57">
        <v>55</v>
      </c>
      <c r="B57" s="84" t="s">
        <v>46</v>
      </c>
      <c r="C57" s="83">
        <v>3361.9</v>
      </c>
      <c r="D57" s="87">
        <f t="shared" si="0"/>
        <v>3298.7075</v>
      </c>
      <c r="E57" s="56">
        <f t="shared" si="1"/>
        <v>1.0191567454828898</v>
      </c>
      <c r="G57" s="56">
        <f t="shared" si="12"/>
        <v>1.0022122123938071</v>
      </c>
      <c r="H57" s="87">
        <f t="shared" si="3"/>
        <v>3354.4791795841561</v>
      </c>
      <c r="I57">
        <f t="shared" si="5"/>
        <v>3315.8846984343345</v>
      </c>
      <c r="J57" s="87">
        <f t="shared" si="6"/>
        <v>34.394067235899456</v>
      </c>
      <c r="K57" s="87">
        <f t="shared" si="7"/>
        <v>3284.0350668782494</v>
      </c>
      <c r="L57" s="87">
        <f t="shared" si="8"/>
        <v>3291.3000499548943</v>
      </c>
      <c r="M57" s="87">
        <f t="shared" si="9"/>
        <v>70.599950045105743</v>
      </c>
      <c r="N57" s="87">
        <f t="shared" si="10"/>
        <v>70.599950045105743</v>
      </c>
      <c r="O57" s="90">
        <f t="shared" si="11"/>
        <v>2.1000014885959054E-2</v>
      </c>
    </row>
    <row r="58" spans="1:15" ht="15" thickBot="1">
      <c r="A58">
        <v>56</v>
      </c>
      <c r="B58" s="85" t="s">
        <v>47</v>
      </c>
      <c r="C58" s="82">
        <v>3268.69</v>
      </c>
      <c r="D58" s="87">
        <f t="shared" si="0"/>
        <v>3311.8944000000001</v>
      </c>
      <c r="E58" s="56">
        <f t="shared" si="1"/>
        <v>0.98695477730207826</v>
      </c>
      <c r="G58" s="56">
        <f t="shared" si="12"/>
        <v>0.98572727055191056</v>
      </c>
      <c r="H58" s="87">
        <f t="shared" si="3"/>
        <v>3316.018636848562</v>
      </c>
      <c r="I58">
        <f t="shared" si="5"/>
        <v>3315.9478136342705</v>
      </c>
      <c r="J58" s="87">
        <f t="shared" si="6"/>
        <v>6.3115199935964483E-2</v>
      </c>
      <c r="K58" s="87">
        <f t="shared" si="7"/>
        <v>3350.278765670234</v>
      </c>
      <c r="L58" s="87">
        <f t="shared" si="8"/>
        <v>3302.4611432721435</v>
      </c>
      <c r="M58" s="87">
        <f t="shared" si="9"/>
        <v>-33.77114327214349</v>
      </c>
      <c r="N58" s="87">
        <f t="shared" si="10"/>
        <v>33.77114327214349</v>
      </c>
      <c r="O58" s="90">
        <f t="shared" si="11"/>
        <v>1.0331705751277573E-2</v>
      </c>
    </row>
    <row r="59" spans="1:15" ht="15" thickBot="1">
      <c r="A59">
        <v>57</v>
      </c>
      <c r="B59" s="84" t="s">
        <v>48</v>
      </c>
      <c r="C59" s="83">
        <v>3283.18</v>
      </c>
      <c r="D59" s="87">
        <f t="shared" si="0"/>
        <v>3324.9130999999998</v>
      </c>
      <c r="E59" s="56">
        <f t="shared" si="1"/>
        <v>0.98744836368806155</v>
      </c>
      <c r="G59" s="56">
        <f t="shared" si="12"/>
        <v>0.97864843826629655</v>
      </c>
      <c r="H59" s="87">
        <f t="shared" si="3"/>
        <v>3354.810442262848</v>
      </c>
      <c r="I59">
        <f t="shared" si="5"/>
        <v>3334.2608763211915</v>
      </c>
      <c r="J59" s="87">
        <f t="shared" si="6"/>
        <v>18.313062686921057</v>
      </c>
      <c r="K59" s="87">
        <f t="shared" si="7"/>
        <v>3316.0109288342064</v>
      </c>
      <c r="L59" s="87">
        <f t="shared" si="8"/>
        <v>3245.2089167775675</v>
      </c>
      <c r="M59" s="87">
        <f t="shared" si="9"/>
        <v>37.971083222432298</v>
      </c>
      <c r="N59" s="87">
        <f t="shared" si="10"/>
        <v>37.971083222432298</v>
      </c>
      <c r="O59" s="90">
        <f t="shared" si="11"/>
        <v>1.1565337027647678E-2</v>
      </c>
    </row>
    <row r="60" spans="1:15" ht="15" thickBot="1">
      <c r="A60">
        <v>58</v>
      </c>
      <c r="B60" s="85" t="s">
        <v>49</v>
      </c>
      <c r="C60" s="82">
        <v>3312.32</v>
      </c>
      <c r="D60" s="87">
        <f t="shared" si="0"/>
        <v>3337.7636000000002</v>
      </c>
      <c r="E60" s="56">
        <f t="shared" si="1"/>
        <v>0.99237705150838118</v>
      </c>
      <c r="G60" s="56">
        <f t="shared" si="12"/>
        <v>0.9899788630508588</v>
      </c>
      <c r="H60" s="87">
        <f t="shared" si="3"/>
        <v>3345.8492131764174</v>
      </c>
      <c r="I60">
        <f t="shared" si="5"/>
        <v>3339.7215964720372</v>
      </c>
      <c r="J60" s="87">
        <f t="shared" si="6"/>
        <v>5.4607201508456455</v>
      </c>
      <c r="K60" s="87">
        <f t="shared" si="7"/>
        <v>3352.5739390081126</v>
      </c>
      <c r="L60" s="87">
        <f t="shared" si="8"/>
        <v>3318.9773364331904</v>
      </c>
      <c r="M60" s="87">
        <f t="shared" si="9"/>
        <v>-6.6573364331902667</v>
      </c>
      <c r="N60" s="87">
        <f t="shared" si="10"/>
        <v>6.6573364331902667</v>
      </c>
      <c r="O60" s="90">
        <f t="shared" si="11"/>
        <v>2.0098711577354439E-3</v>
      </c>
    </row>
    <row r="61" spans="1:15" ht="15" thickBot="1">
      <c r="A61">
        <v>59</v>
      </c>
      <c r="B61" s="84" t="s">
        <v>50</v>
      </c>
      <c r="C61" s="83">
        <v>3403.92</v>
      </c>
      <c r="D61" s="87">
        <f t="shared" si="0"/>
        <v>3350.4459000000002</v>
      </c>
      <c r="E61" s="56">
        <f t="shared" si="1"/>
        <v>1.0159602935239156</v>
      </c>
      <c r="G61" s="56">
        <f t="shared" si="12"/>
        <v>1.0180792286667675</v>
      </c>
      <c r="H61" s="87">
        <f t="shared" si="3"/>
        <v>3343.4725944243323</v>
      </c>
      <c r="I61">
        <f t="shared" si="5"/>
        <v>3341.4891624618576</v>
      </c>
      <c r="J61" s="87">
        <f t="shared" si="6"/>
        <v>1.7675659898204685</v>
      </c>
      <c r="K61" s="87">
        <f t="shared" si="7"/>
        <v>3345.1823166228828</v>
      </c>
      <c r="L61" s="87">
        <f t="shared" si="8"/>
        <v>3405.660632657135</v>
      </c>
      <c r="M61" s="87">
        <f t="shared" si="9"/>
        <v>-1.7406326571349382</v>
      </c>
      <c r="N61" s="87">
        <f t="shared" si="10"/>
        <v>1.7406326571349382</v>
      </c>
      <c r="O61" s="90">
        <f t="shared" si="11"/>
        <v>5.1136121211278122E-4</v>
      </c>
    </row>
    <row r="62" spans="1:15" ht="15" thickBot="1">
      <c r="A62">
        <v>60</v>
      </c>
      <c r="B62" s="85" t="s">
        <v>51</v>
      </c>
      <c r="C62" s="82">
        <v>3652.4</v>
      </c>
      <c r="D62" s="87">
        <f t="shared" si="0"/>
        <v>3362.96</v>
      </c>
      <c r="E62" s="56">
        <f t="shared" si="1"/>
        <v>1.0860670361824107</v>
      </c>
      <c r="G62" s="56">
        <f t="shared" si="12"/>
        <v>1.0780899833722333</v>
      </c>
      <c r="H62" s="87">
        <f t="shared" si="3"/>
        <v>3387.8433677450575</v>
      </c>
      <c r="I62">
        <f t="shared" si="5"/>
        <v>3363.3324473118541</v>
      </c>
      <c r="J62" s="87">
        <f t="shared" si="6"/>
        <v>21.843284849996508</v>
      </c>
      <c r="K62" s="87">
        <f t="shared" si="7"/>
        <v>3343.2567284516781</v>
      </c>
      <c r="L62" s="87">
        <f t="shared" si="8"/>
        <v>3604.3315907855767</v>
      </c>
      <c r="M62" s="87">
        <f t="shared" si="9"/>
        <v>48.068409214423355</v>
      </c>
      <c r="N62" s="87">
        <f t="shared" si="10"/>
        <v>48.068409214423355</v>
      </c>
      <c r="O62" s="90">
        <f t="shared" si="11"/>
        <v>1.3160773522731178E-2</v>
      </c>
    </row>
    <row r="63" spans="1:15" ht="15" thickBot="1">
      <c r="A63">
        <v>61</v>
      </c>
      <c r="B63" s="84" t="s">
        <v>56</v>
      </c>
      <c r="C63" s="83">
        <v>3231.13</v>
      </c>
      <c r="D63" s="87">
        <f t="shared" si="0"/>
        <v>3375.3059000000003</v>
      </c>
      <c r="E63" s="56">
        <f t="shared" si="1"/>
        <v>0.95728508636802367</v>
      </c>
      <c r="G63" s="56">
        <f t="shared" si="12"/>
        <v>0.97449458132116162</v>
      </c>
      <c r="H63" s="87">
        <f t="shared" si="3"/>
        <v>3315.6982726568135</v>
      </c>
      <c r="I63">
        <f t="shared" si="5"/>
        <v>3340.8860082190531</v>
      </c>
      <c r="J63" s="87">
        <f t="shared" si="6"/>
        <v>-22.446439092801029</v>
      </c>
      <c r="K63" s="87">
        <f t="shared" si="7"/>
        <v>3385.1757321618506</v>
      </c>
      <c r="L63" s="87">
        <f t="shared" si="8"/>
        <v>3298.8354078116195</v>
      </c>
      <c r="M63" s="87">
        <f t="shared" si="9"/>
        <v>-67.705407811619352</v>
      </c>
      <c r="N63" s="87">
        <f t="shared" si="10"/>
        <v>67.705407811619352</v>
      </c>
      <c r="O63" s="90">
        <f t="shared" si="11"/>
        <v>2.0954095877175893E-2</v>
      </c>
    </row>
    <row r="64" spans="1:15" ht="15" thickBot="1">
      <c r="A64">
        <v>62</v>
      </c>
      <c r="B64" s="85" t="s">
        <v>41</v>
      </c>
      <c r="C64" s="82">
        <v>3288.29</v>
      </c>
      <c r="D64" s="87">
        <f t="shared" si="0"/>
        <v>3387.4836</v>
      </c>
      <c r="E64" s="56">
        <f t="shared" si="1"/>
        <v>0.97071761469192053</v>
      </c>
      <c r="G64" s="56">
        <f t="shared" si="12"/>
        <v>0.98062290982381561</v>
      </c>
      <c r="H64" s="87">
        <f t="shared" si="3"/>
        <v>3353.2665482910174</v>
      </c>
      <c r="I64">
        <f t="shared" si="5"/>
        <v>3346.720034748826</v>
      </c>
      <c r="J64" s="87">
        <f t="shared" si="6"/>
        <v>5.8340265297729275</v>
      </c>
      <c r="K64" s="87">
        <f t="shared" si="7"/>
        <v>3318.4395691262521</v>
      </c>
      <c r="L64" s="87">
        <f t="shared" si="8"/>
        <v>3254.1378663510741</v>
      </c>
      <c r="M64" s="87">
        <f t="shared" si="9"/>
        <v>34.152133648925883</v>
      </c>
      <c r="N64" s="87">
        <f t="shared" si="10"/>
        <v>34.152133648925883</v>
      </c>
      <c r="O64" s="90">
        <f t="shared" si="11"/>
        <v>1.0385985922447803E-2</v>
      </c>
    </row>
    <row r="65" spans="1:15" ht="15" thickBot="1">
      <c r="A65">
        <v>63</v>
      </c>
      <c r="B65" s="84" t="s">
        <v>42</v>
      </c>
      <c r="C65" s="83">
        <v>3493.42</v>
      </c>
      <c r="D65" s="87">
        <f t="shared" si="0"/>
        <v>3399.4931000000001</v>
      </c>
      <c r="E65" s="56">
        <f t="shared" si="1"/>
        <v>1.0276296780834766</v>
      </c>
      <c r="G65" s="56">
        <f t="shared" si="12"/>
        <v>1.0180089632976141</v>
      </c>
      <c r="H65" s="87">
        <f t="shared" si="3"/>
        <v>3431.6200799291996</v>
      </c>
      <c r="I65">
        <f t="shared" si="5"/>
        <v>3386.727103348589</v>
      </c>
      <c r="J65" s="87">
        <f t="shared" si="6"/>
        <v>40.007068599762988</v>
      </c>
      <c r="K65" s="87">
        <f t="shared" si="7"/>
        <v>3352.554061278599</v>
      </c>
      <c r="L65" s="87">
        <f t="shared" si="8"/>
        <v>3412.9300843214323</v>
      </c>
      <c r="M65" s="87">
        <f t="shared" si="9"/>
        <v>80.489915678567741</v>
      </c>
      <c r="N65" s="87">
        <f t="shared" si="10"/>
        <v>80.489915678567741</v>
      </c>
      <c r="O65" s="90">
        <f t="shared" si="11"/>
        <v>2.3040434782696538E-2</v>
      </c>
    </row>
    <row r="66" spans="1:15" ht="15" thickBot="1">
      <c r="A66">
        <v>64</v>
      </c>
      <c r="B66" s="85" t="s">
        <v>43</v>
      </c>
      <c r="C66" s="82">
        <v>3398.67</v>
      </c>
      <c r="D66" s="87">
        <f t="shared" si="0"/>
        <v>3411.3343999999997</v>
      </c>
      <c r="E66" s="56">
        <f t="shared" si="1"/>
        <v>0.99628755246040968</v>
      </c>
      <c r="G66" s="56">
        <f t="shared" si="12"/>
        <v>0.99758826115150245</v>
      </c>
      <c r="H66" s="87">
        <f t="shared" si="3"/>
        <v>3406.8865205740913</v>
      </c>
      <c r="I66">
        <f t="shared" si="5"/>
        <v>3396.2267353706739</v>
      </c>
      <c r="J66" s="87">
        <f t="shared" si="6"/>
        <v>9.4996320220848247</v>
      </c>
      <c r="K66" s="87">
        <f t="shared" si="7"/>
        <v>3426.734171948352</v>
      </c>
      <c r="L66" s="87">
        <f t="shared" si="8"/>
        <v>3418.4697840223903</v>
      </c>
      <c r="M66" s="87">
        <f t="shared" si="9"/>
        <v>-19.799784022390213</v>
      </c>
      <c r="N66" s="87">
        <f t="shared" si="10"/>
        <v>19.799784022390213</v>
      </c>
      <c r="O66" s="90">
        <f t="shared" si="11"/>
        <v>5.8257447832211458E-3</v>
      </c>
    </row>
    <row r="67" spans="1:15" ht="15" thickBot="1">
      <c r="A67">
        <v>65</v>
      </c>
      <c r="B67" s="84" t="s">
        <v>44</v>
      </c>
      <c r="C67" s="83">
        <v>3346.61</v>
      </c>
      <c r="D67" s="87">
        <f t="shared" si="0"/>
        <v>3423.0074999999997</v>
      </c>
      <c r="E67" s="56">
        <f t="shared" si="1"/>
        <v>0.97768117656768216</v>
      </c>
      <c r="G67" s="56">
        <f t="shared" si="12"/>
        <v>0.97547321655880836</v>
      </c>
      <c r="H67" s="87">
        <f t="shared" si="3"/>
        <v>3430.7553946031312</v>
      </c>
      <c r="I67">
        <f t="shared" si="5"/>
        <v>3412.4975210414696</v>
      </c>
      <c r="J67" s="87">
        <f t="shared" si="6"/>
        <v>16.270785670795703</v>
      </c>
      <c r="K67" s="87">
        <f t="shared" si="7"/>
        <v>3405.7263673927587</v>
      </c>
      <c r="L67" s="87">
        <f t="shared" si="8"/>
        <v>3322.19485431976</v>
      </c>
      <c r="M67" s="87">
        <f t="shared" si="9"/>
        <v>24.41514568024013</v>
      </c>
      <c r="N67" s="87">
        <f t="shared" si="10"/>
        <v>24.41514568024013</v>
      </c>
      <c r="O67" s="90">
        <f t="shared" si="11"/>
        <v>7.2954857841935955E-3</v>
      </c>
    </row>
    <row r="68" spans="1:15" ht="15" thickBot="1">
      <c r="A68">
        <v>66</v>
      </c>
      <c r="B68" s="85" t="s">
        <v>45</v>
      </c>
      <c r="C68" s="82">
        <v>3403.65</v>
      </c>
      <c r="D68" s="87">
        <f t="shared" ref="D68:D73" si="13">-0.0841*A68^2+22.522*A68+2314.4</f>
        <v>3434.5124000000001</v>
      </c>
      <c r="E68" s="56">
        <f t="shared" ref="E68:E73" si="14">C68/D68</f>
        <v>0.99101403739290617</v>
      </c>
      <c r="G68" s="56">
        <f t="shared" si="12"/>
        <v>1.0010760715452229</v>
      </c>
      <c r="H68" s="87">
        <f t="shared" ref="H68:H73" si="15">C68/G68</f>
        <v>3399.9913660370039</v>
      </c>
      <c r="I68">
        <f t="shared" si="5"/>
        <v>3406.6043015488303</v>
      </c>
      <c r="J68" s="87">
        <f t="shared" si="6"/>
        <v>-5.8932194926392185</v>
      </c>
      <c r="K68" s="87">
        <f t="shared" si="7"/>
        <v>3428.7683067122653</v>
      </c>
      <c r="L68" s="87">
        <f t="shared" si="8"/>
        <v>3432.4579067222808</v>
      </c>
      <c r="M68" s="87">
        <f t="shared" si="9"/>
        <v>-28.807906722280677</v>
      </c>
      <c r="N68" s="87">
        <f t="shared" si="10"/>
        <v>28.807906722280677</v>
      </c>
      <c r="O68" s="90">
        <f t="shared" si="11"/>
        <v>8.4638275740104522E-3</v>
      </c>
    </row>
    <row r="69" spans="1:15" ht="15" thickBot="1">
      <c r="A69">
        <v>67</v>
      </c>
      <c r="B69" s="84" t="s">
        <v>46</v>
      </c>
      <c r="C69" s="83">
        <v>3403.65</v>
      </c>
      <c r="D69" s="87">
        <f t="shared" si="13"/>
        <v>3445.8490999999999</v>
      </c>
      <c r="E69" s="56">
        <f t="shared" si="14"/>
        <v>0.98775364249119335</v>
      </c>
      <c r="G69" s="56">
        <f t="shared" si="12"/>
        <v>1.0022122123938071</v>
      </c>
      <c r="H69" s="87">
        <f t="shared" si="15"/>
        <v>3396.1370235853574</v>
      </c>
      <c r="I69">
        <f t="shared" ref="I69:I73" si="16">$J$1*H69+(1-$J$1)*I68</f>
        <v>3401.6718529659374</v>
      </c>
      <c r="J69" s="87">
        <f t="shared" ref="J69:J73" si="17">I69-I68</f>
        <v>-4.9324485828929028</v>
      </c>
      <c r="K69" s="87">
        <f t="shared" si="7"/>
        <v>3400.7110820561911</v>
      </c>
      <c r="L69" s="87">
        <f t="shared" si="8"/>
        <v>3408.2341772596728</v>
      </c>
      <c r="M69" s="87">
        <f t="shared" si="9"/>
        <v>-4.5841772596727424</v>
      </c>
      <c r="N69" s="87">
        <f t="shared" si="10"/>
        <v>4.5841772596727424</v>
      </c>
      <c r="O69" s="90">
        <f t="shared" si="11"/>
        <v>1.3468415552929185E-3</v>
      </c>
    </row>
    <row r="70" spans="1:15" ht="15" thickBot="1">
      <c r="A70">
        <v>68</v>
      </c>
      <c r="B70" s="85" t="s">
        <v>47</v>
      </c>
      <c r="C70" s="82">
        <v>3433.32</v>
      </c>
      <c r="D70" s="87">
        <f t="shared" si="13"/>
        <v>3457.0176000000001</v>
      </c>
      <c r="E70" s="56">
        <f t="shared" si="14"/>
        <v>0.99314507395044793</v>
      </c>
      <c r="G70" s="56">
        <f t="shared" si="12"/>
        <v>0.98572727055191056</v>
      </c>
      <c r="H70" s="87">
        <f t="shared" si="15"/>
        <v>3483.0323788015703</v>
      </c>
      <c r="I70">
        <f t="shared" si="16"/>
        <v>3440.0110096943417</v>
      </c>
      <c r="J70" s="87">
        <f t="shared" si="17"/>
        <v>38.339156728404305</v>
      </c>
      <c r="K70" s="87">
        <f t="shared" ref="K70:K72" si="18">I69+1*J69</f>
        <v>3396.7394043830445</v>
      </c>
      <c r="L70" s="87">
        <f t="shared" ref="L70:L72" si="19">K70*G70</f>
        <v>3348.2586618586211</v>
      </c>
      <c r="M70" s="87">
        <f t="shared" ref="M70:M73" si="20">C70-L70</f>
        <v>85.06133814137911</v>
      </c>
      <c r="N70" s="87">
        <f t="shared" ref="N70:N73" si="21">ABS(M70)</f>
        <v>85.06133814137911</v>
      </c>
      <c r="O70" s="90">
        <f t="shared" ref="O70:O73" si="22">N70/C70</f>
        <v>2.477524324600652E-2</v>
      </c>
    </row>
    <row r="71" spans="1:15" ht="15" thickBot="1">
      <c r="A71">
        <v>69</v>
      </c>
      <c r="B71" s="84" t="s">
        <v>48</v>
      </c>
      <c r="C71" s="83">
        <v>3407.26</v>
      </c>
      <c r="D71" s="87">
        <f t="shared" si="13"/>
        <v>3468.0178999999998</v>
      </c>
      <c r="E71" s="56">
        <f t="shared" si="14"/>
        <v>0.98248051141835235</v>
      </c>
      <c r="G71" s="56">
        <f t="shared" si="12"/>
        <v>0.97864843826629655</v>
      </c>
      <c r="H71" s="87">
        <f t="shared" si="15"/>
        <v>3481.5975449121015</v>
      </c>
      <c r="I71">
        <f t="shared" si="16"/>
        <v>3459.6076467014086</v>
      </c>
      <c r="J71" s="87">
        <f t="shared" si="17"/>
        <v>19.596637007066875</v>
      </c>
      <c r="K71" s="87">
        <f t="shared" si="18"/>
        <v>3478.350166422746</v>
      </c>
      <c r="L71" s="87">
        <f t="shared" si="19"/>
        <v>3404.0819581129331</v>
      </c>
      <c r="M71" s="87">
        <f t="shared" si="20"/>
        <v>3.1780418870671383</v>
      </c>
      <c r="N71" s="87">
        <f t="shared" si="21"/>
        <v>3.1780418870671383</v>
      </c>
      <c r="O71" s="90">
        <f t="shared" si="22"/>
        <v>9.3272655654899779E-4</v>
      </c>
    </row>
    <row r="72" spans="1:15" ht="15" thickBot="1">
      <c r="A72">
        <v>70</v>
      </c>
      <c r="B72" s="85" t="s">
        <v>49</v>
      </c>
      <c r="C72" s="82">
        <v>3403.68</v>
      </c>
      <c r="D72" s="87">
        <f t="shared" si="13"/>
        <v>3478.8500000000004</v>
      </c>
      <c r="E72" s="56">
        <f t="shared" si="14"/>
        <v>0.97839228480676066</v>
      </c>
      <c r="G72" s="56">
        <f t="shared" si="12"/>
        <v>0.9899788630508588</v>
      </c>
      <c r="H72" s="87">
        <f t="shared" si="15"/>
        <v>3438.134011781563</v>
      </c>
      <c r="I72">
        <f t="shared" si="16"/>
        <v>3449.4887217526721</v>
      </c>
      <c r="J72" s="87">
        <f t="shared" si="17"/>
        <v>-10.118924948736549</v>
      </c>
      <c r="K72" s="87">
        <f t="shared" si="18"/>
        <v>3479.2042837084755</v>
      </c>
      <c r="L72" s="87">
        <f t="shared" si="19"/>
        <v>3444.3387011073942</v>
      </c>
      <c r="M72" s="87">
        <f t="shared" si="20"/>
        <v>-40.658701107394336</v>
      </c>
      <c r="N72" s="87">
        <f t="shared" si="21"/>
        <v>40.658701107394336</v>
      </c>
      <c r="O72" s="90">
        <f t="shared" si="22"/>
        <v>1.1945512241865961E-2</v>
      </c>
    </row>
    <row r="73" spans="1:15" ht="15" thickBot="1">
      <c r="A73">
        <v>71</v>
      </c>
      <c r="B73" s="84" t="s">
        <v>50</v>
      </c>
      <c r="C73" s="83">
        <v>3440.22</v>
      </c>
      <c r="D73" s="87">
        <f t="shared" si="13"/>
        <v>3489.5138999999999</v>
      </c>
      <c r="E73" s="56">
        <f t="shared" si="14"/>
        <v>0.98587370579036804</v>
      </c>
      <c r="G73" s="56">
        <f t="shared" si="12"/>
        <v>1.0180792286667675</v>
      </c>
      <c r="H73" s="87">
        <f t="shared" si="15"/>
        <v>3379.1279726875118</v>
      </c>
      <c r="I73">
        <f t="shared" si="16"/>
        <v>3416.3329406385378</v>
      </c>
      <c r="J73" s="87">
        <f t="shared" si="17"/>
        <v>-33.155781114134243</v>
      </c>
      <c r="K73" s="87">
        <f>I72+1*J72</f>
        <v>3439.3697968039355</v>
      </c>
      <c r="L73" s="87">
        <f>K73*G73</f>
        <v>3501.5509498299275</v>
      </c>
      <c r="M73" s="87">
        <f t="shared" si="20"/>
        <v>-61.330949829927704</v>
      </c>
      <c r="N73" s="87">
        <f t="shared" si="21"/>
        <v>61.330949829927704</v>
      </c>
      <c r="O73" s="90">
        <f t="shared" si="22"/>
        <v>1.7827624346677742E-2</v>
      </c>
    </row>
    <row r="74" spans="1:15" ht="15" thickBot="1">
      <c r="A74">
        <v>72</v>
      </c>
      <c r="B74" s="86" t="s">
        <v>51</v>
      </c>
      <c r="D74" s="87"/>
      <c r="E74" s="56"/>
      <c r="G74" s="231">
        <f t="shared" si="12"/>
        <v>1.0780899833722333</v>
      </c>
      <c r="H74" s="87"/>
      <c r="J74" s="87"/>
      <c r="K74" s="88">
        <f>I73+1*J73</f>
        <v>3383.1771595244036</v>
      </c>
      <c r="L74" s="88">
        <f>K74*G74</f>
        <v>3647.3694076569836</v>
      </c>
      <c r="M74" s="87"/>
      <c r="N74" s="87"/>
      <c r="O74" s="90"/>
    </row>
  </sheetData>
  <mergeCells count="2">
    <mergeCell ref="D1:H1"/>
    <mergeCell ref="Q21:R2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85"/>
  <sheetViews>
    <sheetView workbookViewId="0">
      <selection activeCell="C4" sqref="C4"/>
    </sheetView>
  </sheetViews>
  <sheetFormatPr defaultRowHeight="14.4"/>
  <cols>
    <col min="3" max="3" width="11.44140625" customWidth="1"/>
    <col min="14" max="14" width="10.6640625" customWidth="1"/>
  </cols>
  <sheetData>
    <row r="1" spans="1:8" ht="24.75" customHeight="1">
      <c r="A1" s="235" t="s">
        <v>88</v>
      </c>
      <c r="B1" s="236">
        <v>0.79721890784168548</v>
      </c>
    </row>
    <row r="2" spans="1:8" ht="26.25" customHeight="1">
      <c r="A2" s="235" t="s">
        <v>124</v>
      </c>
      <c r="B2" s="237">
        <v>0.32201435790298039</v>
      </c>
    </row>
    <row r="3" spans="1:8" ht="69.599999999999994" thickBot="1">
      <c r="A3" s="238" t="s">
        <v>36</v>
      </c>
      <c r="B3" s="234" t="s">
        <v>39</v>
      </c>
      <c r="C3" s="38" t="s">
        <v>125</v>
      </c>
      <c r="D3" s="38" t="s">
        <v>126</v>
      </c>
      <c r="E3" s="38" t="s">
        <v>127</v>
      </c>
      <c r="F3" s="240" t="s">
        <v>61</v>
      </c>
      <c r="G3" s="240" t="s">
        <v>3</v>
      </c>
      <c r="H3" s="240" t="s">
        <v>4</v>
      </c>
    </row>
    <row r="4" spans="1:8" ht="15" thickBot="1">
      <c r="A4" s="78" t="s">
        <v>40</v>
      </c>
      <c r="B4" s="143">
        <v>4734</v>
      </c>
      <c r="C4">
        <f>B4</f>
        <v>4734</v>
      </c>
      <c r="D4">
        <v>0</v>
      </c>
    </row>
    <row r="5" spans="1:8" ht="15" thickBot="1">
      <c r="A5" s="80" t="s">
        <v>41</v>
      </c>
      <c r="B5" s="144">
        <v>4742</v>
      </c>
      <c r="C5" s="87">
        <f>$B$1*B5+(1-$B$1)*(C4+D4)</f>
        <v>4740.377751262733</v>
      </c>
      <c r="D5" s="87">
        <f>$B$2*(C5-C4)+(1-$B$2)*D4</f>
        <v>2.0537274777338892</v>
      </c>
      <c r="E5" s="87">
        <f>C4+D4</f>
        <v>4734</v>
      </c>
      <c r="F5" s="87">
        <f>B5-E5</f>
        <v>8</v>
      </c>
      <c r="G5">
        <f>ABS(F5)</f>
        <v>8</v>
      </c>
      <c r="H5" s="90">
        <f>G5/B5</f>
        <v>1.6870518768452129E-3</v>
      </c>
    </row>
    <row r="6" spans="1:8" ht="15" thickBot="1">
      <c r="A6" s="78" t="s">
        <v>42</v>
      </c>
      <c r="B6" s="143">
        <v>4740</v>
      </c>
      <c r="C6" s="87">
        <f t="shared" ref="C6:C69" si="0">$B$1*B6+(1-$B$1)*(C5+D5)</f>
        <v>4740.4930579145512</v>
      </c>
      <c r="D6" s="87">
        <f t="shared" ref="D6:D69" si="1">$B$2*(C6-C5)+(1-$B$2)*D5</f>
        <v>1.4295281401308748</v>
      </c>
      <c r="E6" s="87">
        <f>C5+D5</f>
        <v>4742.4314787404664</v>
      </c>
      <c r="F6" s="87">
        <f t="shared" ref="F6:F69" si="2">B6-E6</f>
        <v>-2.4314787404664457</v>
      </c>
      <c r="G6">
        <f t="shared" ref="G6:G69" si="3">ABS(F6)</f>
        <v>2.4314787404664457</v>
      </c>
      <c r="H6" s="90">
        <f t="shared" ref="H6:H69" si="4">G6/B6</f>
        <v>5.1297019841064259E-4</v>
      </c>
    </row>
    <row r="7" spans="1:8" ht="15" thickBot="1">
      <c r="A7" s="80" t="s">
        <v>43</v>
      </c>
      <c r="B7" s="144">
        <v>4751</v>
      </c>
      <c r="C7" s="87">
        <f t="shared" si="0"/>
        <v>4749.1592720861954</v>
      </c>
      <c r="D7" s="87">
        <f t="shared" si="1"/>
        <v>3.7598449459141192</v>
      </c>
      <c r="E7" s="87">
        <f>C6+D6</f>
        <v>4741.9225860546821</v>
      </c>
      <c r="F7" s="87">
        <f t="shared" si="2"/>
        <v>9.0774139453178577</v>
      </c>
      <c r="G7">
        <f t="shared" si="3"/>
        <v>9.0774139453178577</v>
      </c>
      <c r="H7" s="90">
        <f t="shared" si="4"/>
        <v>1.9106322764297743E-3</v>
      </c>
    </row>
    <row r="8" spans="1:8" ht="15" thickBot="1">
      <c r="A8" s="78" t="s">
        <v>44</v>
      </c>
      <c r="B8" s="143">
        <v>4753</v>
      </c>
      <c r="C8" s="87">
        <f t="shared" si="0"/>
        <v>4752.9835984634337</v>
      </c>
      <c r="D8" s="87">
        <f t="shared" si="1"/>
        <v>3.7806088926186474</v>
      </c>
      <c r="E8" s="87">
        <f t="shared" ref="E8:E69" si="5">C7+D7</f>
        <v>4752.9191170321092</v>
      </c>
      <c r="F8" s="87">
        <f t="shared" si="2"/>
        <v>8.0882967890829605E-2</v>
      </c>
      <c r="G8">
        <f t="shared" si="3"/>
        <v>8.0882967890829605E-2</v>
      </c>
      <c r="H8" s="90">
        <f t="shared" si="4"/>
        <v>1.7017245506170755E-5</v>
      </c>
    </row>
    <row r="9" spans="1:8" ht="15" thickBot="1">
      <c r="A9" s="80" t="s">
        <v>45</v>
      </c>
      <c r="B9" s="144">
        <v>4767</v>
      </c>
      <c r="C9" s="87">
        <f t="shared" si="0"/>
        <v>4764.9243747885548</v>
      </c>
      <c r="D9" s="87">
        <f t="shared" si="1"/>
        <v>6.4082999687767295</v>
      </c>
      <c r="E9" s="87">
        <f t="shared" si="5"/>
        <v>4756.7642073560528</v>
      </c>
      <c r="F9" s="87">
        <f t="shared" si="2"/>
        <v>10.235792643947207</v>
      </c>
      <c r="G9">
        <f t="shared" si="3"/>
        <v>10.235792643947207</v>
      </c>
      <c r="H9" s="90">
        <f t="shared" si="4"/>
        <v>2.1472189309727726E-3</v>
      </c>
    </row>
    <row r="10" spans="1:8" ht="15" thickBot="1">
      <c r="A10" s="78" t="s">
        <v>46</v>
      </c>
      <c r="B10" s="143">
        <v>4769</v>
      </c>
      <c r="C10" s="87">
        <f t="shared" si="0"/>
        <v>4769.4730223349416</v>
      </c>
      <c r="D10" s="87">
        <f t="shared" si="1"/>
        <v>5.8094651880580974</v>
      </c>
      <c r="E10" s="87">
        <f t="shared" si="5"/>
        <v>4771.3326747573319</v>
      </c>
      <c r="F10" s="87">
        <f t="shared" si="2"/>
        <v>-2.3326747573319153</v>
      </c>
      <c r="G10">
        <f t="shared" si="3"/>
        <v>2.3326747573319153</v>
      </c>
      <c r="H10" s="90">
        <f t="shared" si="4"/>
        <v>4.8913289103206441E-4</v>
      </c>
    </row>
    <row r="11" spans="1:8" ht="15" thickBot="1">
      <c r="A11" s="80" t="s">
        <v>47</v>
      </c>
      <c r="B11" s="144">
        <v>4773</v>
      </c>
      <c r="C11" s="87">
        <f t="shared" si="0"/>
        <v>4773.4628453127516</v>
      </c>
      <c r="D11" s="87">
        <f t="shared" si="1"/>
        <v>5.2235142701119077</v>
      </c>
      <c r="E11" s="87">
        <f t="shared" si="5"/>
        <v>4775.2824875229999</v>
      </c>
      <c r="F11" s="87">
        <f t="shared" si="2"/>
        <v>-2.2824875229998725</v>
      </c>
      <c r="G11">
        <f t="shared" si="3"/>
        <v>2.2824875229998725</v>
      </c>
      <c r="H11" s="90">
        <f t="shared" si="4"/>
        <v>4.7820815482922115E-4</v>
      </c>
    </row>
    <row r="12" spans="1:8" ht="15" thickBot="1">
      <c r="A12" s="78" t="s">
        <v>48</v>
      </c>
      <c r="B12" s="143">
        <v>4785</v>
      </c>
      <c r="C12" s="87">
        <f t="shared" si="0"/>
        <v>4783.7197131007179</v>
      </c>
      <c r="D12" s="87">
        <f t="shared" si="1"/>
        <v>6.8443263712624836</v>
      </c>
      <c r="E12" s="87">
        <f t="shared" si="5"/>
        <v>4778.6863595828636</v>
      </c>
      <c r="F12" s="87">
        <f t="shared" si="2"/>
        <v>6.313640417136412</v>
      </c>
      <c r="G12">
        <f t="shared" si="3"/>
        <v>6.313640417136412</v>
      </c>
      <c r="H12" s="90">
        <f t="shared" si="4"/>
        <v>1.3194650819511834E-3</v>
      </c>
    </row>
    <row r="13" spans="1:8" ht="15" thickBot="1">
      <c r="A13" s="80" t="s">
        <v>49</v>
      </c>
      <c r="B13" s="144">
        <v>4795</v>
      </c>
      <c r="C13" s="87">
        <f t="shared" si="0"/>
        <v>4794.1004710793568</v>
      </c>
      <c r="D13" s="87">
        <f t="shared" si="1"/>
        <v>7.9831081245796174</v>
      </c>
      <c r="E13" s="87">
        <f t="shared" si="5"/>
        <v>4790.5640394719803</v>
      </c>
      <c r="F13" s="87">
        <f t="shared" si="2"/>
        <v>4.4359605280196774</v>
      </c>
      <c r="G13">
        <f t="shared" si="3"/>
        <v>4.4359605280196774</v>
      </c>
      <c r="H13" s="90">
        <f t="shared" si="4"/>
        <v>9.2512211220431226E-4</v>
      </c>
    </row>
    <row r="14" spans="1:8" ht="15" thickBot="1">
      <c r="A14" s="78" t="s">
        <v>50</v>
      </c>
      <c r="B14" s="143">
        <v>4801</v>
      </c>
      <c r="C14" s="87">
        <f t="shared" si="0"/>
        <v>4801.2197293744139</v>
      </c>
      <c r="D14" s="87">
        <f t="shared" si="1"/>
        <v>7.7049360764013173</v>
      </c>
      <c r="E14" s="87">
        <f t="shared" si="5"/>
        <v>4802.0835792039361</v>
      </c>
      <c r="F14" s="87">
        <f t="shared" si="2"/>
        <v>-1.0835792039360967</v>
      </c>
      <c r="G14">
        <f t="shared" si="3"/>
        <v>1.0835792039360967</v>
      </c>
      <c r="H14" s="90">
        <f t="shared" si="4"/>
        <v>2.2569864693524198E-4</v>
      </c>
    </row>
    <row r="15" spans="1:8" ht="15" thickBot="1">
      <c r="A15" s="80" t="s">
        <v>51</v>
      </c>
      <c r="B15" s="144">
        <v>4795</v>
      </c>
      <c r="C15" s="87">
        <f t="shared" si="0"/>
        <v>4797.8236588680556</v>
      </c>
      <c r="D15" s="87">
        <f t="shared" si="1"/>
        <v>4.1302525695772436</v>
      </c>
      <c r="E15" s="87">
        <f t="shared" si="5"/>
        <v>4808.9246654508152</v>
      </c>
      <c r="F15" s="87">
        <f t="shared" si="2"/>
        <v>-13.924665450815155</v>
      </c>
      <c r="G15">
        <f t="shared" si="3"/>
        <v>13.924665450815155</v>
      </c>
      <c r="H15" s="90">
        <f t="shared" si="4"/>
        <v>2.9039969657591565E-3</v>
      </c>
    </row>
    <row r="16" spans="1:8" ht="15" thickBot="1">
      <c r="A16" s="78" t="s">
        <v>52</v>
      </c>
      <c r="B16" s="143">
        <v>4859</v>
      </c>
      <c r="C16" s="87">
        <f t="shared" si="0"/>
        <v>4847.4321318579632</v>
      </c>
      <c r="D16" s="87">
        <f t="shared" si="1"/>
        <v>18.774892516800126</v>
      </c>
      <c r="E16" s="87">
        <f t="shared" si="5"/>
        <v>4801.953911437633</v>
      </c>
      <c r="F16" s="87">
        <f t="shared" si="2"/>
        <v>57.046088562367004</v>
      </c>
      <c r="G16">
        <f t="shared" si="3"/>
        <v>57.046088562367004</v>
      </c>
      <c r="H16" s="90">
        <f t="shared" si="4"/>
        <v>1.1740294003368389E-2</v>
      </c>
    </row>
    <row r="17" spans="1:8" ht="15" thickBot="1">
      <c r="A17" s="80" t="s">
        <v>41</v>
      </c>
      <c r="B17" s="144">
        <v>4858</v>
      </c>
      <c r="C17" s="87">
        <f t="shared" si="0"/>
        <v>4859.6642293660843</v>
      </c>
      <c r="D17" s="87">
        <f t="shared" si="1"/>
        <v>16.668018583189529</v>
      </c>
      <c r="E17" s="87">
        <f t="shared" si="5"/>
        <v>4866.207024374763</v>
      </c>
      <c r="F17" s="87">
        <f t="shared" si="2"/>
        <v>-8.2070243747630229</v>
      </c>
      <c r="G17">
        <f t="shared" si="3"/>
        <v>8.2070243747630229</v>
      </c>
      <c r="H17" s="90">
        <f t="shared" si="4"/>
        <v>1.689383362446073E-3</v>
      </c>
    </row>
    <row r="18" spans="1:8" ht="15" thickBot="1">
      <c r="A18" s="78" t="s">
        <v>42</v>
      </c>
      <c r="B18" s="143">
        <v>4866</v>
      </c>
      <c r="C18" s="87">
        <f t="shared" si="0"/>
        <v>4868.0951845236041</v>
      </c>
      <c r="D18" s="87">
        <f t="shared" si="1"/>
        <v>14.01556589316635</v>
      </c>
      <c r="E18" s="87">
        <f t="shared" si="5"/>
        <v>4876.3322479492736</v>
      </c>
      <c r="F18" s="87">
        <f t="shared" si="2"/>
        <v>-10.332247949273551</v>
      </c>
      <c r="G18">
        <f t="shared" si="3"/>
        <v>10.332247949273551</v>
      </c>
      <c r="H18" s="90">
        <f t="shared" si="4"/>
        <v>2.1233555177298706E-3</v>
      </c>
    </row>
    <row r="19" spans="1:8" ht="15" thickBot="1">
      <c r="A19" s="80" t="s">
        <v>43</v>
      </c>
      <c r="B19" s="144">
        <v>4886</v>
      </c>
      <c r="C19" s="87">
        <f t="shared" si="0"/>
        <v>4885.2113337218361</v>
      </c>
      <c r="D19" s="87">
        <f t="shared" si="1"/>
        <v>15.013998235271783</v>
      </c>
      <c r="E19" s="87">
        <f t="shared" si="5"/>
        <v>4882.1107504167703</v>
      </c>
      <c r="F19" s="87">
        <f t="shared" si="2"/>
        <v>3.8892495832296845</v>
      </c>
      <c r="G19">
        <f t="shared" si="3"/>
        <v>3.8892495832296845</v>
      </c>
      <c r="H19" s="90">
        <f t="shared" si="4"/>
        <v>7.9599868670275978E-4</v>
      </c>
    </row>
    <row r="20" spans="1:8" ht="15" thickBot="1">
      <c r="A20" s="78" t="s">
        <v>44</v>
      </c>
      <c r="B20" s="143">
        <v>4898</v>
      </c>
      <c r="C20" s="87">
        <f t="shared" si="0"/>
        <v>4898.4512552446777</v>
      </c>
      <c r="D20" s="87">
        <f t="shared" si="1"/>
        <v>14.442720061847929</v>
      </c>
      <c r="E20" s="87">
        <f t="shared" si="5"/>
        <v>4900.2253319571082</v>
      </c>
      <c r="F20" s="87">
        <f t="shared" si="2"/>
        <v>-2.2253319571082102</v>
      </c>
      <c r="G20">
        <f t="shared" si="3"/>
        <v>2.2253319571082102</v>
      </c>
      <c r="H20" s="90">
        <f t="shared" si="4"/>
        <v>4.5433482178607802E-4</v>
      </c>
    </row>
    <row r="21" spans="1:8" ht="15" thickBot="1">
      <c r="A21" s="80" t="s">
        <v>45</v>
      </c>
      <c r="B21" s="144">
        <v>4915</v>
      </c>
      <c r="C21" s="87">
        <f t="shared" si="0"/>
        <v>4914.5729380125449</v>
      </c>
      <c r="D21" s="87">
        <f t="shared" si="1"/>
        <v>14.983370159569787</v>
      </c>
      <c r="E21" s="87">
        <f t="shared" si="5"/>
        <v>4912.893975306526</v>
      </c>
      <c r="F21" s="87">
        <f t="shared" si="2"/>
        <v>2.1060246934739553</v>
      </c>
      <c r="G21">
        <f t="shared" si="3"/>
        <v>2.1060246934739553</v>
      </c>
      <c r="H21" s="90">
        <f t="shared" si="4"/>
        <v>4.2848925604760027E-4</v>
      </c>
    </row>
    <row r="22" spans="1:8" ht="15" thickBot="1">
      <c r="A22" s="78" t="s">
        <v>46</v>
      </c>
      <c r="B22" s="143">
        <v>4924</v>
      </c>
      <c r="C22" s="87">
        <f t="shared" si="0"/>
        <v>4925.12671423951</v>
      </c>
      <c r="D22" s="87">
        <f t="shared" si="1"/>
        <v>13.556977313591137</v>
      </c>
      <c r="E22" s="87">
        <f t="shared" si="5"/>
        <v>4929.5563081721148</v>
      </c>
      <c r="F22" s="87">
        <f t="shared" si="2"/>
        <v>-5.5563081721147682</v>
      </c>
      <c r="G22">
        <f t="shared" si="3"/>
        <v>5.5563081721147682</v>
      </c>
      <c r="H22" s="90">
        <f t="shared" si="4"/>
        <v>1.1284135199258261E-3</v>
      </c>
    </row>
    <row r="23" spans="1:8" ht="15" thickBot="1">
      <c r="A23" s="80" t="s">
        <v>47</v>
      </c>
      <c r="B23" s="144">
        <v>4939</v>
      </c>
      <c r="C23" s="87">
        <f t="shared" si="0"/>
        <v>4938.9358586276794</v>
      </c>
      <c r="D23" s="87">
        <f t="shared" si="1"/>
        <v>13.638178732195744</v>
      </c>
      <c r="E23" s="87">
        <f t="shared" si="5"/>
        <v>4938.6836915531012</v>
      </c>
      <c r="F23" s="87">
        <f t="shared" si="2"/>
        <v>0.31630844689880178</v>
      </c>
      <c r="G23">
        <f t="shared" si="3"/>
        <v>0.31630844689880178</v>
      </c>
      <c r="H23" s="90">
        <f t="shared" si="4"/>
        <v>6.4043014152419874E-5</v>
      </c>
    </row>
    <row r="24" spans="1:8" ht="15" thickBot="1">
      <c r="A24" s="78" t="s">
        <v>48</v>
      </c>
      <c r="B24" s="143">
        <v>4954</v>
      </c>
      <c r="C24" s="87">
        <f t="shared" si="0"/>
        <v>4953.7108417384588</v>
      </c>
      <c r="D24" s="87">
        <f t="shared" si="1"/>
        <v>14.004246064226667</v>
      </c>
      <c r="E24" s="87">
        <f t="shared" si="5"/>
        <v>4952.5740373598755</v>
      </c>
      <c r="F24" s="87">
        <f t="shared" si="2"/>
        <v>1.4259626401244532</v>
      </c>
      <c r="G24">
        <f t="shared" si="3"/>
        <v>1.4259626401244532</v>
      </c>
      <c r="H24" s="90">
        <f t="shared" si="4"/>
        <v>2.8784066211636118E-4</v>
      </c>
    </row>
    <row r="25" spans="1:8" ht="15" thickBot="1">
      <c r="A25" s="80" t="s">
        <v>49</v>
      </c>
      <c r="B25" s="145">
        <v>4967</v>
      </c>
      <c r="C25" s="87">
        <f t="shared" si="0"/>
        <v>4967.1450062856175</v>
      </c>
      <c r="D25" s="87">
        <f t="shared" si="1"/>
        <v>13.820671630555641</v>
      </c>
      <c r="E25" s="87">
        <f t="shared" si="5"/>
        <v>4967.715087802686</v>
      </c>
      <c r="F25" s="87">
        <f t="shared" si="2"/>
        <v>-0.71508780268595729</v>
      </c>
      <c r="G25">
        <f t="shared" si="3"/>
        <v>0.71508780268595729</v>
      </c>
      <c r="H25" s="90">
        <f t="shared" si="4"/>
        <v>1.4396774767182549E-4</v>
      </c>
    </row>
    <row r="26" spans="1:8" ht="15" thickBot="1">
      <c r="A26" s="78" t="s">
        <v>50</v>
      </c>
      <c r="B26" s="146">
        <v>4983</v>
      </c>
      <c r="C26" s="87">
        <f t="shared" si="0"/>
        <v>4982.5874779460401</v>
      </c>
      <c r="D26" s="87">
        <f t="shared" si="1"/>
        <v>14.342914525820284</v>
      </c>
      <c r="E26" s="87">
        <f t="shared" si="5"/>
        <v>4980.9656779161733</v>
      </c>
      <c r="F26" s="87">
        <f t="shared" si="2"/>
        <v>2.0343220838267371</v>
      </c>
      <c r="G26">
        <f t="shared" si="3"/>
        <v>2.0343220838267371</v>
      </c>
      <c r="H26" s="90">
        <f t="shared" si="4"/>
        <v>4.0825247518096267E-4</v>
      </c>
    </row>
    <row r="27" spans="1:8" ht="15" thickBot="1">
      <c r="A27" s="80" t="s">
        <v>51</v>
      </c>
      <c r="B27" s="145">
        <v>4991</v>
      </c>
      <c r="C27" s="87">
        <f t="shared" si="0"/>
        <v>4992.2025714623715</v>
      </c>
      <c r="D27" s="87">
        <f t="shared" si="1"/>
        <v>12.820488279169499</v>
      </c>
      <c r="E27" s="87">
        <f t="shared" si="5"/>
        <v>4996.9303924718606</v>
      </c>
      <c r="F27" s="87">
        <f t="shared" si="2"/>
        <v>-5.930392471860614</v>
      </c>
      <c r="G27">
        <f t="shared" si="3"/>
        <v>5.930392471860614</v>
      </c>
      <c r="H27" s="90">
        <f t="shared" si="4"/>
        <v>1.1882172854859976E-3</v>
      </c>
    </row>
    <row r="28" spans="1:8" ht="15" thickBot="1">
      <c r="A28" s="84" t="s">
        <v>53</v>
      </c>
      <c r="B28" s="146">
        <v>5045</v>
      </c>
      <c r="C28" s="87">
        <f t="shared" si="0"/>
        <v>5036.8934323932426</v>
      </c>
      <c r="D28" s="87">
        <f t="shared" si="1"/>
        <v>23.083205864735916</v>
      </c>
      <c r="E28" s="87">
        <f t="shared" si="5"/>
        <v>5005.0230597415411</v>
      </c>
      <c r="F28" s="87">
        <f t="shared" si="2"/>
        <v>39.976940258458853</v>
      </c>
      <c r="G28">
        <f t="shared" si="3"/>
        <v>39.976940258458853</v>
      </c>
      <c r="H28" s="90">
        <f t="shared" si="4"/>
        <v>7.9240714090106738E-3</v>
      </c>
    </row>
    <row r="29" spans="1:8" ht="15" thickBot="1">
      <c r="A29" s="85" t="s">
        <v>41</v>
      </c>
      <c r="B29" s="145">
        <v>5067</v>
      </c>
      <c r="C29" s="87">
        <f t="shared" si="0"/>
        <v>5065.57579503533</v>
      </c>
      <c r="D29" s="87">
        <f t="shared" si="1"/>
        <v>24.886214739192859</v>
      </c>
      <c r="E29" s="87">
        <f t="shared" si="5"/>
        <v>5059.9766382579783</v>
      </c>
      <c r="F29" s="87">
        <f t="shared" si="2"/>
        <v>7.0233617420217342</v>
      </c>
      <c r="G29">
        <f t="shared" si="3"/>
        <v>7.0233617420217342</v>
      </c>
      <c r="H29" s="90">
        <f t="shared" si="4"/>
        <v>1.3860986268051578E-3</v>
      </c>
    </row>
    <row r="30" spans="1:8" ht="15" thickBot="1">
      <c r="A30" s="84" t="s">
        <v>42</v>
      </c>
      <c r="B30" s="146">
        <v>5086</v>
      </c>
      <c r="C30" s="87">
        <f t="shared" si="0"/>
        <v>5086.9048112152987</v>
      </c>
      <c r="D30" s="87">
        <f t="shared" si="1"/>
        <v>23.740745729210879</v>
      </c>
      <c r="E30" s="87">
        <f t="shared" si="5"/>
        <v>5090.4620097745228</v>
      </c>
      <c r="F30" s="87">
        <f t="shared" si="2"/>
        <v>-4.4620097745228122</v>
      </c>
      <c r="G30">
        <f t="shared" si="3"/>
        <v>4.4620097745228122</v>
      </c>
      <c r="H30" s="90">
        <f t="shared" si="4"/>
        <v>8.7731218531710822E-4</v>
      </c>
    </row>
    <row r="31" spans="1:8" ht="15" thickBot="1">
      <c r="A31" s="85" t="s">
        <v>43</v>
      </c>
      <c r="B31" s="145">
        <v>5102</v>
      </c>
      <c r="C31" s="87">
        <f t="shared" si="0"/>
        <v>5103.7531554795241</v>
      </c>
      <c r="D31" s="87">
        <f t="shared" si="1"/>
        <v>21.521293497054046</v>
      </c>
      <c r="E31" s="87">
        <f t="shared" si="5"/>
        <v>5110.6455569445097</v>
      </c>
      <c r="F31" s="87">
        <f t="shared" si="2"/>
        <v>-8.6455569445097353</v>
      </c>
      <c r="G31">
        <f t="shared" si="3"/>
        <v>8.6455569445097353</v>
      </c>
      <c r="H31" s="90">
        <f t="shared" si="4"/>
        <v>1.6945427174656479E-3</v>
      </c>
    </row>
    <row r="32" spans="1:8" ht="15" thickBot="1">
      <c r="A32" s="84" t="s">
        <v>44</v>
      </c>
      <c r="B32" s="146">
        <v>5112</v>
      </c>
      <c r="C32" s="87">
        <f t="shared" si="0"/>
        <v>5114.6918072612698</v>
      </c>
      <c r="D32" s="87">
        <f t="shared" si="1"/>
        <v>18.113530920181717</v>
      </c>
      <c r="E32" s="87">
        <f t="shared" si="5"/>
        <v>5125.2744489765782</v>
      </c>
      <c r="F32" s="87">
        <f t="shared" si="2"/>
        <v>-13.274448976578242</v>
      </c>
      <c r="G32">
        <f t="shared" si="3"/>
        <v>13.274448976578242</v>
      </c>
      <c r="H32" s="90">
        <f t="shared" si="4"/>
        <v>2.596723195731268E-3</v>
      </c>
    </row>
    <row r="33" spans="1:8" ht="15" thickBot="1">
      <c r="A33" s="85" t="s">
        <v>45</v>
      </c>
      <c r="B33" s="145">
        <v>5141</v>
      </c>
      <c r="C33" s="87">
        <f t="shared" si="0"/>
        <v>5139.3382775265673</v>
      </c>
      <c r="D33" s="87">
        <f t="shared" si="1"/>
        <v>20.217231188618282</v>
      </c>
      <c r="E33" s="87">
        <f t="shared" si="5"/>
        <v>5132.8053381814516</v>
      </c>
      <c r="F33" s="87">
        <f t="shared" si="2"/>
        <v>8.1946618185484112</v>
      </c>
      <c r="G33">
        <f t="shared" si="3"/>
        <v>8.1946618185484112</v>
      </c>
      <c r="H33" s="90">
        <f t="shared" si="4"/>
        <v>1.5939820693539023E-3</v>
      </c>
    </row>
    <row r="34" spans="1:8" ht="15" thickBot="1">
      <c r="A34" s="84" t="s">
        <v>46</v>
      </c>
      <c r="B34" s="146">
        <v>5156</v>
      </c>
      <c r="C34" s="87">
        <f t="shared" si="0"/>
        <v>5156.7209899404434</v>
      </c>
      <c r="D34" s="87">
        <f t="shared" si="1"/>
        <v>19.304475445405735</v>
      </c>
      <c r="E34" s="87">
        <f t="shared" si="5"/>
        <v>5159.5555087151852</v>
      </c>
      <c r="F34" s="87">
        <f t="shared" si="2"/>
        <v>-3.5555087151851694</v>
      </c>
      <c r="G34">
        <f t="shared" si="3"/>
        <v>3.5555087151851694</v>
      </c>
      <c r="H34" s="90">
        <f t="shared" si="4"/>
        <v>6.8958663987299645E-4</v>
      </c>
    </row>
    <row r="35" spans="1:8" ht="15" thickBot="1">
      <c r="A35" s="85" t="s">
        <v>47</v>
      </c>
      <c r="B35" s="145">
        <v>5178</v>
      </c>
      <c r="C35" s="87">
        <f t="shared" si="0"/>
        <v>5177.599601714438</v>
      </c>
      <c r="D35" s="87">
        <f t="shared" si="1"/>
        <v>19.811369944508044</v>
      </c>
      <c r="E35" s="87">
        <f t="shared" si="5"/>
        <v>5176.0254653858492</v>
      </c>
      <c r="F35" s="87">
        <f t="shared" si="2"/>
        <v>1.974534614150798</v>
      </c>
      <c r="G35">
        <f t="shared" si="3"/>
        <v>1.974534614150798</v>
      </c>
      <c r="H35" s="90">
        <f t="shared" si="4"/>
        <v>3.8133152069347201E-4</v>
      </c>
    </row>
    <row r="36" spans="1:8" ht="15" thickBot="1">
      <c r="A36" s="84" t="s">
        <v>48</v>
      </c>
      <c r="B36" s="146">
        <v>5189</v>
      </c>
      <c r="C36" s="87">
        <f t="shared" si="0"/>
        <v>5190.705586019114</v>
      </c>
      <c r="D36" s="87">
        <f t="shared" si="1"/>
        <v>17.652139493205659</v>
      </c>
      <c r="E36" s="87">
        <f t="shared" si="5"/>
        <v>5197.4109716589464</v>
      </c>
      <c r="F36" s="87">
        <f t="shared" si="2"/>
        <v>-8.4109716589464369</v>
      </c>
      <c r="G36">
        <f t="shared" si="3"/>
        <v>8.4109716589464369</v>
      </c>
      <c r="H36" s="90">
        <f t="shared" si="4"/>
        <v>1.6209234262760527E-3</v>
      </c>
    </row>
    <row r="37" spans="1:8" ht="15" thickBot="1">
      <c r="A37" s="85" t="s">
        <v>49</v>
      </c>
      <c r="B37" s="145">
        <v>5216</v>
      </c>
      <c r="C37" s="87">
        <f t="shared" si="0"/>
        <v>5214.4502912328144</v>
      </c>
      <c r="D37" s="87">
        <f t="shared" si="1"/>
        <v>19.614033131672482</v>
      </c>
      <c r="E37" s="87">
        <f t="shared" si="5"/>
        <v>5208.35772551232</v>
      </c>
      <c r="F37" s="87">
        <f t="shared" si="2"/>
        <v>7.6422744876799698</v>
      </c>
      <c r="G37">
        <f t="shared" si="3"/>
        <v>7.6422744876799698</v>
      </c>
      <c r="H37" s="90">
        <f t="shared" si="4"/>
        <v>1.4651599861349636E-3</v>
      </c>
    </row>
    <row r="38" spans="1:8" ht="15" thickBot="1">
      <c r="A38" s="84" t="s">
        <v>50</v>
      </c>
      <c r="B38" s="146">
        <v>5229</v>
      </c>
      <c r="C38" s="87">
        <f t="shared" si="0"/>
        <v>5230.0269492256748</v>
      </c>
      <c r="D38" s="87">
        <f t="shared" si="1"/>
        <v>18.313940368734457</v>
      </c>
      <c r="E38" s="87">
        <f t="shared" si="5"/>
        <v>5234.0643243644872</v>
      </c>
      <c r="F38" s="87">
        <f t="shared" si="2"/>
        <v>-5.06432436448722</v>
      </c>
      <c r="G38">
        <f t="shared" si="3"/>
        <v>5.06432436448722</v>
      </c>
      <c r="H38" s="90">
        <f t="shared" si="4"/>
        <v>9.6850724124827306E-4</v>
      </c>
    </row>
    <row r="39" spans="1:8" ht="15" thickBot="1">
      <c r="A39" s="85" t="s">
        <v>51</v>
      </c>
      <c r="B39" s="145">
        <v>5237</v>
      </c>
      <c r="C39" s="87">
        <f t="shared" si="0"/>
        <v>5239.2997179780014</v>
      </c>
      <c r="D39" s="87">
        <f t="shared" si="1"/>
        <v>15.402553295986214</v>
      </c>
      <c r="E39" s="87">
        <f t="shared" si="5"/>
        <v>5248.3408895944094</v>
      </c>
      <c r="F39" s="87">
        <f t="shared" si="2"/>
        <v>-11.340889594409418</v>
      </c>
      <c r="G39">
        <f t="shared" si="3"/>
        <v>11.340889594409418</v>
      </c>
      <c r="H39" s="90">
        <f t="shared" si="4"/>
        <v>2.1655317155641431E-3</v>
      </c>
    </row>
    <row r="40" spans="1:8" ht="15" thickBot="1">
      <c r="A40" s="84" t="s">
        <v>54</v>
      </c>
      <c r="B40" s="146">
        <v>5339</v>
      </c>
      <c r="C40" s="87">
        <f t="shared" si="0"/>
        <v>5321.9060145024732</v>
      </c>
      <c r="D40" s="87">
        <f t="shared" si="1"/>
        <v>37.043123520383787</v>
      </c>
      <c r="E40" s="87">
        <f t="shared" si="5"/>
        <v>5254.7022712739872</v>
      </c>
      <c r="F40" s="87">
        <f t="shared" si="2"/>
        <v>84.297728726012792</v>
      </c>
      <c r="G40">
        <f t="shared" si="3"/>
        <v>84.297728726012792</v>
      </c>
      <c r="H40" s="90">
        <f t="shared" si="4"/>
        <v>1.5789048272338041E-2</v>
      </c>
    </row>
    <row r="41" spans="1:8" ht="15" thickBot="1">
      <c r="A41" s="85" t="s">
        <v>41</v>
      </c>
      <c r="B41" s="145">
        <v>5363</v>
      </c>
      <c r="C41" s="87">
        <f t="shared" si="0"/>
        <v>5362.1785617840924</v>
      </c>
      <c r="D41" s="87">
        <f t="shared" si="1"/>
        <v>38.08304433925462</v>
      </c>
      <c r="E41" s="87">
        <f t="shared" si="5"/>
        <v>5358.9491380228574</v>
      </c>
      <c r="F41" s="87">
        <f t="shared" si="2"/>
        <v>4.0508619771426311</v>
      </c>
      <c r="G41">
        <f t="shared" si="3"/>
        <v>4.0508619771426311</v>
      </c>
      <c r="H41" s="90">
        <f t="shared" si="4"/>
        <v>7.5533506939075724E-4</v>
      </c>
    </row>
    <row r="42" spans="1:8" ht="15" thickBot="1">
      <c r="A42" s="84" t="s">
        <v>42</v>
      </c>
      <c r="B42" s="146">
        <v>5376</v>
      </c>
      <c r="C42" s="87">
        <f t="shared" si="0"/>
        <v>5380.9197949872068</v>
      </c>
      <c r="D42" s="87">
        <f t="shared" si="1"/>
        <v>31.854703445569729</v>
      </c>
      <c r="E42" s="87">
        <f t="shared" si="5"/>
        <v>5400.2616061233466</v>
      </c>
      <c r="F42" s="87">
        <f t="shared" si="2"/>
        <v>-24.26160612334661</v>
      </c>
      <c r="G42">
        <f t="shared" si="3"/>
        <v>24.26160612334661</v>
      </c>
      <c r="H42" s="90">
        <f t="shared" si="4"/>
        <v>4.5129475675867951E-3</v>
      </c>
    </row>
    <row r="43" spans="1:8" ht="15" thickBot="1">
      <c r="A43" s="85" t="s">
        <v>43</v>
      </c>
      <c r="B43" s="145">
        <v>5382</v>
      </c>
      <c r="C43" s="87">
        <f t="shared" si="0"/>
        <v>5388.2404864028231</v>
      </c>
      <c r="D43" s="87">
        <f t="shared" si="1"/>
        <v>23.954399314960259</v>
      </c>
      <c r="E43" s="87">
        <f t="shared" si="5"/>
        <v>5412.7744984327765</v>
      </c>
      <c r="F43" s="87">
        <f t="shared" si="2"/>
        <v>-30.774498432776454</v>
      </c>
      <c r="G43">
        <f t="shared" si="3"/>
        <v>30.774498432776454</v>
      </c>
      <c r="H43" s="90">
        <f t="shared" si="4"/>
        <v>5.7180413290182936E-3</v>
      </c>
    </row>
    <row r="44" spans="1:8" ht="15" thickBot="1">
      <c r="A44" s="84" t="s">
        <v>44</v>
      </c>
      <c r="B44" s="146">
        <v>5383</v>
      </c>
      <c r="C44" s="87">
        <f t="shared" si="0"/>
        <v>5388.9201708112887</v>
      </c>
      <c r="D44" s="87">
        <f t="shared" si="1"/>
        <v>16.45960693897046</v>
      </c>
      <c r="E44" s="87">
        <f t="shared" si="5"/>
        <v>5412.1948857177831</v>
      </c>
      <c r="F44" s="87">
        <f t="shared" si="2"/>
        <v>-29.194885717783109</v>
      </c>
      <c r="G44">
        <f t="shared" si="3"/>
        <v>29.194885717783109</v>
      </c>
      <c r="H44" s="90">
        <f t="shared" si="4"/>
        <v>5.4235344079106651E-3</v>
      </c>
    </row>
    <row r="45" spans="1:8" ht="15" thickBot="1">
      <c r="A45" s="85" t="s">
        <v>45</v>
      </c>
      <c r="B45" s="145">
        <v>5383</v>
      </c>
      <c r="C45" s="87">
        <f t="shared" si="0"/>
        <v>5387.5381957744576</v>
      </c>
      <c r="D45" s="87">
        <f t="shared" si="1"/>
        <v>10.714361375059321</v>
      </c>
      <c r="E45" s="87">
        <f t="shared" si="5"/>
        <v>5405.3797777502596</v>
      </c>
      <c r="F45" s="87">
        <f t="shared" si="2"/>
        <v>-22.379777750259564</v>
      </c>
      <c r="G45">
        <f t="shared" si="3"/>
        <v>22.379777750259564</v>
      </c>
      <c r="H45" s="90">
        <f t="shared" si="4"/>
        <v>4.1574916868399713E-3</v>
      </c>
    </row>
    <row r="46" spans="1:8" ht="15" thickBot="1">
      <c r="A46" s="84" t="s">
        <v>46</v>
      </c>
      <c r="B46" s="146">
        <v>5392</v>
      </c>
      <c r="C46" s="87">
        <f t="shared" si="0"/>
        <v>5393.2679003675621</v>
      </c>
      <c r="D46" s="87">
        <f t="shared" si="1"/>
        <v>9.1092303220514168</v>
      </c>
      <c r="E46" s="87">
        <f t="shared" si="5"/>
        <v>5398.2525571495171</v>
      </c>
      <c r="F46" s="87">
        <f t="shared" si="2"/>
        <v>-6.252557149517088</v>
      </c>
      <c r="G46">
        <f t="shared" si="3"/>
        <v>6.252557149517088</v>
      </c>
      <c r="H46" s="90">
        <f t="shared" si="4"/>
        <v>1.1595988778777982E-3</v>
      </c>
    </row>
    <row r="47" spans="1:8" ht="15" thickBot="1">
      <c r="A47" s="85" t="s">
        <v>47</v>
      </c>
      <c r="B47" s="145">
        <v>5391</v>
      </c>
      <c r="C47" s="87">
        <f t="shared" si="0"/>
        <v>5393.3070669868675</v>
      </c>
      <c r="D47" s="87">
        <f t="shared" si="1"/>
        <v>6.18853958267254</v>
      </c>
      <c r="E47" s="87">
        <f t="shared" si="5"/>
        <v>5402.3771306896133</v>
      </c>
      <c r="F47" s="87">
        <f t="shared" si="2"/>
        <v>-11.377130689613296</v>
      </c>
      <c r="G47">
        <f t="shared" si="3"/>
        <v>11.377130689613296</v>
      </c>
      <c r="H47" s="90">
        <f t="shared" si="4"/>
        <v>2.1103933759253008E-3</v>
      </c>
    </row>
    <row r="48" spans="1:8" ht="15" thickBot="1">
      <c r="A48" s="84" t="s">
        <v>48</v>
      </c>
      <c r="B48" s="146">
        <v>5395</v>
      </c>
      <c r="C48" s="87">
        <f t="shared" si="0"/>
        <v>5395.9116240100848</v>
      </c>
      <c r="D48" s="87">
        <f t="shared" si="1"/>
        <v>5.0344457400540605</v>
      </c>
      <c r="E48" s="87">
        <f t="shared" si="5"/>
        <v>5399.4956065695396</v>
      </c>
      <c r="F48" s="87">
        <f t="shared" si="2"/>
        <v>-4.4956065695396319</v>
      </c>
      <c r="G48">
        <f t="shared" si="3"/>
        <v>4.4956065695396319</v>
      </c>
      <c r="H48" s="90">
        <f t="shared" si="4"/>
        <v>8.3329130111948688E-4</v>
      </c>
    </row>
    <row r="49" spans="1:8" ht="15" thickBot="1">
      <c r="A49" s="85" t="s">
        <v>49</v>
      </c>
      <c r="B49" s="145">
        <v>5397</v>
      </c>
      <c r="C49" s="87">
        <f t="shared" si="0"/>
        <v>5397.8001883336665</v>
      </c>
      <c r="D49" s="87">
        <f t="shared" si="1"/>
        <v>4.021426755689796</v>
      </c>
      <c r="E49" s="87">
        <f t="shared" si="5"/>
        <v>5400.946069750139</v>
      </c>
      <c r="F49" s="87">
        <f t="shared" si="2"/>
        <v>-3.9460697501390314</v>
      </c>
      <c r="G49">
        <f t="shared" si="3"/>
        <v>3.9460697501390314</v>
      </c>
      <c r="H49" s="90">
        <f t="shared" si="4"/>
        <v>7.3115985735390618E-4</v>
      </c>
    </row>
    <row r="50" spans="1:8" ht="15" thickBot="1">
      <c r="A50" s="84" t="s">
        <v>50</v>
      </c>
      <c r="B50" s="146">
        <v>5386</v>
      </c>
      <c r="C50" s="87">
        <f t="shared" si="0"/>
        <v>5389.2083243875277</v>
      </c>
      <c r="D50" s="87">
        <f t="shared" si="1"/>
        <v>-4.0233950703172372E-2</v>
      </c>
      <c r="E50" s="87">
        <f t="shared" si="5"/>
        <v>5401.8216150893559</v>
      </c>
      <c r="F50" s="87">
        <f t="shared" si="2"/>
        <v>-15.821615089355873</v>
      </c>
      <c r="G50">
        <f t="shared" si="3"/>
        <v>15.821615089355873</v>
      </c>
      <c r="H50" s="90">
        <f t="shared" si="4"/>
        <v>2.9375445765606896E-3</v>
      </c>
    </row>
    <row r="51" spans="1:8" ht="15" thickBot="1">
      <c r="A51" s="85" t="s">
        <v>51</v>
      </c>
      <c r="B51" s="145">
        <v>5353</v>
      </c>
      <c r="C51" s="87">
        <f t="shared" si="0"/>
        <v>5360.3342048800605</v>
      </c>
      <c r="D51" s="87">
        <f t="shared" si="1"/>
        <v>-9.3251590941125571</v>
      </c>
      <c r="E51" s="87">
        <f t="shared" si="5"/>
        <v>5389.1680904368241</v>
      </c>
      <c r="F51" s="87">
        <f t="shared" si="2"/>
        <v>-36.168090436824059</v>
      </c>
      <c r="G51">
        <f t="shared" si="3"/>
        <v>36.168090436824059</v>
      </c>
      <c r="H51" s="90">
        <f t="shared" si="4"/>
        <v>6.756601987077164E-3</v>
      </c>
    </row>
    <row r="52" spans="1:8" ht="15" thickBot="1">
      <c r="A52" s="84" t="s">
        <v>55</v>
      </c>
      <c r="B52" s="146">
        <v>5374</v>
      </c>
      <c r="C52" s="87">
        <f t="shared" si="0"/>
        <v>5369.3378691947128</v>
      </c>
      <c r="D52" s="87">
        <f t="shared" si="1"/>
        <v>-3.4230147930220349</v>
      </c>
      <c r="E52" s="87">
        <f t="shared" si="5"/>
        <v>5351.0090457859478</v>
      </c>
      <c r="F52" s="87">
        <f t="shared" si="2"/>
        <v>22.990954214052181</v>
      </c>
      <c r="G52">
        <f t="shared" si="3"/>
        <v>22.990954214052181</v>
      </c>
      <c r="H52" s="90">
        <f t="shared" si="4"/>
        <v>4.2781827715020803E-3</v>
      </c>
    </row>
    <row r="53" spans="1:8" ht="15" thickBot="1">
      <c r="A53" s="85" t="s">
        <v>41</v>
      </c>
      <c r="B53" s="145">
        <v>5352</v>
      </c>
      <c r="C53" s="87">
        <f t="shared" si="0"/>
        <v>5354.8216693727991</v>
      </c>
      <c r="D53" s="87">
        <f t="shared" si="1"/>
        <v>-6.9951796471995351</v>
      </c>
      <c r="E53" s="87">
        <f t="shared" si="5"/>
        <v>5365.9148544016907</v>
      </c>
      <c r="F53" s="87">
        <f t="shared" si="2"/>
        <v>-13.914854401690718</v>
      </c>
      <c r="G53">
        <f t="shared" si="3"/>
        <v>13.914854401690718</v>
      </c>
      <c r="H53" s="90">
        <f t="shared" si="4"/>
        <v>2.5999354263248724E-3</v>
      </c>
    </row>
    <row r="54" spans="1:8" ht="15" thickBot="1">
      <c r="A54" s="84" t="s">
        <v>42</v>
      </c>
      <c r="B54" s="146">
        <v>5325</v>
      </c>
      <c r="C54" s="87">
        <f t="shared" si="0"/>
        <v>5329.6287805166976</v>
      </c>
      <c r="D54" s="87">
        <f t="shared" si="1"/>
        <v>-12.85510329340925</v>
      </c>
      <c r="E54" s="87">
        <f t="shared" si="5"/>
        <v>5347.8264897255995</v>
      </c>
      <c r="F54" s="87">
        <f t="shared" si="2"/>
        <v>-22.826489725599458</v>
      </c>
      <c r="G54">
        <f t="shared" si="3"/>
        <v>22.826489725599458</v>
      </c>
      <c r="H54" s="90">
        <f t="shared" si="4"/>
        <v>4.2866647372017761E-3</v>
      </c>
    </row>
    <row r="55" spans="1:8" ht="15" thickBot="1">
      <c r="A55" s="85" t="s">
        <v>43</v>
      </c>
      <c r="B55" s="145">
        <v>5309</v>
      </c>
      <c r="C55" s="87">
        <f t="shared" si="0"/>
        <v>5310.5763547574243</v>
      </c>
      <c r="D55" s="87">
        <f t="shared" si="1"/>
        <v>-14.850730107972183</v>
      </c>
      <c r="E55" s="87">
        <f t="shared" si="5"/>
        <v>5316.7736772232884</v>
      </c>
      <c r="F55" s="87">
        <f t="shared" si="2"/>
        <v>-7.7736772232883595</v>
      </c>
      <c r="G55">
        <f t="shared" si="3"/>
        <v>7.7736772232883595</v>
      </c>
      <c r="H55" s="90">
        <f t="shared" si="4"/>
        <v>1.4642450976244791E-3</v>
      </c>
    </row>
    <row r="56" spans="1:8" ht="15" thickBot="1">
      <c r="A56" s="84" t="s">
        <v>44</v>
      </c>
      <c r="B56" s="146">
        <v>5292</v>
      </c>
      <c r="C56" s="87">
        <f t="shared" si="0"/>
        <v>5292.7554862353882</v>
      </c>
      <c r="D56" s="87">
        <f t="shared" si="1"/>
        <v>-15.807157322259954</v>
      </c>
      <c r="E56" s="87">
        <f t="shared" si="5"/>
        <v>5295.7256246494517</v>
      </c>
      <c r="F56" s="87">
        <f t="shared" si="2"/>
        <v>-3.7256246494516745</v>
      </c>
      <c r="G56">
        <f t="shared" si="3"/>
        <v>3.7256246494516745</v>
      </c>
      <c r="H56" s="90">
        <f t="shared" si="4"/>
        <v>7.0401070473387654E-4</v>
      </c>
    </row>
    <row r="57" spans="1:8" ht="15" thickBot="1">
      <c r="A57" s="85" t="s">
        <v>45</v>
      </c>
      <c r="B57" s="145">
        <v>5280</v>
      </c>
      <c r="C57" s="87">
        <f t="shared" si="0"/>
        <v>5279.3811788040957</v>
      </c>
      <c r="D57" s="87">
        <f t="shared" si="1"/>
        <v>-15.023744726745715</v>
      </c>
      <c r="E57" s="87">
        <f t="shared" si="5"/>
        <v>5276.9483289131285</v>
      </c>
      <c r="F57" s="87">
        <f t="shared" si="2"/>
        <v>3.0516710868714654</v>
      </c>
      <c r="G57">
        <f t="shared" si="3"/>
        <v>3.0516710868714654</v>
      </c>
      <c r="H57" s="90">
        <f t="shared" si="4"/>
        <v>5.7796800887717145E-4</v>
      </c>
    </row>
    <row r="58" spans="1:8" ht="15" thickBot="1">
      <c r="A58" s="84" t="s">
        <v>46</v>
      </c>
      <c r="B58" s="146">
        <v>5273</v>
      </c>
      <c r="C58" s="87">
        <f t="shared" si="0"/>
        <v>5271.2474510431548</v>
      </c>
      <c r="D58" s="87">
        <f t="shared" si="1"/>
        <v>-12.805060337561445</v>
      </c>
      <c r="E58" s="87">
        <f t="shared" si="5"/>
        <v>5264.3574340773503</v>
      </c>
      <c r="F58" s="87">
        <f t="shared" si="2"/>
        <v>8.6425659226497373</v>
      </c>
      <c r="G58">
        <f t="shared" si="3"/>
        <v>8.6425659226497373</v>
      </c>
      <c r="H58" s="90">
        <f t="shared" si="4"/>
        <v>1.6390225531290987E-3</v>
      </c>
    </row>
    <row r="59" spans="1:8" ht="15" thickBot="1">
      <c r="A59" s="85" t="s">
        <v>47</v>
      </c>
      <c r="B59" s="145">
        <v>5270</v>
      </c>
      <c r="C59" s="87">
        <f t="shared" si="0"/>
        <v>5267.6563353645415</v>
      </c>
      <c r="D59" s="87">
        <f t="shared" si="1"/>
        <v>-9.8380378644566555</v>
      </c>
      <c r="E59" s="87">
        <f t="shared" si="5"/>
        <v>5258.4423907055934</v>
      </c>
      <c r="F59" s="87">
        <f t="shared" si="2"/>
        <v>11.557609294406575</v>
      </c>
      <c r="G59">
        <f t="shared" si="3"/>
        <v>11.557609294406575</v>
      </c>
      <c r="H59" s="90">
        <f t="shared" si="4"/>
        <v>2.1930947427716463E-3</v>
      </c>
    </row>
    <row r="60" spans="1:8" ht="15" thickBot="1">
      <c r="A60" s="84" t="s">
        <v>48</v>
      </c>
      <c r="B60" s="146">
        <v>5267</v>
      </c>
      <c r="C60" s="87">
        <f t="shared" si="0"/>
        <v>5265.1381243391952</v>
      </c>
      <c r="D60" s="87">
        <f t="shared" si="1"/>
        <v>-7.4809485248995378</v>
      </c>
      <c r="E60" s="87">
        <f t="shared" si="5"/>
        <v>5257.8182975000846</v>
      </c>
      <c r="F60" s="87">
        <f t="shared" si="2"/>
        <v>9.1817024999154455</v>
      </c>
      <c r="G60">
        <f t="shared" si="3"/>
        <v>9.1817024999154455</v>
      </c>
      <c r="H60" s="90">
        <f t="shared" si="4"/>
        <v>1.7432509018256021E-3</v>
      </c>
    </row>
    <row r="61" spans="1:8" ht="15" thickBot="1">
      <c r="A61" s="85" t="s">
        <v>49</v>
      </c>
      <c r="B61" s="145">
        <v>5267</v>
      </c>
      <c r="C61" s="87">
        <f t="shared" si="0"/>
        <v>5265.1054519077798</v>
      </c>
      <c r="D61" s="87">
        <f t="shared" si="1"/>
        <v>-5.0824966811721399</v>
      </c>
      <c r="E61" s="87">
        <f t="shared" si="5"/>
        <v>5257.6571758142954</v>
      </c>
      <c r="F61" s="87">
        <f t="shared" si="2"/>
        <v>9.3428241857045577</v>
      </c>
      <c r="G61">
        <f t="shared" si="3"/>
        <v>9.3428241857045577</v>
      </c>
      <c r="H61" s="90">
        <f t="shared" si="4"/>
        <v>1.7738416908495457E-3</v>
      </c>
    </row>
    <row r="62" spans="1:8" ht="15" thickBot="1">
      <c r="A62" s="84" t="s">
        <v>50</v>
      </c>
      <c r="B62" s="146">
        <v>5265</v>
      </c>
      <c r="C62" s="87">
        <f t="shared" si="0"/>
        <v>5263.9907494251311</v>
      </c>
      <c r="D62" s="87">
        <f t="shared" si="1"/>
        <v>-3.8048099800434376</v>
      </c>
      <c r="E62" s="87">
        <f t="shared" si="5"/>
        <v>5260.0229552266073</v>
      </c>
      <c r="F62" s="87">
        <f t="shared" si="2"/>
        <v>4.977044773392663</v>
      </c>
      <c r="G62">
        <f t="shared" si="3"/>
        <v>4.977044773392663</v>
      </c>
      <c r="H62" s="90">
        <f t="shared" si="4"/>
        <v>9.4530764926736236E-4</v>
      </c>
    </row>
    <row r="63" spans="1:8" ht="15" thickBot="1">
      <c r="A63" s="85" t="s">
        <v>51</v>
      </c>
      <c r="B63" s="145">
        <v>5255</v>
      </c>
      <c r="C63" s="87">
        <f t="shared" si="0"/>
        <v>5256.0516104645421</v>
      </c>
      <c r="D63" s="87">
        <f t="shared" si="1"/>
        <v>-5.1361232720734797</v>
      </c>
      <c r="E63" s="87">
        <f t="shared" si="5"/>
        <v>5260.1859394450876</v>
      </c>
      <c r="F63" s="87">
        <f t="shared" si="2"/>
        <v>-5.1859394450875698</v>
      </c>
      <c r="G63">
        <f t="shared" si="3"/>
        <v>5.1859394450875698</v>
      </c>
      <c r="H63" s="90">
        <f t="shared" si="4"/>
        <v>9.8685812465986096E-4</v>
      </c>
    </row>
    <row r="64" spans="1:8" ht="15" thickBot="1">
      <c r="A64" s="84" t="s">
        <v>56</v>
      </c>
      <c r="B64" s="146">
        <v>5301</v>
      </c>
      <c r="C64" s="87">
        <f t="shared" si="0"/>
        <v>5290.8438077926712</v>
      </c>
      <c r="D64" s="87">
        <f t="shared" si="1"/>
        <v>7.7213692481450913</v>
      </c>
      <c r="E64" s="87">
        <f t="shared" si="5"/>
        <v>5250.9154871924684</v>
      </c>
      <c r="F64" s="87">
        <f t="shared" si="2"/>
        <v>50.08451280753161</v>
      </c>
      <c r="G64">
        <f t="shared" si="3"/>
        <v>50.08451280753161</v>
      </c>
      <c r="H64" s="90">
        <f t="shared" si="4"/>
        <v>9.4481254117207338E-3</v>
      </c>
    </row>
    <row r="65" spans="1:15" ht="15" thickBot="1">
      <c r="A65" s="85" t="s">
        <v>41</v>
      </c>
      <c r="B65" s="145">
        <v>5293</v>
      </c>
      <c r="C65" s="87">
        <f t="shared" si="0"/>
        <v>5294.1285126783914</v>
      </c>
      <c r="D65" s="87">
        <f t="shared" si="1"/>
        <v>6.2926996222478051</v>
      </c>
      <c r="E65" s="87">
        <f t="shared" si="5"/>
        <v>5298.5651770408167</v>
      </c>
      <c r="F65" s="87">
        <f t="shared" si="2"/>
        <v>-5.5651770408167067</v>
      </c>
      <c r="G65">
        <f t="shared" si="3"/>
        <v>5.5651770408167067</v>
      </c>
      <c r="H65" s="90">
        <f t="shared" si="4"/>
        <v>1.0514220745922362E-3</v>
      </c>
    </row>
    <row r="66" spans="1:15" ht="15" thickBot="1">
      <c r="A66" s="84" t="s">
        <v>42</v>
      </c>
      <c r="B66" s="146">
        <v>5294</v>
      </c>
      <c r="C66" s="87">
        <f t="shared" si="0"/>
        <v>5295.302100443304</v>
      </c>
      <c r="D66" s="87">
        <f t="shared" si="1"/>
        <v>4.644272104474461</v>
      </c>
      <c r="E66" s="87">
        <f t="shared" si="5"/>
        <v>5300.4212123006391</v>
      </c>
      <c r="F66" s="87">
        <f t="shared" si="2"/>
        <v>-6.4212123006391266</v>
      </c>
      <c r="G66">
        <f t="shared" si="3"/>
        <v>6.4212123006391266</v>
      </c>
      <c r="H66" s="90">
        <f t="shared" si="4"/>
        <v>1.2129226106231822E-3</v>
      </c>
    </row>
    <row r="67" spans="1:15" ht="15" thickBot="1">
      <c r="A67" s="85" t="s">
        <v>43</v>
      </c>
      <c r="B67" s="145">
        <v>5308</v>
      </c>
      <c r="C67" s="87">
        <f t="shared" si="0"/>
        <v>5306.3668766294022</v>
      </c>
      <c r="D67" s="87">
        <f t="shared" si="1"/>
        <v>6.7117666037320074</v>
      </c>
      <c r="E67" s="87">
        <f t="shared" si="5"/>
        <v>5299.9463725477781</v>
      </c>
      <c r="F67" s="87">
        <f t="shared" si="2"/>
        <v>8.0536274522219173</v>
      </c>
      <c r="G67">
        <f t="shared" si="3"/>
        <v>8.0536274522219173</v>
      </c>
      <c r="H67" s="90">
        <f t="shared" si="4"/>
        <v>1.5172621424683341E-3</v>
      </c>
    </row>
    <row r="68" spans="1:15" ht="15" thickBot="1">
      <c r="A68" s="84" t="s">
        <v>44</v>
      </c>
      <c r="B68" s="146">
        <v>5320</v>
      </c>
      <c r="C68" s="87">
        <f t="shared" si="0"/>
        <v>5318.5964797155975</v>
      </c>
      <c r="D68" s="87">
        <f t="shared" si="1"/>
        <v>8.4885891756460676</v>
      </c>
      <c r="E68" s="87">
        <f t="shared" si="5"/>
        <v>5313.0786432331342</v>
      </c>
      <c r="F68" s="87">
        <f t="shared" si="2"/>
        <v>6.9213567668657561</v>
      </c>
      <c r="G68">
        <f t="shared" si="3"/>
        <v>6.9213567668657561</v>
      </c>
      <c r="H68" s="90">
        <f t="shared" si="4"/>
        <v>1.3010069110649918E-3</v>
      </c>
    </row>
    <row r="69" spans="1:15" ht="15" thickBot="1">
      <c r="A69" s="85" t="s">
        <v>45</v>
      </c>
      <c r="B69" s="145">
        <v>5336</v>
      </c>
      <c r="C69" s="87">
        <f t="shared" si="0"/>
        <v>5334.1922205332503</v>
      </c>
      <c r="D69" s="87">
        <f t="shared" si="1"/>
        <v>10.777194048165967</v>
      </c>
      <c r="E69" s="87">
        <f t="shared" si="5"/>
        <v>5327.0850688912433</v>
      </c>
      <c r="F69" s="87">
        <f t="shared" si="2"/>
        <v>8.9149311087567185</v>
      </c>
      <c r="G69">
        <f t="shared" si="3"/>
        <v>8.9149311087567185</v>
      </c>
      <c r="H69" s="90">
        <f t="shared" si="4"/>
        <v>1.6707142257789951E-3</v>
      </c>
    </row>
    <row r="70" spans="1:15" ht="15" thickBot="1">
      <c r="A70" s="84" t="s">
        <v>46</v>
      </c>
      <c r="B70" s="146">
        <v>5336</v>
      </c>
      <c r="C70" s="87">
        <f t="shared" ref="C70:C74" si="6">$B$1*B70+(1-$B$1)*(C69+D69)</f>
        <v>5337.8188276848405</v>
      </c>
      <c r="D70" s="87">
        <f t="shared" ref="D70:D74" si="7">$B$2*(C70-C69)+(1-$B$2)*D69</f>
        <v>8.4746024000356499</v>
      </c>
      <c r="E70" s="87">
        <f t="shared" ref="E70:E75" si="8">C69+D69</f>
        <v>5344.9694145814165</v>
      </c>
      <c r="F70" s="87">
        <f t="shared" ref="F70:F74" si="9">B70-E70</f>
        <v>-8.9694145814164585</v>
      </c>
      <c r="G70">
        <f t="shared" ref="G70:G74" si="10">ABS(F70)</f>
        <v>8.9694145814164585</v>
      </c>
      <c r="H70" s="90">
        <f t="shared" ref="H70:H74" si="11">G70/B70</f>
        <v>1.680924771629771E-3</v>
      </c>
    </row>
    <row r="71" spans="1:15" ht="15" thickBot="1">
      <c r="A71" s="85" t="s">
        <v>47</v>
      </c>
      <c r="B71" s="145">
        <v>5350</v>
      </c>
      <c r="C71" s="87">
        <f t="shared" si="6"/>
        <v>5349.2483777044499</v>
      </c>
      <c r="D71" s="87">
        <f t="shared" si="7"/>
        <v>9.4261379603896476</v>
      </c>
      <c r="E71" s="87">
        <f t="shared" si="8"/>
        <v>5346.2934300848765</v>
      </c>
      <c r="F71" s="87">
        <f t="shared" si="9"/>
        <v>3.7065699151235094</v>
      </c>
      <c r="G71">
        <f t="shared" si="10"/>
        <v>3.7065699151235094</v>
      </c>
      <c r="H71" s="90">
        <f t="shared" si="11"/>
        <v>6.9281680656514189E-4</v>
      </c>
    </row>
    <row r="72" spans="1:15" ht="15" thickBot="1">
      <c r="A72" s="84" t="s">
        <v>48</v>
      </c>
      <c r="B72" s="146">
        <v>5352</v>
      </c>
      <c r="C72" s="87">
        <f t="shared" si="6"/>
        <v>5353.3534655761441</v>
      </c>
      <c r="D72" s="87">
        <f t="shared" si="7"/>
        <v>7.7126834327087845</v>
      </c>
      <c r="E72" s="87">
        <f t="shared" si="8"/>
        <v>5358.6745156648394</v>
      </c>
      <c r="F72" s="87">
        <f t="shared" si="9"/>
        <v>-6.6745156648394186</v>
      </c>
      <c r="G72">
        <f t="shared" si="10"/>
        <v>6.6745156648394186</v>
      </c>
      <c r="H72" s="90">
        <f t="shared" si="11"/>
        <v>1.2471068133108032E-3</v>
      </c>
    </row>
    <row r="73" spans="1:15" ht="15" thickBot="1">
      <c r="A73" s="85" t="s">
        <v>49</v>
      </c>
      <c r="B73" s="145">
        <v>5364</v>
      </c>
      <c r="C73" s="87">
        <f t="shared" si="6"/>
        <v>5363.4050704917854</v>
      </c>
      <c r="D73" s="87">
        <f t="shared" si="7"/>
        <v>8.4658497322207822</v>
      </c>
      <c r="E73" s="87">
        <f t="shared" si="8"/>
        <v>5361.0661490088532</v>
      </c>
      <c r="F73" s="87">
        <f t="shared" si="9"/>
        <v>2.9338509911467554</v>
      </c>
      <c r="G73">
        <f t="shared" si="10"/>
        <v>2.9338509911467554</v>
      </c>
      <c r="H73" s="90">
        <f t="shared" si="11"/>
        <v>5.4695208634354133E-4</v>
      </c>
    </row>
    <row r="74" spans="1:15" ht="15" thickBot="1">
      <c r="A74" s="84" t="s">
        <v>50</v>
      </c>
      <c r="B74" s="146">
        <v>5375</v>
      </c>
      <c r="C74" s="87">
        <f t="shared" si="6"/>
        <v>5374.3654817855731</v>
      </c>
      <c r="D74" s="87">
        <f t="shared" si="7"/>
        <v>9.2691343717182182</v>
      </c>
      <c r="E74" s="87">
        <f t="shared" si="8"/>
        <v>5371.8709202240061</v>
      </c>
      <c r="F74" s="87">
        <f t="shared" si="9"/>
        <v>3.1290797759938869</v>
      </c>
      <c r="G74">
        <f t="shared" si="10"/>
        <v>3.1290797759938869</v>
      </c>
      <c r="H74" s="90">
        <f t="shared" si="11"/>
        <v>5.8215437692909523E-4</v>
      </c>
    </row>
    <row r="75" spans="1:15" ht="15" thickBot="1">
      <c r="A75" s="86" t="s">
        <v>51</v>
      </c>
      <c r="B75" s="131"/>
      <c r="E75" s="239">
        <f t="shared" si="8"/>
        <v>5383.634616157291</v>
      </c>
    </row>
    <row r="76" spans="1:15">
      <c r="E76" s="239">
        <f>C74+D74*2</f>
        <v>5392.9037505290098</v>
      </c>
    </row>
    <row r="77" spans="1:15">
      <c r="E77" s="239">
        <f>C74+(D74*3)</f>
        <v>5402.1728849007277</v>
      </c>
    </row>
    <row r="78" spans="1:15">
      <c r="K78" s="307" t="s">
        <v>128</v>
      </c>
      <c r="L78" s="307"/>
      <c r="M78" s="307"/>
      <c r="N78" s="307"/>
      <c r="O78" s="307"/>
    </row>
    <row r="79" spans="1:15">
      <c r="G79" s="305" t="s">
        <v>5</v>
      </c>
      <c r="H79" s="305"/>
      <c r="K79" s="308"/>
      <c r="L79" s="309"/>
      <c r="M79" s="310"/>
      <c r="N79" s="307" t="s">
        <v>130</v>
      </c>
      <c r="O79" s="307"/>
    </row>
    <row r="80" spans="1:15">
      <c r="G80" s="10" t="s">
        <v>6</v>
      </c>
      <c r="H80" s="197">
        <f>AVERAGE(F5:F74)</f>
        <v>0.51580828224145336</v>
      </c>
      <c r="K80" s="311" t="s">
        <v>129</v>
      </c>
      <c r="L80" s="245" t="s">
        <v>39</v>
      </c>
      <c r="M80" s="245" t="s">
        <v>27</v>
      </c>
      <c r="N80" s="245" t="s">
        <v>132</v>
      </c>
      <c r="O80" s="245" t="s">
        <v>131</v>
      </c>
    </row>
    <row r="81" spans="7:15">
      <c r="G81" s="12" t="s">
        <v>8</v>
      </c>
      <c r="H81" s="13">
        <f>H80/AVERAGE(E5:E74)</f>
        <v>1.0031531168052562E-4</v>
      </c>
      <c r="K81" s="312"/>
      <c r="L81" s="242">
        <v>5381</v>
      </c>
      <c r="M81" s="243">
        <f>E75</f>
        <v>5383.634616157291</v>
      </c>
      <c r="N81" s="243">
        <f>L81-M81</f>
        <v>-2.6346161572910205</v>
      </c>
      <c r="O81" s="244">
        <f>ABS(N81)/L81</f>
        <v>4.8961459901338423E-4</v>
      </c>
    </row>
    <row r="82" spans="7:15">
      <c r="G82" s="14" t="s">
        <v>9</v>
      </c>
      <c r="H82" s="15">
        <f>AVERAGE(G5:G74)</f>
        <v>11.244486315783707</v>
      </c>
    </row>
    <row r="83" spans="7:15">
      <c r="G83" s="14" t="s">
        <v>10</v>
      </c>
      <c r="H83" s="16">
        <f>AVERAGE(H5:H74)</f>
        <v>2.1637379202250951E-3</v>
      </c>
    </row>
    <row r="84" spans="7:15">
      <c r="G84" s="17" t="s">
        <v>11</v>
      </c>
      <c r="H84" s="18">
        <f>SQRT(SUMSQ(F5:F74)/COUNT(F5:F74))</f>
        <v>18.046027342133232</v>
      </c>
    </row>
    <row r="85" spans="7:15">
      <c r="G85" s="17" t="s">
        <v>12</v>
      </c>
      <c r="H85" s="241">
        <f>H84/AVERAGE(B5:B74)</f>
        <v>3.5092714441860677E-3</v>
      </c>
    </row>
  </sheetData>
  <mergeCells count="5">
    <mergeCell ref="G79:H79"/>
    <mergeCell ref="N79:O79"/>
    <mergeCell ref="K78:O78"/>
    <mergeCell ref="K79:M79"/>
    <mergeCell ref="K80:K81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90"/>
  <sheetViews>
    <sheetView workbookViewId="0">
      <selection activeCell="K9" sqref="K9"/>
    </sheetView>
  </sheetViews>
  <sheetFormatPr defaultRowHeight="14.4"/>
  <cols>
    <col min="4" max="4" width="10.5546875" bestFit="1" customWidth="1"/>
    <col min="5" max="5" width="13.5546875" customWidth="1"/>
    <col min="6" max="6" width="11.6640625" customWidth="1"/>
    <col min="7" max="7" width="13.33203125" customWidth="1"/>
    <col min="11" max="11" width="9.5546875" bestFit="1" customWidth="1"/>
    <col min="13" max="13" width="11.5546875" customWidth="1"/>
    <col min="14" max="14" width="11.33203125" customWidth="1"/>
    <col min="15" max="15" width="11.109375" customWidth="1"/>
  </cols>
  <sheetData>
    <row r="1" spans="1:15" ht="26.25" customHeight="1">
      <c r="D1" s="313" t="s">
        <v>134</v>
      </c>
      <c r="E1" s="313"/>
      <c r="F1" s="313"/>
      <c r="G1" s="313"/>
      <c r="H1" s="313"/>
      <c r="I1" s="249" t="s">
        <v>88</v>
      </c>
      <c r="J1" s="250">
        <v>0.40318815921671991</v>
      </c>
    </row>
    <row r="2" spans="1:15" ht="27" customHeight="1" thickBot="1">
      <c r="D2" s="313"/>
      <c r="E2" s="313"/>
      <c r="F2" s="313"/>
      <c r="G2" s="313"/>
      <c r="H2" s="313"/>
      <c r="I2" s="249" t="s">
        <v>124</v>
      </c>
      <c r="J2" s="250">
        <v>0.22306693298442101</v>
      </c>
    </row>
    <row r="3" spans="1:15" ht="69.75" customHeight="1" thickBot="1">
      <c r="A3" s="224" t="s">
        <v>99</v>
      </c>
      <c r="B3" s="224" t="s">
        <v>36</v>
      </c>
      <c r="C3" s="225" t="s">
        <v>37</v>
      </c>
      <c r="D3" s="224" t="s">
        <v>133</v>
      </c>
      <c r="E3" s="225" t="s">
        <v>110</v>
      </c>
      <c r="F3" s="225" t="s">
        <v>111</v>
      </c>
      <c r="G3" s="247" t="s">
        <v>112</v>
      </c>
      <c r="H3" s="225" t="s">
        <v>105</v>
      </c>
      <c r="I3" s="225" t="s">
        <v>125</v>
      </c>
      <c r="J3" s="225" t="s">
        <v>126</v>
      </c>
      <c r="K3" s="225" t="s">
        <v>127</v>
      </c>
      <c r="L3" s="225" t="s">
        <v>135</v>
      </c>
      <c r="M3" s="227" t="s">
        <v>61</v>
      </c>
      <c r="N3" s="227" t="s">
        <v>3</v>
      </c>
      <c r="O3" s="227" t="s">
        <v>4</v>
      </c>
    </row>
    <row r="4" spans="1:15" ht="15" thickBot="1">
      <c r="A4">
        <v>1</v>
      </c>
      <c r="B4" s="78" t="s">
        <v>40</v>
      </c>
      <c r="C4" s="79">
        <v>2385.27</v>
      </c>
      <c r="D4" s="87">
        <f>2418*EXP(0.0056*A4)</f>
        <v>2431.5787851124419</v>
      </c>
      <c r="E4" s="56">
        <f>C4/D4</f>
        <v>0.98095526026301449</v>
      </c>
      <c r="F4" s="56">
        <f>GEOMEAN(E4,E16,E28,E40,E52,E64)</f>
        <v>0.97457836490107852</v>
      </c>
      <c r="G4" s="56">
        <f>F4/$F$19</f>
        <v>0.9725599478506527</v>
      </c>
      <c r="H4" s="87">
        <f>C4/G4</f>
        <v>2452.5686105740028</v>
      </c>
      <c r="I4" s="87">
        <f>H4</f>
        <v>2452.5686105740028</v>
      </c>
      <c r="J4">
        <v>0</v>
      </c>
    </row>
    <row r="5" spans="1:15" ht="15" thickBot="1">
      <c r="A5">
        <v>2</v>
      </c>
      <c r="B5" s="80" t="s">
        <v>41</v>
      </c>
      <c r="C5" s="81">
        <v>2411.31</v>
      </c>
      <c r="D5" s="87">
        <f t="shared" ref="D5:D68" si="0">2418*EXP(0.0056*A5)</f>
        <v>2445.2338247348625</v>
      </c>
      <c r="E5" s="56">
        <f t="shared" ref="E5:E68" si="1">C5/D5</f>
        <v>0.98612655182841624</v>
      </c>
      <c r="F5" s="56">
        <f t="shared" ref="F5:F15" si="2">GEOMEAN(E5,E17,E29,E41,E53,E65)</f>
        <v>0.9812690686430573</v>
      </c>
      <c r="G5" s="56">
        <f t="shared" ref="G5:G15" si="3">F5/$F$19</f>
        <v>0.97923679469717961</v>
      </c>
      <c r="H5" s="87">
        <f t="shared" ref="H5:H68" si="4">C5/G5</f>
        <v>2462.4381079815084</v>
      </c>
      <c r="I5" s="87">
        <f>$J$1*H5+(1-$J$1)*(I4+J4)</f>
        <v>2456.5478750661291</v>
      </c>
      <c r="J5" s="56">
        <f>$J$2*(I5-I4)+(1-$J$2)*J4</f>
        <v>0.8876423257924182</v>
      </c>
      <c r="K5" s="87">
        <f>I4+J4</f>
        <v>2452.5686105740028</v>
      </c>
      <c r="L5" s="87">
        <f>K5*G5</f>
        <v>2401.6454249934018</v>
      </c>
      <c r="M5" s="87">
        <f>C5-L5</f>
        <v>9.6645750065981701</v>
      </c>
      <c r="N5" s="87">
        <f>ABS(M5)</f>
        <v>9.6645750065981701</v>
      </c>
      <c r="O5" s="90">
        <f>N5/C5</f>
        <v>4.0080184657294874E-3</v>
      </c>
    </row>
    <row r="6" spans="1:15" ht="15" thickBot="1">
      <c r="A6">
        <v>3</v>
      </c>
      <c r="B6" s="78" t="s">
        <v>42</v>
      </c>
      <c r="C6" s="79">
        <v>2480.44</v>
      </c>
      <c r="D6" s="87">
        <f t="shared" si="0"/>
        <v>2458.9655470904245</v>
      </c>
      <c r="E6" s="56">
        <f t="shared" si="1"/>
        <v>1.0087331247625593</v>
      </c>
      <c r="F6" s="56">
        <f t="shared" si="2"/>
        <v>1.0191613852839521</v>
      </c>
      <c r="G6" s="56">
        <f t="shared" si="3"/>
        <v>1.0170506338130825</v>
      </c>
      <c r="H6" s="87">
        <f t="shared" si="4"/>
        <v>2438.8559601014563</v>
      </c>
      <c r="I6" s="87">
        <f t="shared" ref="I6:I69" si="5">$J$1*H6+(1-$J$1)*(I5+J5)</f>
        <v>2449.9444598889172</v>
      </c>
      <c r="J6" s="56">
        <f t="shared" ref="J6:J69" si="6">$J$2*(I6-I5)+(1-$J$2)*J5</f>
        <v>-0.78336489621269023</v>
      </c>
      <c r="K6" s="87">
        <f t="shared" ref="K6:K69" si="7">I5+J5</f>
        <v>2457.4355173919216</v>
      </c>
      <c r="L6" s="87">
        <f t="shared" ref="L6:L69" si="8">K6*G6</f>
        <v>2499.3363505182342</v>
      </c>
      <c r="M6" s="87">
        <f t="shared" ref="M6:M69" si="9">C6-L6</f>
        <v>-18.896350518234158</v>
      </c>
      <c r="N6" s="87">
        <f t="shared" ref="N6:N69" si="10">ABS(M6)</f>
        <v>18.896350518234158</v>
      </c>
      <c r="O6" s="90">
        <f t="shared" ref="O6:O69" si="11">N6/C6</f>
        <v>7.6181445704125708E-3</v>
      </c>
    </row>
    <row r="7" spans="1:15" ht="15" thickBot="1">
      <c r="A7">
        <v>4</v>
      </c>
      <c r="B7" s="80" t="s">
        <v>43</v>
      </c>
      <c r="C7" s="81">
        <v>2471.13</v>
      </c>
      <c r="D7" s="87">
        <f t="shared" si="0"/>
        <v>2472.7743828070652</v>
      </c>
      <c r="E7" s="56">
        <f t="shared" si="1"/>
        <v>0.99933500491654303</v>
      </c>
      <c r="F7" s="56">
        <f t="shared" si="2"/>
        <v>0.99909149168642819</v>
      </c>
      <c r="G7" s="56">
        <f t="shared" si="3"/>
        <v>0.99702230630905742</v>
      </c>
      <c r="H7" s="87">
        <f t="shared" si="4"/>
        <v>2478.5102443174405</v>
      </c>
      <c r="I7" s="87">
        <f t="shared" si="5"/>
        <v>2460.9943244835213</v>
      </c>
      <c r="J7" s="56">
        <f t="shared" si="6"/>
        <v>1.8562373136046042</v>
      </c>
      <c r="K7" s="87">
        <f t="shared" si="7"/>
        <v>2449.1610949927044</v>
      </c>
      <c r="L7" s="87">
        <f t="shared" si="8"/>
        <v>2441.8682434520424</v>
      </c>
      <c r="M7" s="87">
        <f t="shared" si="9"/>
        <v>29.261756547957702</v>
      </c>
      <c r="N7" s="87">
        <f t="shared" si="10"/>
        <v>29.261756547957702</v>
      </c>
      <c r="O7" s="90">
        <f t="shared" si="11"/>
        <v>1.1841447656722917E-2</v>
      </c>
    </row>
    <row r="8" spans="1:15" ht="15" thickBot="1">
      <c r="A8">
        <v>5</v>
      </c>
      <c r="B8" s="78" t="s">
        <v>44</v>
      </c>
      <c r="C8" s="79">
        <v>2423.69</v>
      </c>
      <c r="D8" s="87">
        <f t="shared" si="0"/>
        <v>2486.6607649310058</v>
      </c>
      <c r="E8" s="56">
        <f t="shared" si="1"/>
        <v>0.97467657598532431</v>
      </c>
      <c r="F8" s="56">
        <f t="shared" si="2"/>
        <v>0.97721439380972697</v>
      </c>
      <c r="G8" s="56">
        <f t="shared" si="3"/>
        <v>0.97519051736692575</v>
      </c>
      <c r="H8" s="87">
        <f t="shared" si="4"/>
        <v>2485.3502539627966</v>
      </c>
      <c r="I8" s="87">
        <f t="shared" si="5"/>
        <v>2471.9221712643457</v>
      </c>
      <c r="J8" s="56">
        <f t="shared" si="6"/>
        <v>3.87981341468977</v>
      </c>
      <c r="K8" s="87">
        <f t="shared" si="7"/>
        <v>2462.8505617971259</v>
      </c>
      <c r="L8" s="87">
        <f t="shared" si="8"/>
        <v>2401.7485135563629</v>
      </c>
      <c r="M8" s="87">
        <f t="shared" si="9"/>
        <v>21.941486443637132</v>
      </c>
      <c r="N8" s="87">
        <f t="shared" si="10"/>
        <v>21.941486443637132</v>
      </c>
      <c r="O8" s="90">
        <f t="shared" si="11"/>
        <v>9.0529260935338814E-3</v>
      </c>
    </row>
    <row r="9" spans="1:15" ht="15" thickBot="1">
      <c r="A9">
        <v>6</v>
      </c>
      <c r="B9" s="80" t="s">
        <v>45</v>
      </c>
      <c r="C9" s="81">
        <v>2512.62</v>
      </c>
      <c r="D9" s="87">
        <f t="shared" si="0"/>
        <v>2500.6251289403262</v>
      </c>
      <c r="E9" s="56">
        <f t="shared" si="1"/>
        <v>1.0047967489892244</v>
      </c>
      <c r="F9" s="56">
        <f t="shared" si="2"/>
        <v>1.0030460190413433</v>
      </c>
      <c r="G9" s="56">
        <f t="shared" si="3"/>
        <v>1.0009686435730296</v>
      </c>
      <c r="H9" s="87">
        <f t="shared" si="4"/>
        <v>2510.1885220210515</v>
      </c>
      <c r="I9" s="87">
        <f t="shared" si="5"/>
        <v>2489.6662293718</v>
      </c>
      <c r="J9" s="56">
        <f t="shared" si="6"/>
        <v>6.9724679564502887</v>
      </c>
      <c r="K9" s="87">
        <f t="shared" si="7"/>
        <v>2475.8019846790353</v>
      </c>
      <c r="L9" s="87">
        <f t="shared" si="8"/>
        <v>2478.2001543595884</v>
      </c>
      <c r="M9" s="87">
        <f t="shared" si="9"/>
        <v>34.419845640411495</v>
      </c>
      <c r="N9" s="87">
        <f t="shared" si="10"/>
        <v>34.419845640411495</v>
      </c>
      <c r="O9" s="90">
        <f t="shared" si="11"/>
        <v>1.3698786780496651E-2</v>
      </c>
    </row>
    <row r="10" spans="1:15" ht="15" thickBot="1">
      <c r="A10">
        <v>7</v>
      </c>
      <c r="B10" s="78" t="s">
        <v>46</v>
      </c>
      <c r="C10" s="79">
        <v>2506.4499999999998</v>
      </c>
      <c r="D10" s="87">
        <f t="shared" si="0"/>
        <v>2514.6679127586281</v>
      </c>
      <c r="E10" s="56">
        <f t="shared" si="1"/>
        <v>0.99673200874082291</v>
      </c>
      <c r="F10" s="56">
        <f t="shared" si="2"/>
        <v>1.004273746171304</v>
      </c>
      <c r="G10" s="56">
        <f t="shared" si="3"/>
        <v>1.002193827997897</v>
      </c>
      <c r="H10" s="87">
        <f t="shared" si="4"/>
        <v>2500.9633166542103</v>
      </c>
      <c r="I10" s="87">
        <f t="shared" si="5"/>
        <v>2498.3823326335969</v>
      </c>
      <c r="J10" s="56">
        <f t="shared" si="6"/>
        <v>7.3614153362573091</v>
      </c>
      <c r="K10" s="87">
        <f t="shared" si="7"/>
        <v>2496.6386973282501</v>
      </c>
      <c r="L10" s="87">
        <f t="shared" si="8"/>
        <v>2502.1158932030821</v>
      </c>
      <c r="M10" s="87">
        <f t="shared" si="9"/>
        <v>4.3341067969176947</v>
      </c>
      <c r="N10" s="87">
        <f t="shared" si="10"/>
        <v>4.3341067969176947</v>
      </c>
      <c r="O10" s="90">
        <f t="shared" si="11"/>
        <v>1.7291814306759341E-3</v>
      </c>
    </row>
    <row r="11" spans="1:15" ht="15" thickBot="1">
      <c r="A11">
        <v>8</v>
      </c>
      <c r="B11" s="80" t="s">
        <v>47</v>
      </c>
      <c r="C11" s="81">
        <v>2480.06</v>
      </c>
      <c r="D11" s="87">
        <f t="shared" si="0"/>
        <v>2528.789556768761</v>
      </c>
      <c r="E11" s="56">
        <f t="shared" si="1"/>
        <v>0.98073008620336644</v>
      </c>
      <c r="F11" s="56">
        <f t="shared" si="2"/>
        <v>0.98775184975393604</v>
      </c>
      <c r="G11" s="56">
        <f t="shared" si="3"/>
        <v>0.98570614953429769</v>
      </c>
      <c r="H11" s="87">
        <f t="shared" si="4"/>
        <v>2516.0236660506966</v>
      </c>
      <c r="I11" s="87">
        <f t="shared" si="5"/>
        <v>2509.8884892177675</v>
      </c>
      <c r="J11" s="56">
        <f t="shared" si="6"/>
        <v>8.2859700544433572</v>
      </c>
      <c r="K11" s="87">
        <f t="shared" si="7"/>
        <v>2505.7437479698542</v>
      </c>
      <c r="L11" s="87">
        <f t="shared" si="8"/>
        <v>2469.9270215310048</v>
      </c>
      <c r="M11" s="87">
        <f t="shared" si="9"/>
        <v>10.132978468995134</v>
      </c>
      <c r="N11" s="87">
        <f t="shared" si="10"/>
        <v>10.132978468995134</v>
      </c>
      <c r="O11" s="90">
        <f t="shared" si="11"/>
        <v>4.0857795654117776E-3</v>
      </c>
    </row>
    <row r="12" spans="1:15" ht="15" thickBot="1">
      <c r="A12">
        <v>9</v>
      </c>
      <c r="B12" s="78" t="s">
        <v>48</v>
      </c>
      <c r="C12" s="79">
        <v>2483.8200000000002</v>
      </c>
      <c r="D12" s="87">
        <f t="shared" si="0"/>
        <v>2542.9905038266388</v>
      </c>
      <c r="E12" s="56">
        <f t="shared" si="1"/>
        <v>0.97673192104429796</v>
      </c>
      <c r="F12" s="56">
        <f t="shared" si="2"/>
        <v>0.98056660763064718</v>
      </c>
      <c r="G12" s="56">
        <f t="shared" si="3"/>
        <v>0.97853578852856216</v>
      </c>
      <c r="H12" s="87">
        <f t="shared" si="4"/>
        <v>2538.3026651840241</v>
      </c>
      <c r="I12" s="87">
        <f t="shared" si="5"/>
        <v>2526.2899135621296</v>
      </c>
      <c r="J12" s="56">
        <f t="shared" si="6"/>
        <v>10.096259552670796</v>
      </c>
      <c r="K12" s="87">
        <f t="shared" si="7"/>
        <v>2518.1744592722107</v>
      </c>
      <c r="L12" s="87">
        <f t="shared" si="8"/>
        <v>2464.1238301564185</v>
      </c>
      <c r="M12" s="87">
        <f t="shared" si="9"/>
        <v>19.696169843581629</v>
      </c>
      <c r="N12" s="87">
        <f t="shared" si="10"/>
        <v>19.696169843581629</v>
      </c>
      <c r="O12" s="90">
        <f t="shared" si="11"/>
        <v>7.9297895353051453E-3</v>
      </c>
    </row>
    <row r="13" spans="1:15" ht="15" thickBot="1">
      <c r="A13">
        <v>10</v>
      </c>
      <c r="B13" s="80" t="s">
        <v>49</v>
      </c>
      <c r="C13" s="81">
        <v>2538.71</v>
      </c>
      <c r="D13" s="87">
        <f t="shared" si="0"/>
        <v>2557.271199275126</v>
      </c>
      <c r="E13" s="56">
        <f t="shared" si="1"/>
        <v>0.99274179473792723</v>
      </c>
      <c r="F13" s="56">
        <f t="shared" si="2"/>
        <v>0.99173785295243799</v>
      </c>
      <c r="G13" s="56">
        <f t="shared" si="3"/>
        <v>0.98968389745327701</v>
      </c>
      <c r="H13" s="87">
        <f t="shared" si="4"/>
        <v>2565.1725834206095</v>
      </c>
      <c r="I13" s="87">
        <f t="shared" si="5"/>
        <v>2547.9925128964569</v>
      </c>
      <c r="J13" s="56">
        <f t="shared" si="6"/>
        <v>12.685250170939977</v>
      </c>
      <c r="K13" s="87">
        <f t="shared" si="7"/>
        <v>2536.3861731148004</v>
      </c>
      <c r="L13" s="87">
        <f t="shared" si="8"/>
        <v>2510.2205532548578</v>
      </c>
      <c r="M13" s="87">
        <f t="shared" si="9"/>
        <v>28.489446745142232</v>
      </c>
      <c r="N13" s="87">
        <f t="shared" si="10"/>
        <v>28.489446745142232</v>
      </c>
      <c r="O13" s="90">
        <f t="shared" si="11"/>
        <v>1.1222016987029725E-2</v>
      </c>
    </row>
    <row r="14" spans="1:15" ht="15" thickBot="1">
      <c r="A14">
        <v>11</v>
      </c>
      <c r="B14" s="78" t="s">
        <v>50</v>
      </c>
      <c r="C14" s="79">
        <v>2679.4</v>
      </c>
      <c r="D14" s="87">
        <f t="shared" si="0"/>
        <v>2571.6320909580013</v>
      </c>
      <c r="E14" s="56">
        <f t="shared" si="1"/>
        <v>1.0419064256589878</v>
      </c>
      <c r="F14" s="56">
        <f t="shared" si="2"/>
        <v>1.0196120909423572</v>
      </c>
      <c r="G14" s="56">
        <f t="shared" si="3"/>
        <v>1.0175004060298902</v>
      </c>
      <c r="H14" s="87">
        <f t="shared" si="4"/>
        <v>2633.315902501261</v>
      </c>
      <c r="I14" s="87">
        <f t="shared" si="5"/>
        <v>2589.964600794664</v>
      </c>
      <c r="J14" s="56">
        <f t="shared" si="6"/>
        <v>19.218175239573874</v>
      </c>
      <c r="K14" s="87">
        <f t="shared" si="7"/>
        <v>2560.6777630673969</v>
      </c>
      <c r="L14" s="87">
        <f t="shared" si="8"/>
        <v>2605.4906636327873</v>
      </c>
      <c r="M14" s="87">
        <f t="shared" si="9"/>
        <v>73.909336367212745</v>
      </c>
      <c r="N14" s="87">
        <f t="shared" si="10"/>
        <v>73.909336367212745</v>
      </c>
      <c r="O14" s="90">
        <f t="shared" si="11"/>
        <v>2.7584286171237121E-2</v>
      </c>
    </row>
    <row r="15" spans="1:15" ht="15" thickBot="1">
      <c r="A15">
        <v>12</v>
      </c>
      <c r="B15" s="80" t="s">
        <v>51</v>
      </c>
      <c r="C15" s="81">
        <v>2789.08</v>
      </c>
      <c r="D15" s="87">
        <f t="shared" si="0"/>
        <v>2586.0736292340057</v>
      </c>
      <c r="E15" s="56">
        <f t="shared" si="1"/>
        <v>1.0784998417953493</v>
      </c>
      <c r="F15" s="56">
        <f t="shared" si="2"/>
        <v>1.0866015113337852</v>
      </c>
      <c r="G15" s="56">
        <f t="shared" si="3"/>
        <v>1.0843510868461483</v>
      </c>
      <c r="H15" s="87">
        <f t="shared" si="4"/>
        <v>2572.1189694309078</v>
      </c>
      <c r="I15" s="87">
        <f t="shared" si="5"/>
        <v>2594.2390880762769</v>
      </c>
      <c r="J15" s="56">
        <f t="shared" si="6"/>
        <v>15.884732599315292</v>
      </c>
      <c r="K15" s="87">
        <f t="shared" si="7"/>
        <v>2609.182776034238</v>
      </c>
      <c r="L15" s="87">
        <f t="shared" si="8"/>
        <v>2829.2701789729763</v>
      </c>
      <c r="M15" s="87">
        <f t="shared" si="9"/>
        <v>-40.190178972976355</v>
      </c>
      <c r="N15" s="87">
        <f t="shared" si="10"/>
        <v>40.190178972976355</v>
      </c>
      <c r="O15" s="90">
        <f t="shared" si="11"/>
        <v>1.4409833698917334E-2</v>
      </c>
    </row>
    <row r="16" spans="1:15" ht="15" thickBot="1">
      <c r="A16">
        <v>13</v>
      </c>
      <c r="B16" s="78" t="s">
        <v>52</v>
      </c>
      <c r="C16" s="79">
        <v>2470.94</v>
      </c>
      <c r="D16" s="87">
        <f t="shared" si="0"/>
        <v>2600.5962669909618</v>
      </c>
      <c r="E16" s="56">
        <f t="shared" si="1"/>
        <v>0.95014363873521146</v>
      </c>
      <c r="G16" s="56">
        <f>G4</f>
        <v>0.9725599478506527</v>
      </c>
      <c r="H16" s="87">
        <f t="shared" si="4"/>
        <v>2540.6557256041147</v>
      </c>
      <c r="I16" s="87">
        <f t="shared" si="5"/>
        <v>2582.1151072994307</v>
      </c>
      <c r="J16" s="56">
        <f t="shared" si="6"/>
        <v>9.6369148096552379</v>
      </c>
      <c r="K16" s="87">
        <f t="shared" si="7"/>
        <v>2610.123820675592</v>
      </c>
      <c r="L16" s="87">
        <f t="shared" si="8"/>
        <v>2538.5018869200003</v>
      </c>
      <c r="M16" s="87">
        <f t="shared" si="9"/>
        <v>-67.561886920000234</v>
      </c>
      <c r="N16" s="87">
        <f t="shared" si="10"/>
        <v>67.561886920000234</v>
      </c>
      <c r="O16" s="90">
        <f t="shared" si="11"/>
        <v>2.7342584975758307E-2</v>
      </c>
    </row>
    <row r="17" spans="1:15" ht="15" thickBot="1">
      <c r="A17">
        <v>14</v>
      </c>
      <c r="B17" s="80" t="s">
        <v>41</v>
      </c>
      <c r="C17" s="81">
        <v>2526.13</v>
      </c>
      <c r="D17" s="87">
        <f t="shared" si="0"/>
        <v>2615.2004596599804</v>
      </c>
      <c r="E17" s="56">
        <f t="shared" si="1"/>
        <v>0.96594124961588568</v>
      </c>
      <c r="G17" s="56">
        <f t="shared" ref="G17:G74" si="12">G5</f>
        <v>0.97923679469717961</v>
      </c>
      <c r="H17" s="87">
        <f t="shared" si="4"/>
        <v>2579.6926889181932</v>
      </c>
      <c r="I17" s="87">
        <f t="shared" si="5"/>
        <v>2586.8898417584687</v>
      </c>
      <c r="J17" s="56">
        <f t="shared" si="6"/>
        <v>8.5523231512259272</v>
      </c>
      <c r="K17" s="87">
        <f t="shared" si="7"/>
        <v>2591.7520221090858</v>
      </c>
      <c r="L17" s="87">
        <f t="shared" si="8"/>
        <v>2537.9389427800352</v>
      </c>
      <c r="M17" s="87">
        <f t="shared" si="9"/>
        <v>-11.808942780035068</v>
      </c>
      <c r="N17" s="87">
        <f t="shared" si="10"/>
        <v>11.808942780035068</v>
      </c>
      <c r="O17" s="90">
        <f t="shared" si="11"/>
        <v>4.6747169702410669E-3</v>
      </c>
    </row>
    <row r="18" spans="1:15" ht="15" thickBot="1">
      <c r="A18">
        <v>15</v>
      </c>
      <c r="B18" s="78" t="s">
        <v>42</v>
      </c>
      <c r="C18" s="79">
        <v>2613.67</v>
      </c>
      <c r="D18" s="87">
        <f t="shared" si="0"/>
        <v>2629.8866652297415</v>
      </c>
      <c r="E18" s="56">
        <f t="shared" si="1"/>
        <v>0.99383370186854614</v>
      </c>
      <c r="F18" s="246" t="s">
        <v>103</v>
      </c>
      <c r="G18" s="56">
        <f t="shared" si="12"/>
        <v>1.0170506338130825</v>
      </c>
      <c r="H18" s="87">
        <f t="shared" si="4"/>
        <v>2569.8523879788963</v>
      </c>
      <c r="I18" s="87">
        <f t="shared" si="5"/>
        <v>2585.1246698542</v>
      </c>
      <c r="J18" s="56">
        <f t="shared" si="6"/>
        <v>6.2508311731147996</v>
      </c>
      <c r="K18" s="87">
        <f t="shared" si="7"/>
        <v>2595.4421649096948</v>
      </c>
      <c r="L18" s="87">
        <f t="shared" si="8"/>
        <v>2639.6960988466039</v>
      </c>
      <c r="M18" s="87">
        <f t="shared" si="9"/>
        <v>-26.026098846603873</v>
      </c>
      <c r="N18" s="87">
        <f t="shared" si="10"/>
        <v>26.026098846603873</v>
      </c>
      <c r="O18" s="90">
        <f t="shared" si="11"/>
        <v>9.9576835815553891E-3</v>
      </c>
    </row>
    <row r="19" spans="1:15" ht="15" thickBot="1">
      <c r="A19">
        <v>16</v>
      </c>
      <c r="B19" s="80" t="s">
        <v>43</v>
      </c>
      <c r="C19" s="81">
        <v>2569.84</v>
      </c>
      <c r="D19" s="87">
        <f t="shared" si="0"/>
        <v>2644.6553442608542</v>
      </c>
      <c r="E19" s="56">
        <f t="shared" si="1"/>
        <v>0.97171073938870323</v>
      </c>
      <c r="F19" s="248">
        <f>AVERAGE(F4:F15)</f>
        <v>1.0020753651791712</v>
      </c>
      <c r="G19" s="56">
        <f t="shared" si="12"/>
        <v>0.99702230630905742</v>
      </c>
      <c r="H19" s="87">
        <f t="shared" si="4"/>
        <v>2577.5150503035989</v>
      </c>
      <c r="I19" s="87">
        <f t="shared" si="5"/>
        <v>2585.7871314141057</v>
      </c>
      <c r="J19" s="56">
        <f t="shared" si="6"/>
        <v>5.0042507031129215</v>
      </c>
      <c r="K19" s="87">
        <f t="shared" si="7"/>
        <v>2591.3755010273148</v>
      </c>
      <c r="L19" s="87">
        <f t="shared" si="8"/>
        <v>2583.6591785470428</v>
      </c>
      <c r="M19" s="87">
        <f t="shared" si="9"/>
        <v>-13.819178547042611</v>
      </c>
      <c r="N19" s="87">
        <f t="shared" si="10"/>
        <v>13.819178547042611</v>
      </c>
      <c r="O19" s="90">
        <f t="shared" si="11"/>
        <v>5.3774470578100619E-3</v>
      </c>
    </row>
    <row r="20" spans="1:15" ht="15" thickBot="1">
      <c r="A20">
        <v>17</v>
      </c>
      <c r="B20" s="78" t="s">
        <v>44</v>
      </c>
      <c r="C20" s="79">
        <v>2549.4699999999998</v>
      </c>
      <c r="D20" s="87">
        <f t="shared" si="0"/>
        <v>2659.5069599003036</v>
      </c>
      <c r="E20" s="56">
        <f t="shared" si="1"/>
        <v>0.95862505285399635</v>
      </c>
      <c r="G20" s="56">
        <f t="shared" si="12"/>
        <v>0.97519051736692575</v>
      </c>
      <c r="H20" s="87">
        <f t="shared" si="4"/>
        <v>2614.3301791774238</v>
      </c>
      <c r="I20" s="87">
        <f t="shared" si="5"/>
        <v>2600.2819463740989</v>
      </c>
      <c r="J20" s="56">
        <f t="shared" si="6"/>
        <v>7.1212817641867678</v>
      </c>
      <c r="K20" s="87">
        <f t="shared" si="7"/>
        <v>2590.7913821172187</v>
      </c>
      <c r="L20" s="87">
        <f t="shared" si="8"/>
        <v>2526.5151883166632</v>
      </c>
      <c r="M20" s="87">
        <f t="shared" si="9"/>
        <v>22.954811683336629</v>
      </c>
      <c r="N20" s="87">
        <f t="shared" si="10"/>
        <v>22.954811683336629</v>
      </c>
      <c r="O20" s="90">
        <f t="shared" si="11"/>
        <v>9.003758304014807E-3</v>
      </c>
    </row>
    <row r="21" spans="1:15" ht="15" thickBot="1">
      <c r="A21">
        <v>18</v>
      </c>
      <c r="B21" s="80" t="s">
        <v>45</v>
      </c>
      <c r="C21" s="81">
        <v>2624.72</v>
      </c>
      <c r="D21" s="87">
        <f t="shared" si="0"/>
        <v>2674.4419778959732</v>
      </c>
      <c r="E21" s="56">
        <f t="shared" si="1"/>
        <v>0.9814084663990017</v>
      </c>
      <c r="F21" s="246" t="s">
        <v>113</v>
      </c>
      <c r="G21" s="56">
        <f t="shared" si="12"/>
        <v>1.0009686435730296</v>
      </c>
      <c r="H21" s="87">
        <f t="shared" si="4"/>
        <v>2622.1800421548401</v>
      </c>
      <c r="I21" s="87">
        <f t="shared" si="5"/>
        <v>2613.361064580708</v>
      </c>
      <c r="J21" s="56">
        <f t="shared" si="6"/>
        <v>8.4502780666207329</v>
      </c>
      <c r="K21" s="87">
        <f t="shared" si="7"/>
        <v>2607.4032281382856</v>
      </c>
      <c r="L21" s="87">
        <f t="shared" si="8"/>
        <v>2609.9288725175184</v>
      </c>
      <c r="M21" s="87">
        <f t="shared" si="9"/>
        <v>14.791127482481443</v>
      </c>
      <c r="N21" s="87">
        <f t="shared" si="10"/>
        <v>14.791127482481443</v>
      </c>
      <c r="O21" s="90">
        <f t="shared" si="11"/>
        <v>5.6353163318302313E-3</v>
      </c>
    </row>
    <row r="22" spans="1:15" ht="15" thickBot="1">
      <c r="A22">
        <v>19</v>
      </c>
      <c r="B22" s="78" t="s">
        <v>46</v>
      </c>
      <c r="C22" s="79">
        <v>2647.73</v>
      </c>
      <c r="D22" s="87">
        <f t="shared" si="0"/>
        <v>2689.4608666112513</v>
      </c>
      <c r="E22" s="56">
        <f t="shared" si="1"/>
        <v>0.98448355686103273</v>
      </c>
      <c r="F22" s="248">
        <f>SUM(G4:G15)</f>
        <v>12</v>
      </c>
      <c r="G22" s="56">
        <f t="shared" si="12"/>
        <v>1.002193827997897</v>
      </c>
      <c r="H22" s="87">
        <f t="shared" si="4"/>
        <v>2641.9340511100772</v>
      </c>
      <c r="I22" s="87">
        <f t="shared" si="5"/>
        <v>2629.9245804308789</v>
      </c>
      <c r="J22" s="56">
        <f t="shared" si="6"/>
        <v>10.260073135570593</v>
      </c>
      <c r="K22" s="87">
        <f t="shared" si="7"/>
        <v>2621.8113426473287</v>
      </c>
      <c r="L22" s="87">
        <f t="shared" si="8"/>
        <v>2627.5631457760323</v>
      </c>
      <c r="M22" s="87">
        <f t="shared" si="9"/>
        <v>20.166854223967675</v>
      </c>
      <c r="N22" s="87">
        <f t="shared" si="10"/>
        <v>20.166854223967675</v>
      </c>
      <c r="O22" s="90">
        <f t="shared" si="11"/>
        <v>7.6166581275159007E-3</v>
      </c>
    </row>
    <row r="23" spans="1:15" ht="15" thickBot="1">
      <c r="A23">
        <v>20</v>
      </c>
      <c r="B23" s="80" t="s">
        <v>47</v>
      </c>
      <c r="C23" s="81">
        <v>2611.91</v>
      </c>
      <c r="D23" s="87">
        <f t="shared" si="0"/>
        <v>2704.5640970397194</v>
      </c>
      <c r="E23" s="56">
        <f t="shared" si="1"/>
        <v>0.9657415784151191</v>
      </c>
      <c r="G23" s="56">
        <f t="shared" si="12"/>
        <v>0.98570614953429769</v>
      </c>
      <c r="H23" s="87">
        <f t="shared" si="4"/>
        <v>2649.7856397000373</v>
      </c>
      <c r="I23" s="87">
        <f t="shared" si="5"/>
        <v>2644.0556574923157</v>
      </c>
      <c r="J23" s="56">
        <f t="shared" si="6"/>
        <v>11.123566108884226</v>
      </c>
      <c r="K23" s="87">
        <f t="shared" si="7"/>
        <v>2640.1846535664495</v>
      </c>
      <c r="L23" s="87">
        <f t="shared" si="8"/>
        <v>2602.4462489265284</v>
      </c>
      <c r="M23" s="87">
        <f t="shared" si="9"/>
        <v>9.4637510734714851</v>
      </c>
      <c r="N23" s="87">
        <f t="shared" si="10"/>
        <v>9.4637510734714851</v>
      </c>
      <c r="O23" s="90">
        <f t="shared" si="11"/>
        <v>3.6233067270585455E-3</v>
      </c>
    </row>
    <row r="24" spans="1:15" ht="15" thickBot="1">
      <c r="A24">
        <v>21</v>
      </c>
      <c r="B24" s="78" t="s">
        <v>48</v>
      </c>
      <c r="C24" s="79">
        <v>2611.0100000000002</v>
      </c>
      <c r="D24" s="87">
        <f t="shared" si="0"/>
        <v>2719.7521428199207</v>
      </c>
      <c r="E24" s="56">
        <f t="shared" si="1"/>
        <v>0.96001762766986065</v>
      </c>
      <c r="G24" s="56">
        <f t="shared" si="12"/>
        <v>0.97853578852856216</v>
      </c>
      <c r="H24" s="87">
        <f t="shared" si="4"/>
        <v>2668.2825815969513</v>
      </c>
      <c r="I24" s="87">
        <f t="shared" si="5"/>
        <v>2660.4623423910643</v>
      </c>
      <c r="J24" s="56">
        <f t="shared" si="6"/>
        <v>12.302055213931641</v>
      </c>
      <c r="K24" s="87">
        <f t="shared" si="7"/>
        <v>2655.1792236011997</v>
      </c>
      <c r="L24" s="87">
        <f t="shared" si="8"/>
        <v>2598.1878952512552</v>
      </c>
      <c r="M24" s="87">
        <f t="shared" si="9"/>
        <v>12.822104748745005</v>
      </c>
      <c r="N24" s="87">
        <f t="shared" si="10"/>
        <v>12.822104748745005</v>
      </c>
      <c r="O24" s="90">
        <f t="shared" si="11"/>
        <v>4.9107834702835319E-3</v>
      </c>
    </row>
    <row r="25" spans="1:15" ht="15" thickBot="1">
      <c r="A25">
        <v>22</v>
      </c>
      <c r="B25" s="80" t="s">
        <v>49</v>
      </c>
      <c r="C25" s="82">
        <v>2658.09</v>
      </c>
      <c r="D25" s="87">
        <f t="shared" si="0"/>
        <v>2735.0254802502163</v>
      </c>
      <c r="E25" s="56">
        <f t="shared" si="1"/>
        <v>0.97187028756924865</v>
      </c>
      <c r="G25" s="56">
        <f t="shared" si="12"/>
        <v>0.98968389745327701</v>
      </c>
      <c r="H25" s="87">
        <f t="shared" si="4"/>
        <v>2685.796956826297</v>
      </c>
      <c r="I25" s="87">
        <f t="shared" si="5"/>
        <v>2678.0189711673152</v>
      </c>
      <c r="J25" s="56">
        <f t="shared" si="6"/>
        <v>13.474176822619203</v>
      </c>
      <c r="K25" s="87">
        <f t="shared" si="7"/>
        <v>2672.7643976049958</v>
      </c>
      <c r="L25" s="87">
        <f t="shared" si="8"/>
        <v>2645.1918859960724</v>
      </c>
      <c r="M25" s="87">
        <f t="shared" si="9"/>
        <v>12.898114003927731</v>
      </c>
      <c r="N25" s="87">
        <f t="shared" si="10"/>
        <v>12.898114003927731</v>
      </c>
      <c r="O25" s="90">
        <f t="shared" si="11"/>
        <v>4.852399280659319E-3</v>
      </c>
    </row>
    <row r="26" spans="1:15" ht="15" thickBot="1">
      <c r="A26">
        <v>23</v>
      </c>
      <c r="B26" s="78" t="s">
        <v>50</v>
      </c>
      <c r="C26" s="83">
        <v>2759.55</v>
      </c>
      <c r="D26" s="87">
        <f t="shared" si="0"/>
        <v>2750.3845883037193</v>
      </c>
      <c r="E26" s="56">
        <f t="shared" si="1"/>
        <v>1.0033324109418216</v>
      </c>
      <c r="G26" s="56">
        <f t="shared" si="12"/>
        <v>1.0175004060298902</v>
      </c>
      <c r="H26" s="87">
        <f t="shared" si="4"/>
        <v>2712.0873698392757</v>
      </c>
      <c r="I26" s="87">
        <f t="shared" si="5"/>
        <v>2699.7964943878706</v>
      </c>
      <c r="J26" s="56">
        <f t="shared" si="6"/>
        <v>15.326378837114069</v>
      </c>
      <c r="K26" s="87">
        <f t="shared" si="7"/>
        <v>2691.4931479899342</v>
      </c>
      <c r="L26" s="87">
        <f t="shared" si="8"/>
        <v>2738.5953709064256</v>
      </c>
      <c r="M26" s="87">
        <f t="shared" si="9"/>
        <v>20.954629093574567</v>
      </c>
      <c r="N26" s="87">
        <f t="shared" si="10"/>
        <v>20.954629093574567</v>
      </c>
      <c r="O26" s="90">
        <f t="shared" si="11"/>
        <v>7.5934949877967664E-3</v>
      </c>
    </row>
    <row r="27" spans="1:15" ht="15" thickBot="1">
      <c r="A27">
        <v>24</v>
      </c>
      <c r="B27" s="80" t="s">
        <v>51</v>
      </c>
      <c r="C27" s="82">
        <v>3027.52</v>
      </c>
      <c r="D27" s="87">
        <f t="shared" si="0"/>
        <v>2765.829948643317</v>
      </c>
      <c r="E27" s="56">
        <f t="shared" si="1"/>
        <v>1.0946153799097613</v>
      </c>
      <c r="G27" s="56">
        <f t="shared" si="12"/>
        <v>1.0843510868461483</v>
      </c>
      <c r="H27" s="87">
        <f t="shared" si="4"/>
        <v>2792.0108502916596</v>
      </c>
      <c r="I27" s="87">
        <f t="shared" si="5"/>
        <v>2746.1231951643949</v>
      </c>
      <c r="J27" s="56">
        <f t="shared" si="6"/>
        <v>22.241525573667985</v>
      </c>
      <c r="K27" s="87">
        <f t="shared" si="7"/>
        <v>2715.1228732249847</v>
      </c>
      <c r="L27" s="87">
        <f t="shared" si="8"/>
        <v>2944.1464385023492</v>
      </c>
      <c r="M27" s="87">
        <f t="shared" si="9"/>
        <v>83.373561497650826</v>
      </c>
      <c r="N27" s="87">
        <f t="shared" si="10"/>
        <v>83.373561497650826</v>
      </c>
      <c r="O27" s="90">
        <f t="shared" si="11"/>
        <v>2.7538566713894815E-2</v>
      </c>
    </row>
    <row r="28" spans="1:15" ht="15" thickBot="1">
      <c r="A28">
        <v>25</v>
      </c>
      <c r="B28" s="84" t="s">
        <v>53</v>
      </c>
      <c r="C28" s="83">
        <v>2663.16</v>
      </c>
      <c r="D28" s="87">
        <f t="shared" si="0"/>
        <v>2781.3620456367757</v>
      </c>
      <c r="E28" s="56">
        <f t="shared" si="1"/>
        <v>0.95750210015909154</v>
      </c>
      <c r="G28" s="56">
        <f>G16</f>
        <v>0.9725599478506527</v>
      </c>
      <c r="H28" s="87">
        <f t="shared" si="4"/>
        <v>2738.2990692610319</v>
      </c>
      <c r="I28" s="87">
        <f t="shared" si="5"/>
        <v>2756.242606063387</v>
      </c>
      <c r="J28" s="56">
        <f t="shared" si="6"/>
        <v>19.537482631902591</v>
      </c>
      <c r="K28" s="87">
        <f t="shared" si="7"/>
        <v>2768.3647207380627</v>
      </c>
      <c r="L28" s="87">
        <f t="shared" si="8"/>
        <v>2692.4006484325969</v>
      </c>
      <c r="M28" s="87">
        <f t="shared" si="9"/>
        <v>-29.240648432597027</v>
      </c>
      <c r="N28" s="87">
        <f t="shared" si="10"/>
        <v>29.240648432597027</v>
      </c>
      <c r="O28" s="90">
        <f t="shared" si="11"/>
        <v>1.0979681443321855E-2</v>
      </c>
    </row>
    <row r="29" spans="1:15" ht="15" thickBot="1">
      <c r="A29">
        <v>26</v>
      </c>
      <c r="B29" s="85" t="s">
        <v>41</v>
      </c>
      <c r="C29" s="82">
        <v>2686.92</v>
      </c>
      <c r="D29" s="87">
        <f t="shared" si="0"/>
        <v>2796.9813663719301</v>
      </c>
      <c r="E29" s="56">
        <f t="shared" si="1"/>
        <v>0.96064994651190871</v>
      </c>
      <c r="G29" s="56">
        <f t="shared" si="12"/>
        <v>0.97923679469717961</v>
      </c>
      <c r="H29" s="87">
        <f t="shared" si="4"/>
        <v>2743.891992774747</v>
      </c>
      <c r="I29" s="87">
        <f t="shared" si="5"/>
        <v>2762.9231860001601</v>
      </c>
      <c r="J29" s="56">
        <f t="shared" si="6"/>
        <v>16.669532780020901</v>
      </c>
      <c r="K29" s="87">
        <f t="shared" si="7"/>
        <v>2775.7800886952896</v>
      </c>
      <c r="L29" s="87">
        <f t="shared" si="8"/>
        <v>2718.1459968382283</v>
      </c>
      <c r="M29" s="87">
        <f t="shared" si="9"/>
        <v>-31.225996838228184</v>
      </c>
      <c r="N29" s="87">
        <f t="shared" si="10"/>
        <v>31.225996838228184</v>
      </c>
      <c r="O29" s="90">
        <f t="shared" si="11"/>
        <v>1.1621483646043866E-2</v>
      </c>
    </row>
    <row r="30" spans="1:15" ht="15" thickBot="1">
      <c r="A30">
        <v>27</v>
      </c>
      <c r="B30" s="84" t="s">
        <v>42</v>
      </c>
      <c r="C30" s="83">
        <v>2852.35</v>
      </c>
      <c r="D30" s="87">
        <f t="shared" si="0"/>
        <v>2812.6884006719579</v>
      </c>
      <c r="E30" s="56">
        <f t="shared" si="1"/>
        <v>1.0141009574038016</v>
      </c>
      <c r="G30" s="56">
        <f t="shared" si="12"/>
        <v>1.0170506338130825</v>
      </c>
      <c r="H30" s="87">
        <f t="shared" si="4"/>
        <v>2804.5309694229204</v>
      </c>
      <c r="I30" s="87">
        <f t="shared" si="5"/>
        <v>2789.6475261509122</v>
      </c>
      <c r="J30" s="56">
        <f t="shared" si="6"/>
        <v>18.912427821959071</v>
      </c>
      <c r="K30" s="87">
        <f t="shared" si="7"/>
        <v>2779.5927187801808</v>
      </c>
      <c r="L30" s="87">
        <f t="shared" si="8"/>
        <v>2826.9865363776121</v>
      </c>
      <c r="M30" s="87">
        <f t="shared" si="9"/>
        <v>25.363463622387826</v>
      </c>
      <c r="N30" s="87">
        <f t="shared" si="10"/>
        <v>25.363463622387826</v>
      </c>
      <c r="O30" s="90">
        <f t="shared" si="11"/>
        <v>8.8921288139210929E-3</v>
      </c>
    </row>
    <row r="31" spans="1:15" ht="15" thickBot="1">
      <c r="A31">
        <v>28</v>
      </c>
      <c r="B31" s="85" t="s">
        <v>43</v>
      </c>
      <c r="C31" s="82">
        <v>2785.93</v>
      </c>
      <c r="D31" s="87">
        <f t="shared" si="0"/>
        <v>2828.4836411107426</v>
      </c>
      <c r="E31" s="56">
        <f t="shared" si="1"/>
        <v>0.98495531651933754</v>
      </c>
      <c r="G31" s="56">
        <f t="shared" si="12"/>
        <v>0.99702230630905742</v>
      </c>
      <c r="H31" s="87">
        <f t="shared" si="4"/>
        <v>2794.2504218520626</v>
      </c>
      <c r="I31" s="87">
        <f t="shared" si="5"/>
        <v>2802.7905200578298</v>
      </c>
      <c r="J31" s="56">
        <f t="shared" si="6"/>
        <v>17.625457893474465</v>
      </c>
      <c r="K31" s="87">
        <f t="shared" si="7"/>
        <v>2808.5599539728714</v>
      </c>
      <c r="L31" s="87">
        <f t="shared" si="8"/>
        <v>2800.1969227172926</v>
      </c>
      <c r="M31" s="87">
        <f t="shared" si="9"/>
        <v>-14.2669227172928</v>
      </c>
      <c r="N31" s="87">
        <f t="shared" si="10"/>
        <v>14.2669227172928</v>
      </c>
      <c r="O31" s="90">
        <f t="shared" si="11"/>
        <v>5.1210628828767413E-3</v>
      </c>
    </row>
    <row r="32" spans="1:15" ht="15" thickBot="1">
      <c r="A32">
        <v>29</v>
      </c>
      <c r="B32" s="84" t="s">
        <v>44</v>
      </c>
      <c r="C32" s="83">
        <v>2776.82</v>
      </c>
      <c r="D32" s="87">
        <f t="shared" si="0"/>
        <v>2844.3675830283187</v>
      </c>
      <c r="E32" s="56">
        <f t="shared" si="1"/>
        <v>0.97625216113720348</v>
      </c>
      <c r="G32" s="56">
        <f t="shared" si="12"/>
        <v>0.97519051736692575</v>
      </c>
      <c r="H32" s="87">
        <f t="shared" si="4"/>
        <v>2847.4641114205915</v>
      </c>
      <c r="I32" s="87">
        <f t="shared" si="5"/>
        <v>2831.321465095034</v>
      </c>
      <c r="J32" s="56">
        <f t="shared" si="6"/>
        <v>20.058111463327293</v>
      </c>
      <c r="K32" s="87">
        <f t="shared" si="7"/>
        <v>2820.4159779513043</v>
      </c>
      <c r="L32" s="87">
        <f t="shared" si="8"/>
        <v>2750.4429167282765</v>
      </c>
      <c r="M32" s="87">
        <f t="shared" si="9"/>
        <v>26.377083271723677</v>
      </c>
      <c r="N32" s="87">
        <f t="shared" si="10"/>
        <v>26.377083271723677</v>
      </c>
      <c r="O32" s="90">
        <f t="shared" si="11"/>
        <v>9.4990252417238696E-3</v>
      </c>
    </row>
    <row r="33" spans="1:15" ht="15" thickBot="1">
      <c r="A33">
        <v>30</v>
      </c>
      <c r="B33" s="85" t="s">
        <v>45</v>
      </c>
      <c r="C33" s="82">
        <v>2868.97</v>
      </c>
      <c r="D33" s="87">
        <f t="shared" si="0"/>
        <v>2860.3407245464064</v>
      </c>
      <c r="E33" s="56">
        <f t="shared" si="1"/>
        <v>1.0030168697664372</v>
      </c>
      <c r="G33" s="56">
        <f t="shared" si="12"/>
        <v>1.0009686435730296</v>
      </c>
      <c r="H33" s="87">
        <f t="shared" si="4"/>
        <v>2866.1936799128939</v>
      </c>
      <c r="I33" s="87">
        <f t="shared" si="5"/>
        <v>2857.3524476203215</v>
      </c>
      <c r="J33" s="56">
        <f t="shared" si="6"/>
        <v>21.390461492230163</v>
      </c>
      <c r="K33" s="87">
        <f t="shared" si="7"/>
        <v>2851.3795765583614</v>
      </c>
      <c r="L33" s="87">
        <f t="shared" si="8"/>
        <v>2854.1415470594625</v>
      </c>
      <c r="M33" s="87">
        <f t="shared" si="9"/>
        <v>14.828452940537318</v>
      </c>
      <c r="N33" s="87">
        <f t="shared" si="10"/>
        <v>14.828452940537318</v>
      </c>
      <c r="O33" s="90">
        <f t="shared" si="11"/>
        <v>5.1685632615668057E-3</v>
      </c>
    </row>
    <row r="34" spans="1:15" ht="15" thickBot="1">
      <c r="A34">
        <v>31</v>
      </c>
      <c r="B34" s="84" t="s">
        <v>46</v>
      </c>
      <c r="C34" s="83">
        <v>2893.57</v>
      </c>
      <c r="D34" s="87">
        <f t="shared" si="0"/>
        <v>2876.4035665840333</v>
      </c>
      <c r="E34" s="56">
        <f t="shared" si="1"/>
        <v>1.0059680197922829</v>
      </c>
      <c r="G34" s="56">
        <f t="shared" si="12"/>
        <v>1.002193827997897</v>
      </c>
      <c r="H34" s="87">
        <f t="shared" si="4"/>
        <v>2887.2359010437567</v>
      </c>
      <c r="I34" s="87">
        <f t="shared" si="5"/>
        <v>2882.1671828955368</v>
      </c>
      <c r="J34" s="56">
        <f t="shared" si="6"/>
        <v>22.154303742699618</v>
      </c>
      <c r="K34" s="87">
        <f t="shared" si="7"/>
        <v>2878.7429091125518</v>
      </c>
      <c r="L34" s="87">
        <f t="shared" si="8"/>
        <v>2885.0583759053106</v>
      </c>
      <c r="M34" s="87">
        <f t="shared" si="9"/>
        <v>8.5116240946895232</v>
      </c>
      <c r="N34" s="87">
        <f t="shared" si="10"/>
        <v>8.5116240946895232</v>
      </c>
      <c r="O34" s="90">
        <f t="shared" si="11"/>
        <v>2.9415649508010944E-3</v>
      </c>
    </row>
    <row r="35" spans="1:15" ht="15" thickBot="1">
      <c r="A35">
        <v>32</v>
      </c>
      <c r="B35" s="85" t="s">
        <v>47</v>
      </c>
      <c r="C35" s="82">
        <v>2885.47</v>
      </c>
      <c r="D35" s="87">
        <f t="shared" si="0"/>
        <v>2892.5566128732416</v>
      </c>
      <c r="E35" s="56">
        <f t="shared" si="1"/>
        <v>0.99755005214359393</v>
      </c>
      <c r="G35" s="56">
        <f t="shared" si="12"/>
        <v>0.98570614953429769</v>
      </c>
      <c r="H35" s="87">
        <f t="shared" si="4"/>
        <v>2927.3125681150068</v>
      </c>
      <c r="I35" s="87">
        <f t="shared" si="5"/>
        <v>2913.5912184572571</v>
      </c>
      <c r="J35" s="56">
        <f t="shared" si="6"/>
        <v>24.22207438915666</v>
      </c>
      <c r="K35" s="87">
        <f t="shared" si="7"/>
        <v>2904.3214866382364</v>
      </c>
      <c r="L35" s="87">
        <f t="shared" si="8"/>
        <v>2862.8075496039032</v>
      </c>
      <c r="M35" s="87">
        <f t="shared" si="9"/>
        <v>22.662450396096574</v>
      </c>
      <c r="N35" s="87">
        <f t="shared" si="10"/>
        <v>22.662450396096574</v>
      </c>
      <c r="O35" s="90">
        <f t="shared" si="11"/>
        <v>7.853989262094763E-3</v>
      </c>
    </row>
    <row r="36" spans="1:15" ht="15" thickBot="1">
      <c r="A36">
        <v>33</v>
      </c>
      <c r="B36" s="84" t="s">
        <v>48</v>
      </c>
      <c r="C36" s="83">
        <v>2858.09</v>
      </c>
      <c r="D36" s="87">
        <f t="shared" si="0"/>
        <v>2908.8003699748865</v>
      </c>
      <c r="E36" s="56">
        <f t="shared" si="1"/>
        <v>0.98256656919521634</v>
      </c>
      <c r="G36" s="56">
        <f t="shared" si="12"/>
        <v>0.97853578852856216</v>
      </c>
      <c r="H36" s="87">
        <f t="shared" si="4"/>
        <v>2920.7822887068337</v>
      </c>
      <c r="I36" s="87">
        <f t="shared" si="5"/>
        <v>2930.9465936377642</v>
      </c>
      <c r="J36" s="56">
        <f t="shared" si="6"/>
        <v>22.690340856956638</v>
      </c>
      <c r="K36" s="87">
        <f t="shared" si="7"/>
        <v>2937.8132928464138</v>
      </c>
      <c r="L36" s="87">
        <f t="shared" si="8"/>
        <v>2874.7554470651571</v>
      </c>
      <c r="M36" s="87">
        <f t="shared" si="9"/>
        <v>-16.665447065156968</v>
      </c>
      <c r="N36" s="87">
        <f t="shared" si="10"/>
        <v>16.665447065156968</v>
      </c>
      <c r="O36" s="90">
        <f t="shared" si="11"/>
        <v>5.8309735050880015E-3</v>
      </c>
    </row>
    <row r="37" spans="1:15" ht="15" thickBot="1">
      <c r="A37">
        <v>34</v>
      </c>
      <c r="B37" s="85" t="s">
        <v>49</v>
      </c>
      <c r="C37" s="82">
        <v>2950.95</v>
      </c>
      <c r="D37" s="87">
        <f t="shared" si="0"/>
        <v>2925.1353472945225</v>
      </c>
      <c r="E37" s="56">
        <f t="shared" si="1"/>
        <v>1.0088251139316864</v>
      </c>
      <c r="G37" s="56">
        <f t="shared" si="12"/>
        <v>0.98968389745327701</v>
      </c>
      <c r="H37" s="87">
        <f t="shared" si="4"/>
        <v>2981.709622227449</v>
      </c>
      <c r="I37" s="87">
        <f t="shared" si="5"/>
        <v>2964.9555097859452</v>
      </c>
      <c r="J37" s="56">
        <f t="shared" si="6"/>
        <v>25.215140732923309</v>
      </c>
      <c r="K37" s="87">
        <f t="shared" si="7"/>
        <v>2953.6369344947207</v>
      </c>
      <c r="L37" s="87">
        <f t="shared" si="8"/>
        <v>2923.1669129926845</v>
      </c>
      <c r="M37" s="87">
        <f t="shared" si="9"/>
        <v>27.783087007315316</v>
      </c>
      <c r="N37" s="87">
        <f t="shared" si="10"/>
        <v>27.783087007315316</v>
      </c>
      <c r="O37" s="90">
        <f t="shared" si="11"/>
        <v>9.4149636582508411E-3</v>
      </c>
    </row>
    <row r="38" spans="1:15" ht="15" thickBot="1">
      <c r="A38">
        <v>35</v>
      </c>
      <c r="B38" s="84" t="s">
        <v>50</v>
      </c>
      <c r="C38" s="83">
        <v>3091.33</v>
      </c>
      <c r="D38" s="87">
        <f t="shared" si="0"/>
        <v>2941.5620570983765</v>
      </c>
      <c r="E38" s="56">
        <f t="shared" si="1"/>
        <v>1.0509144257352021</v>
      </c>
      <c r="G38" s="56">
        <f t="shared" si="12"/>
        <v>1.0175004060298902</v>
      </c>
      <c r="H38" s="87">
        <f t="shared" si="4"/>
        <v>3038.1609497944405</v>
      </c>
      <c r="I38" s="87">
        <f t="shared" si="5"/>
        <v>3009.5197709440458</v>
      </c>
      <c r="J38" s="56">
        <f t="shared" si="6"/>
        <v>29.531289682113833</v>
      </c>
      <c r="K38" s="87">
        <f t="shared" si="7"/>
        <v>2990.1706505188686</v>
      </c>
      <c r="L38" s="87">
        <f t="shared" si="8"/>
        <v>3042.4998510016098</v>
      </c>
      <c r="M38" s="87">
        <f t="shared" si="9"/>
        <v>48.830148998390086</v>
      </c>
      <c r="N38" s="87">
        <f t="shared" si="10"/>
        <v>48.830148998390086</v>
      </c>
      <c r="O38" s="90">
        <f t="shared" si="11"/>
        <v>1.5795838360314198E-2</v>
      </c>
    </row>
    <row r="39" spans="1:15" ht="15" thickBot="1">
      <c r="A39">
        <v>36</v>
      </c>
      <c r="B39" s="85" t="s">
        <v>51</v>
      </c>
      <c r="C39" s="82">
        <v>3245.14</v>
      </c>
      <c r="D39" s="87">
        <f t="shared" si="0"/>
        <v>2958.0810145294154</v>
      </c>
      <c r="E39" s="56">
        <f t="shared" si="1"/>
        <v>1.0970423000792124</v>
      </c>
      <c r="G39" s="56">
        <f t="shared" si="12"/>
        <v>1.0843510868461483</v>
      </c>
      <c r="H39" s="87">
        <f t="shared" si="4"/>
        <v>2992.7023077355316</v>
      </c>
      <c r="I39" s="87">
        <f t="shared" si="5"/>
        <v>3020.3637922661965</v>
      </c>
      <c r="J39" s="56">
        <f t="shared" si="6"/>
        <v>25.362778043200031</v>
      </c>
      <c r="K39" s="87">
        <f t="shared" si="7"/>
        <v>3039.0510606261596</v>
      </c>
      <c r="L39" s="87">
        <f t="shared" si="8"/>
        <v>3295.398320570916</v>
      </c>
      <c r="M39" s="87">
        <f t="shared" si="9"/>
        <v>-50.258320570916112</v>
      </c>
      <c r="N39" s="87">
        <f t="shared" si="10"/>
        <v>50.258320570916112</v>
      </c>
      <c r="O39" s="90">
        <f t="shared" si="11"/>
        <v>1.5487258044619374E-2</v>
      </c>
    </row>
    <row r="40" spans="1:15" ht="15" thickBot="1">
      <c r="A40">
        <v>37</v>
      </c>
      <c r="B40" s="84" t="s">
        <v>54</v>
      </c>
      <c r="C40" s="83">
        <v>2975.54</v>
      </c>
      <c r="D40" s="87">
        <f t="shared" si="0"/>
        <v>2974.6927376234958</v>
      </c>
      <c r="E40" s="56">
        <f t="shared" si="1"/>
        <v>1.0002848234931252</v>
      </c>
      <c r="G40" s="56">
        <f t="shared" si="12"/>
        <v>0.9725599478506527</v>
      </c>
      <c r="H40" s="87">
        <f t="shared" si="4"/>
        <v>3059.4926375242085</v>
      </c>
      <c r="I40" s="87">
        <f t="shared" si="5"/>
        <v>3051.2768856093903</v>
      </c>
      <c r="J40" s="56">
        <f t="shared" si="6"/>
        <v>26.600869854266158</v>
      </c>
      <c r="K40" s="87">
        <f t="shared" si="7"/>
        <v>3045.7265703093967</v>
      </c>
      <c r="L40" s="87">
        <f t="shared" si="8"/>
        <v>2962.151674387454</v>
      </c>
      <c r="M40" s="87">
        <f t="shared" si="9"/>
        <v>13.388325612545941</v>
      </c>
      <c r="N40" s="87">
        <f t="shared" si="10"/>
        <v>13.388325612545941</v>
      </c>
      <c r="O40" s="90">
        <f t="shared" si="11"/>
        <v>4.4994608079696264E-3</v>
      </c>
    </row>
    <row r="41" spans="1:15" ht="15" thickBot="1">
      <c r="A41">
        <v>38</v>
      </c>
      <c r="B41" s="85" t="s">
        <v>41</v>
      </c>
      <c r="C41" s="82">
        <v>3040.46</v>
      </c>
      <c r="D41" s="87">
        <f t="shared" si="0"/>
        <v>2991.3977473256177</v>
      </c>
      <c r="E41" s="56">
        <f t="shared" si="1"/>
        <v>1.0164011130643678</v>
      </c>
      <c r="G41" s="56">
        <f t="shared" si="12"/>
        <v>0.97923679469717961</v>
      </c>
      <c r="H41" s="87">
        <f t="shared" si="4"/>
        <v>3104.9282629746726</v>
      </c>
      <c r="I41" s="87">
        <f t="shared" si="5"/>
        <v>3088.7841997929008</v>
      </c>
      <c r="J41" s="56">
        <f t="shared" si="6"/>
        <v>29.033736940556025</v>
      </c>
      <c r="K41" s="87">
        <f t="shared" si="7"/>
        <v>3077.8777554636563</v>
      </c>
      <c r="L41" s="87">
        <f t="shared" si="8"/>
        <v>3013.9711477299802</v>
      </c>
      <c r="M41" s="87">
        <f t="shared" si="9"/>
        <v>26.488852270019834</v>
      </c>
      <c r="N41" s="87">
        <f t="shared" si="10"/>
        <v>26.488852270019834</v>
      </c>
      <c r="O41" s="90">
        <f t="shared" si="11"/>
        <v>8.7121199654064951E-3</v>
      </c>
    </row>
    <row r="42" spans="1:15" ht="15" thickBot="1">
      <c r="A42">
        <v>39</v>
      </c>
      <c r="B42" s="84" t="s">
        <v>42</v>
      </c>
      <c r="C42" s="83">
        <v>3152.96</v>
      </c>
      <c r="D42" s="87">
        <f t="shared" si="0"/>
        <v>3008.1965675062529</v>
      </c>
      <c r="E42" s="56">
        <f t="shared" si="1"/>
        <v>1.04812299636847</v>
      </c>
      <c r="G42" s="56">
        <f t="shared" si="12"/>
        <v>1.0170506338130825</v>
      </c>
      <c r="H42" s="87">
        <f t="shared" si="4"/>
        <v>3100.1013078169549</v>
      </c>
      <c r="I42" s="87">
        <f t="shared" si="5"/>
        <v>3110.674801733087</v>
      </c>
      <c r="J42" s="56">
        <f t="shared" si="6"/>
        <v>27.440339724129839</v>
      </c>
      <c r="K42" s="87">
        <f t="shared" si="7"/>
        <v>3117.8179367334569</v>
      </c>
      <c r="L42" s="87">
        <f t="shared" si="8"/>
        <v>3170.9787086685596</v>
      </c>
      <c r="M42" s="87">
        <f t="shared" si="9"/>
        <v>-18.018708668559611</v>
      </c>
      <c r="N42" s="87">
        <f t="shared" si="10"/>
        <v>18.018708668559611</v>
      </c>
      <c r="O42" s="90">
        <f t="shared" si="11"/>
        <v>5.7148548248501761E-3</v>
      </c>
    </row>
    <row r="43" spans="1:15" ht="15" thickBot="1">
      <c r="A43">
        <v>40</v>
      </c>
      <c r="B43" s="85" t="s">
        <v>43</v>
      </c>
      <c r="C43" s="82">
        <v>3144.87</v>
      </c>
      <c r="D43" s="87">
        <f t="shared" si="0"/>
        <v>3025.08972497778</v>
      </c>
      <c r="E43" s="56">
        <f t="shared" si="1"/>
        <v>1.0395956106799773</v>
      </c>
      <c r="G43" s="56">
        <f t="shared" si="12"/>
        <v>0.99702230630905742</v>
      </c>
      <c r="H43" s="87">
        <f t="shared" si="4"/>
        <v>3154.2624273294359</v>
      </c>
      <c r="I43" s="87">
        <f t="shared" si="5"/>
        <v>3144.6255359243828</v>
      </c>
      <c r="J43" s="56">
        <f t="shared" si="6"/>
        <v>28.892593450439303</v>
      </c>
      <c r="K43" s="87">
        <f t="shared" si="7"/>
        <v>3138.1151414572169</v>
      </c>
      <c r="L43" s="87">
        <f t="shared" si="8"/>
        <v>3128.7707957990483</v>
      </c>
      <c r="M43" s="87">
        <f t="shared" si="9"/>
        <v>16.09920420095159</v>
      </c>
      <c r="N43" s="87">
        <f t="shared" si="10"/>
        <v>16.09920420095159</v>
      </c>
      <c r="O43" s="90">
        <f t="shared" si="11"/>
        <v>5.1191954519428755E-3</v>
      </c>
    </row>
    <row r="44" spans="1:15" ht="15" thickBot="1">
      <c r="A44">
        <v>41</v>
      </c>
      <c r="B44" s="84" t="s">
        <v>44</v>
      </c>
      <c r="C44" s="83">
        <v>3076.14</v>
      </c>
      <c r="D44" s="87">
        <f t="shared" si="0"/>
        <v>3042.077749511001</v>
      </c>
      <c r="E44" s="56">
        <f t="shared" si="1"/>
        <v>1.011197034820847</v>
      </c>
      <c r="G44" s="56">
        <f t="shared" si="12"/>
        <v>0.97519051736692575</v>
      </c>
      <c r="H44" s="87">
        <f t="shared" si="4"/>
        <v>3154.3990073916702</v>
      </c>
      <c r="I44" s="87">
        <f t="shared" si="5"/>
        <v>3165.8095257765949</v>
      </c>
      <c r="J44" s="56">
        <f t="shared" si="6"/>
        <v>27.173058888190091</v>
      </c>
      <c r="K44" s="87">
        <f t="shared" si="7"/>
        <v>3173.5181293748219</v>
      </c>
      <c r="L44" s="87">
        <f t="shared" si="8"/>
        <v>3094.7847864583509</v>
      </c>
      <c r="M44" s="87">
        <f t="shared" si="9"/>
        <v>-18.644786458351064</v>
      </c>
      <c r="N44" s="87">
        <f t="shared" si="10"/>
        <v>18.644786458351064</v>
      </c>
      <c r="O44" s="90">
        <f t="shared" si="11"/>
        <v>6.0610981484428743E-3</v>
      </c>
    </row>
    <row r="45" spans="1:15" ht="15" thickBot="1">
      <c r="A45">
        <v>42</v>
      </c>
      <c r="B45" s="85" t="s">
        <v>45</v>
      </c>
      <c r="C45" s="82">
        <v>3222.47</v>
      </c>
      <c r="D45" s="87">
        <f t="shared" si="0"/>
        <v>3059.1611738517577</v>
      </c>
      <c r="E45" s="56">
        <f t="shared" si="1"/>
        <v>1.053383531258218</v>
      </c>
      <c r="G45" s="56">
        <f t="shared" si="12"/>
        <v>1.0009686435730296</v>
      </c>
      <c r="H45" s="87">
        <f t="shared" si="4"/>
        <v>3219.3515957674372</v>
      </c>
      <c r="I45" s="87">
        <f t="shared" si="5"/>
        <v>3203.6142577116289</v>
      </c>
      <c r="J45" s="56">
        <f t="shared" si="6"/>
        <v>29.544633587242686</v>
      </c>
      <c r="K45" s="87">
        <f t="shared" si="7"/>
        <v>3192.982584664785</v>
      </c>
      <c r="L45" s="87">
        <f t="shared" si="8"/>
        <v>3196.0754467242159</v>
      </c>
      <c r="M45" s="87">
        <f t="shared" si="9"/>
        <v>26.394553275783892</v>
      </c>
      <c r="N45" s="87">
        <f t="shared" si="10"/>
        <v>26.394553275783892</v>
      </c>
      <c r="O45" s="90">
        <f t="shared" si="11"/>
        <v>8.1907832426008284E-3</v>
      </c>
    </row>
    <row r="46" spans="1:15" ht="15" thickBot="1">
      <c r="A46">
        <v>43</v>
      </c>
      <c r="B46" s="84" t="s">
        <v>46</v>
      </c>
      <c r="C46" s="83">
        <v>3234.96</v>
      </c>
      <c r="D46" s="87">
        <f t="shared" si="0"/>
        <v>3076.340533737638</v>
      </c>
      <c r="E46" s="56">
        <f t="shared" si="1"/>
        <v>1.0515610884174924</v>
      </c>
      <c r="G46" s="56">
        <f t="shared" si="12"/>
        <v>1.002193827997897</v>
      </c>
      <c r="H46" s="87">
        <f t="shared" si="4"/>
        <v>3227.8785895763749</v>
      </c>
      <c r="I46" s="87">
        <f t="shared" si="5"/>
        <v>3231.0299361672692</v>
      </c>
      <c r="J46" s="56">
        <f t="shared" si="6"/>
        <v>29.069734095574699</v>
      </c>
      <c r="K46" s="87">
        <f t="shared" si="7"/>
        <v>3233.1588912988714</v>
      </c>
      <c r="L46" s="87">
        <f t="shared" si="8"/>
        <v>3240.2518857962527</v>
      </c>
      <c r="M46" s="87">
        <f t="shared" si="9"/>
        <v>-5.2918857962526999</v>
      </c>
      <c r="N46" s="87">
        <f t="shared" si="10"/>
        <v>5.2918857962526999</v>
      </c>
      <c r="O46" s="90">
        <f t="shared" si="11"/>
        <v>1.635842729509082E-3</v>
      </c>
    </row>
    <row r="47" spans="1:15" ht="15" thickBot="1">
      <c r="A47">
        <v>44</v>
      </c>
      <c r="B47" s="85" t="s">
        <v>47</v>
      </c>
      <c r="C47" s="82">
        <v>3172.54</v>
      </c>
      <c r="D47" s="87">
        <f t="shared" si="0"/>
        <v>3093.6163679147749</v>
      </c>
      <c r="E47" s="56">
        <f t="shared" si="1"/>
        <v>1.0255117709176147</v>
      </c>
      <c r="G47" s="56">
        <f t="shared" si="12"/>
        <v>0.98570614953429769</v>
      </c>
      <c r="H47" s="87">
        <f t="shared" si="4"/>
        <v>3218.5454067613191</v>
      </c>
      <c r="I47" s="87">
        <f t="shared" si="5"/>
        <v>3243.3454832540574</v>
      </c>
      <c r="J47" s="56">
        <f t="shared" si="6"/>
        <v>25.332428984877268</v>
      </c>
      <c r="K47" s="87">
        <f t="shared" si="7"/>
        <v>3260.099670262844</v>
      </c>
      <c r="L47" s="87">
        <f t="shared" si="8"/>
        <v>3213.5002930728215</v>
      </c>
      <c r="M47" s="87">
        <f t="shared" si="9"/>
        <v>-40.960293072821514</v>
      </c>
      <c r="N47" s="87">
        <f t="shared" si="10"/>
        <v>40.960293072821514</v>
      </c>
      <c r="O47" s="90">
        <f t="shared" si="11"/>
        <v>1.2910883100866031E-2</v>
      </c>
    </row>
    <row r="48" spans="1:15" ht="15" thickBot="1">
      <c r="A48">
        <v>45</v>
      </c>
      <c r="B48" s="84" t="s">
        <v>48</v>
      </c>
      <c r="C48" s="83">
        <v>3176.84</v>
      </c>
      <c r="D48" s="87">
        <f t="shared" si="0"/>
        <v>3110.9892181547448</v>
      </c>
      <c r="E48" s="56">
        <f t="shared" si="1"/>
        <v>1.0211671520624279</v>
      </c>
      <c r="G48" s="56">
        <f t="shared" si="12"/>
        <v>0.97853578852856216</v>
      </c>
      <c r="H48" s="87">
        <f t="shared" si="4"/>
        <v>3246.5240793870794</v>
      </c>
      <c r="I48" s="87">
        <f t="shared" si="5"/>
        <v>3259.7457491518003</v>
      </c>
      <c r="J48" s="56">
        <f t="shared" si="6"/>
        <v>23.339958760113539</v>
      </c>
      <c r="K48" s="87">
        <f t="shared" si="7"/>
        <v>3268.6779122389348</v>
      </c>
      <c r="L48" s="87">
        <f t="shared" si="8"/>
        <v>3198.5183182986202</v>
      </c>
      <c r="M48" s="87">
        <f t="shared" si="9"/>
        <v>-21.67831829862007</v>
      </c>
      <c r="N48" s="87">
        <f t="shared" si="10"/>
        <v>21.67831829862007</v>
      </c>
      <c r="O48" s="90">
        <f t="shared" si="11"/>
        <v>6.8238621707797905E-3</v>
      </c>
    </row>
    <row r="49" spans="1:15" ht="15" thickBot="1">
      <c r="A49">
        <v>46</v>
      </c>
      <c r="B49" s="85" t="s">
        <v>49</v>
      </c>
      <c r="C49" s="82">
        <v>3247.77</v>
      </c>
      <c r="D49" s="87">
        <f t="shared" si="0"/>
        <v>3128.4596292715541</v>
      </c>
      <c r="E49" s="56">
        <f t="shared" si="1"/>
        <v>1.038137097762782</v>
      </c>
      <c r="G49" s="56">
        <f t="shared" si="12"/>
        <v>0.98968389745327701</v>
      </c>
      <c r="H49" s="87">
        <f t="shared" si="4"/>
        <v>3281.6235652185369</v>
      </c>
      <c r="I49" s="87">
        <f t="shared" si="5"/>
        <v>3282.4961892908591</v>
      </c>
      <c r="J49" s="56">
        <f t="shared" si="6"/>
        <v>23.208456649377656</v>
      </c>
      <c r="K49" s="87">
        <f t="shared" si="7"/>
        <v>3283.0857079119137</v>
      </c>
      <c r="L49" s="87">
        <f t="shared" si="8"/>
        <v>3249.217059079414</v>
      </c>
      <c r="M49" s="87">
        <f t="shared" si="9"/>
        <v>-1.4470590794139753</v>
      </c>
      <c r="N49" s="87">
        <f t="shared" si="10"/>
        <v>1.4470590794139753</v>
      </c>
      <c r="O49" s="90">
        <f t="shared" si="11"/>
        <v>4.4555466656012439E-4</v>
      </c>
    </row>
    <row r="50" spans="1:15" ht="15" thickBot="1">
      <c r="A50">
        <v>47</v>
      </c>
      <c r="B50" s="84" t="s">
        <v>50</v>
      </c>
      <c r="C50" s="83">
        <v>3326.94</v>
      </c>
      <c r="D50" s="87">
        <f t="shared" si="0"/>
        <v>3146.0281491387282</v>
      </c>
      <c r="E50" s="56">
        <f t="shared" si="1"/>
        <v>1.0575048417512727</v>
      </c>
      <c r="G50" s="56">
        <f t="shared" si="12"/>
        <v>1.0175004060298902</v>
      </c>
      <c r="H50" s="87">
        <f t="shared" si="4"/>
        <v>3269.7185969498937</v>
      </c>
      <c r="I50" s="87">
        <f t="shared" si="5"/>
        <v>3291.1954970903375</v>
      </c>
      <c r="J50" s="56">
        <f t="shared" si="6"/>
        <v>19.971945315216196</v>
      </c>
      <c r="K50" s="87">
        <f t="shared" si="7"/>
        <v>3305.7046459402368</v>
      </c>
      <c r="L50" s="87">
        <f t="shared" si="8"/>
        <v>3363.5558194590853</v>
      </c>
      <c r="M50" s="87">
        <f t="shared" si="9"/>
        <v>-36.615819459085287</v>
      </c>
      <c r="N50" s="87">
        <f t="shared" si="10"/>
        <v>36.615819459085287</v>
      </c>
      <c r="O50" s="90">
        <f t="shared" si="11"/>
        <v>1.1005855067745521E-2</v>
      </c>
    </row>
    <row r="51" spans="1:15" ht="15" thickBot="1">
      <c r="A51">
        <v>48</v>
      </c>
      <c r="B51" s="85" t="s">
        <v>51</v>
      </c>
      <c r="C51" s="82">
        <v>3428.01</v>
      </c>
      <c r="D51" s="87">
        <f t="shared" si="0"/>
        <v>3163.6953287064903</v>
      </c>
      <c r="E51" s="56">
        <f t="shared" si="1"/>
        <v>1.0835461837602351</v>
      </c>
      <c r="G51" s="56">
        <f t="shared" si="12"/>
        <v>1.0843510868461483</v>
      </c>
      <c r="H51" s="87">
        <f t="shared" si="4"/>
        <v>3161.346948957666</v>
      </c>
      <c r="I51" s="87">
        <f t="shared" si="5"/>
        <v>3250.7615934393589</v>
      </c>
      <c r="J51" s="56">
        <f t="shared" si="6"/>
        <v>6.497397852006948</v>
      </c>
      <c r="K51" s="87">
        <f t="shared" si="7"/>
        <v>3311.1674424055536</v>
      </c>
      <c r="L51" s="87">
        <f t="shared" si="8"/>
        <v>3590.4680149020433</v>
      </c>
      <c r="M51" s="87">
        <f t="shared" si="9"/>
        <v>-162.45801490204303</v>
      </c>
      <c r="N51" s="87">
        <f t="shared" si="10"/>
        <v>162.45801490204303</v>
      </c>
      <c r="O51" s="90">
        <f t="shared" si="11"/>
        <v>4.7391348012999678E-2</v>
      </c>
    </row>
    <row r="52" spans="1:15" ht="15" thickBot="1">
      <c r="A52">
        <v>49</v>
      </c>
      <c r="B52" s="84" t="s">
        <v>55</v>
      </c>
      <c r="C52" s="83">
        <v>3215.75</v>
      </c>
      <c r="D52" s="87">
        <f t="shared" si="0"/>
        <v>3181.4617220190376</v>
      </c>
      <c r="E52" s="56">
        <f t="shared" si="1"/>
        <v>1.0107775233452132</v>
      </c>
      <c r="G52" s="56">
        <f t="shared" si="12"/>
        <v>0.9725599478506527</v>
      </c>
      <c r="H52" s="87">
        <f t="shared" si="4"/>
        <v>3306.4799831689284</v>
      </c>
      <c r="I52" s="87">
        <f t="shared" si="5"/>
        <v>3277.1043124013013</v>
      </c>
      <c r="J52" s="56">
        <f t="shared" si="6"/>
        <v>10.924232766091237</v>
      </c>
      <c r="K52" s="87">
        <f t="shared" si="7"/>
        <v>3257.2589912913659</v>
      </c>
      <c r="L52" s="87">
        <f t="shared" si="8"/>
        <v>3167.8796347064003</v>
      </c>
      <c r="M52" s="87">
        <f t="shared" si="9"/>
        <v>47.870365293599662</v>
      </c>
      <c r="N52" s="87">
        <f t="shared" si="10"/>
        <v>47.870365293599662</v>
      </c>
      <c r="O52" s="90">
        <f t="shared" si="11"/>
        <v>1.4886221035092797E-2</v>
      </c>
    </row>
    <row r="53" spans="1:15" ht="15" thickBot="1">
      <c r="A53">
        <v>50</v>
      </c>
      <c r="B53" s="85" t="s">
        <v>41</v>
      </c>
      <c r="C53" s="82">
        <v>3195.56</v>
      </c>
      <c r="D53" s="87">
        <f t="shared" si="0"/>
        <v>3199.3278862319225</v>
      </c>
      <c r="E53" s="56">
        <f t="shared" si="1"/>
        <v>0.99882228819117369</v>
      </c>
      <c r="G53" s="56">
        <f t="shared" si="12"/>
        <v>0.97923679469717961</v>
      </c>
      <c r="H53" s="87">
        <f t="shared" si="4"/>
        <v>3263.3169191607008</v>
      </c>
      <c r="I53" s="87">
        <f t="shared" si="5"/>
        <v>3278.0651101665026</v>
      </c>
      <c r="J53" s="56">
        <f t="shared" si="6"/>
        <v>8.7017198784530798</v>
      </c>
      <c r="K53" s="87">
        <f t="shared" si="7"/>
        <v>3288.0285451673926</v>
      </c>
      <c r="L53" s="87">
        <f t="shared" si="8"/>
        <v>3219.758533442548</v>
      </c>
      <c r="M53" s="87">
        <f t="shared" si="9"/>
        <v>-24.198533442548069</v>
      </c>
      <c r="N53" s="87">
        <f t="shared" si="10"/>
        <v>24.198533442548069</v>
      </c>
      <c r="O53" s="90">
        <f t="shared" si="11"/>
        <v>7.5725486119954154E-3</v>
      </c>
    </row>
    <row r="54" spans="1:15" ht="15" thickBot="1">
      <c r="A54">
        <v>51</v>
      </c>
      <c r="B54" s="84" t="s">
        <v>42</v>
      </c>
      <c r="C54" s="83">
        <v>3332.65</v>
      </c>
      <c r="D54" s="87">
        <f t="shared" si="0"/>
        <v>3217.2943816295178</v>
      </c>
      <c r="E54" s="56">
        <f t="shared" si="1"/>
        <v>1.0358548533914562</v>
      </c>
      <c r="G54" s="56">
        <f t="shared" si="12"/>
        <v>1.0170506338130825</v>
      </c>
      <c r="H54" s="87">
        <f t="shared" si="4"/>
        <v>3276.7788438471075</v>
      </c>
      <c r="I54" s="87">
        <f t="shared" si="5"/>
        <v>3282.7397922755631</v>
      </c>
      <c r="J54" s="56">
        <f t="shared" si="6"/>
        <v>7.8034209142222624</v>
      </c>
      <c r="K54" s="87">
        <f t="shared" si="7"/>
        <v>3286.7668300449554</v>
      </c>
      <c r="L54" s="87">
        <f t="shared" si="8"/>
        <v>3342.808287693038</v>
      </c>
      <c r="M54" s="87">
        <f t="shared" si="9"/>
        <v>-10.158287693037892</v>
      </c>
      <c r="N54" s="87">
        <f t="shared" si="10"/>
        <v>10.158287693037892</v>
      </c>
      <c r="O54" s="90">
        <f t="shared" si="11"/>
        <v>3.0481111707013611E-3</v>
      </c>
    </row>
    <row r="55" spans="1:15" ht="15" thickBot="1">
      <c r="A55">
        <v>52</v>
      </c>
      <c r="B55" s="85" t="s">
        <v>43</v>
      </c>
      <c r="C55" s="82">
        <v>3294.76</v>
      </c>
      <c r="D55" s="87">
        <f t="shared" si="0"/>
        <v>3235.361771642592</v>
      </c>
      <c r="E55" s="56">
        <f t="shared" si="1"/>
        <v>1.0183590684905854</v>
      </c>
      <c r="G55" s="56">
        <f t="shared" si="12"/>
        <v>0.99702230630905742</v>
      </c>
      <c r="H55" s="87">
        <f t="shared" si="4"/>
        <v>3304.600086829641</v>
      </c>
      <c r="I55" s="87">
        <f t="shared" si="5"/>
        <v>3296.2107781969808</v>
      </c>
      <c r="J55" s="56">
        <f t="shared" si="6"/>
        <v>9.0676672578671642</v>
      </c>
      <c r="K55" s="87">
        <f t="shared" si="7"/>
        <v>3290.5432131897855</v>
      </c>
      <c r="L55" s="87">
        <f t="shared" si="8"/>
        <v>3280.7449834240965</v>
      </c>
      <c r="M55" s="87">
        <f t="shared" si="9"/>
        <v>14.015016575903701</v>
      </c>
      <c r="N55" s="87">
        <f t="shared" si="10"/>
        <v>14.015016575903701</v>
      </c>
      <c r="O55" s="90">
        <f t="shared" si="11"/>
        <v>4.2537291262197243E-3</v>
      </c>
    </row>
    <row r="56" spans="1:15" ht="15" thickBot="1">
      <c r="A56">
        <v>53</v>
      </c>
      <c r="B56" s="84" t="s">
        <v>44</v>
      </c>
      <c r="C56" s="83">
        <v>3193.9</v>
      </c>
      <c r="D56" s="87">
        <f t="shared" si="0"/>
        <v>3253.5306228659761</v>
      </c>
      <c r="E56" s="56">
        <f t="shared" si="1"/>
        <v>0.98167202655266594</v>
      </c>
      <c r="G56" s="56">
        <f t="shared" si="12"/>
        <v>0.97519051736692575</v>
      </c>
      <c r="H56" s="87">
        <f t="shared" si="4"/>
        <v>3275.1548985768709</v>
      </c>
      <c r="I56" s="87">
        <f t="shared" si="5"/>
        <v>3293.1329880400376</v>
      </c>
      <c r="J56" s="56">
        <f t="shared" si="6"/>
        <v>6.3584173226525351</v>
      </c>
      <c r="K56" s="87">
        <f t="shared" si="7"/>
        <v>3305.2784454548478</v>
      </c>
      <c r="L56" s="87">
        <f t="shared" si="8"/>
        <v>3223.2761972648609</v>
      </c>
      <c r="M56" s="87">
        <f t="shared" si="9"/>
        <v>-29.376197264860821</v>
      </c>
      <c r="N56" s="87">
        <f t="shared" si="10"/>
        <v>29.376197264860821</v>
      </c>
      <c r="O56" s="90">
        <f t="shared" si="11"/>
        <v>9.197594559898813E-3</v>
      </c>
    </row>
    <row r="57" spans="1:15" ht="15" thickBot="1">
      <c r="A57">
        <v>54</v>
      </c>
      <c r="B57" s="85" t="s">
        <v>45</v>
      </c>
      <c r="C57" s="82">
        <v>3287.88</v>
      </c>
      <c r="D57" s="87">
        <f t="shared" si="0"/>
        <v>3271.8015050763338</v>
      </c>
      <c r="E57" s="56">
        <f t="shared" si="1"/>
        <v>1.004914263563581</v>
      </c>
      <c r="G57" s="56">
        <f t="shared" si="12"/>
        <v>1.0009686435730296</v>
      </c>
      <c r="H57" s="87">
        <f t="shared" si="4"/>
        <v>3284.6982981042001</v>
      </c>
      <c r="I57" s="87">
        <f t="shared" si="5"/>
        <v>3293.5269996780444</v>
      </c>
      <c r="J57" s="56">
        <f t="shared" si="6"/>
        <v>5.0279556395037561</v>
      </c>
      <c r="K57" s="87">
        <f t="shared" si="7"/>
        <v>3299.4914053626903</v>
      </c>
      <c r="L57" s="87">
        <f t="shared" si="8"/>
        <v>3302.6874365067615</v>
      </c>
      <c r="M57" s="87">
        <f t="shared" si="9"/>
        <v>-14.807436506761405</v>
      </c>
      <c r="N57" s="87">
        <f t="shared" si="10"/>
        <v>14.807436506761405</v>
      </c>
      <c r="O57" s="90">
        <f t="shared" si="11"/>
        <v>4.5036426228333773E-3</v>
      </c>
    </row>
    <row r="58" spans="1:15" ht="15" thickBot="1">
      <c r="A58">
        <v>55</v>
      </c>
      <c r="B58" s="84" t="s">
        <v>46</v>
      </c>
      <c r="C58" s="83">
        <v>3361.9</v>
      </c>
      <c r="D58" s="87">
        <f t="shared" si="0"/>
        <v>3290.1749912500291</v>
      </c>
      <c r="E58" s="56">
        <f t="shared" si="1"/>
        <v>1.0217997550102103</v>
      </c>
      <c r="G58" s="56">
        <f t="shared" si="12"/>
        <v>1.002193827997897</v>
      </c>
      <c r="H58" s="87">
        <f t="shared" si="4"/>
        <v>3354.5407146600933</v>
      </c>
      <c r="I58" s="87">
        <f t="shared" si="5"/>
        <v>3321.1277505692196</v>
      </c>
      <c r="J58" s="56">
        <f t="shared" si="6"/>
        <v>10.063199845179422</v>
      </c>
      <c r="K58" s="87">
        <f t="shared" si="7"/>
        <v>3298.5549553175483</v>
      </c>
      <c r="L58" s="87">
        <f t="shared" si="8"/>
        <v>3305.7914175311257</v>
      </c>
      <c r="M58" s="87">
        <f t="shared" si="9"/>
        <v>56.108582468874374</v>
      </c>
      <c r="N58" s="87">
        <f t="shared" si="10"/>
        <v>56.108582468874374</v>
      </c>
      <c r="O58" s="90">
        <f t="shared" si="11"/>
        <v>1.6689545337123166E-2</v>
      </c>
    </row>
    <row r="59" spans="1:15" ht="15" thickBot="1">
      <c r="A59">
        <v>56</v>
      </c>
      <c r="B59" s="85" t="s">
        <v>47</v>
      </c>
      <c r="C59" s="82">
        <v>3268.69</v>
      </c>
      <c r="D59" s="87">
        <f t="shared" si="0"/>
        <v>3308.6516575810933</v>
      </c>
      <c r="E59" s="56">
        <f t="shared" si="1"/>
        <v>0.98792207167245016</v>
      </c>
      <c r="G59" s="56">
        <f t="shared" si="12"/>
        <v>0.98570614953429769</v>
      </c>
      <c r="H59" s="87">
        <f t="shared" si="4"/>
        <v>3316.0896901620331</v>
      </c>
      <c r="I59" s="87">
        <f t="shared" si="5"/>
        <v>3325.102301091395</v>
      </c>
      <c r="J59" s="56">
        <f t="shared" si="6"/>
        <v>8.7050235146792385</v>
      </c>
      <c r="K59" s="87">
        <f t="shared" si="7"/>
        <v>3331.1909504143991</v>
      </c>
      <c r="L59" s="87">
        <f t="shared" si="8"/>
        <v>3283.5754050964752</v>
      </c>
      <c r="M59" s="87">
        <f t="shared" si="9"/>
        <v>-14.885405096475097</v>
      </c>
      <c r="N59" s="87">
        <f t="shared" si="10"/>
        <v>14.885405096475097</v>
      </c>
      <c r="O59" s="90">
        <f t="shared" si="11"/>
        <v>4.5539360099841513E-3</v>
      </c>
    </row>
    <row r="60" spans="1:15" ht="15" thickBot="1">
      <c r="A60">
        <v>57</v>
      </c>
      <c r="B60" s="84" t="s">
        <v>48</v>
      </c>
      <c r="C60" s="83">
        <v>3283.18</v>
      </c>
      <c r="D60" s="87">
        <f t="shared" si="0"/>
        <v>3327.2320834992975</v>
      </c>
      <c r="E60" s="56">
        <f t="shared" si="1"/>
        <v>0.98676014104403342</v>
      </c>
      <c r="G60" s="56">
        <f t="shared" si="12"/>
        <v>0.97853578852856216</v>
      </c>
      <c r="H60" s="87">
        <f t="shared" si="4"/>
        <v>3355.1966504331572</v>
      </c>
      <c r="I60" s="87">
        <f t="shared" si="5"/>
        <v>3342.4312475131828</v>
      </c>
      <c r="J60" s="56">
        <f t="shared" si="6"/>
        <v>10.628735547862037</v>
      </c>
      <c r="K60" s="87">
        <f t="shared" si="7"/>
        <v>3333.8073246060744</v>
      </c>
      <c r="L60" s="87">
        <f t="shared" si="8"/>
        <v>3262.2497791857013</v>
      </c>
      <c r="M60" s="87">
        <f t="shared" si="9"/>
        <v>20.930220814298536</v>
      </c>
      <c r="N60" s="87">
        <f t="shared" si="10"/>
        <v>20.930220814298536</v>
      </c>
      <c r="O60" s="90">
        <f t="shared" si="11"/>
        <v>6.3749842574268049E-3</v>
      </c>
    </row>
    <row r="61" spans="1:15" ht="15" thickBot="1">
      <c r="A61">
        <v>58</v>
      </c>
      <c r="B61" s="85" t="s">
        <v>49</v>
      </c>
      <c r="C61" s="82">
        <v>3312.32</v>
      </c>
      <c r="D61" s="87">
        <f t="shared" si="0"/>
        <v>3345.916851688321</v>
      </c>
      <c r="E61" s="56">
        <f t="shared" si="1"/>
        <v>0.98995885039062814</v>
      </c>
      <c r="G61" s="56">
        <f t="shared" si="12"/>
        <v>0.98968389745327701</v>
      </c>
      <c r="H61" s="87">
        <f t="shared" si="4"/>
        <v>3346.8464107817567</v>
      </c>
      <c r="I61" s="87">
        <f t="shared" si="5"/>
        <v>3350.5547442915986</v>
      </c>
      <c r="J61" s="56">
        <f t="shared" si="6"/>
        <v>10.069899619167991</v>
      </c>
      <c r="K61" s="87">
        <f t="shared" si="7"/>
        <v>3353.0599830610449</v>
      </c>
      <c r="L61" s="87">
        <f t="shared" si="8"/>
        <v>3318.4694724304741</v>
      </c>
      <c r="M61" s="87">
        <f t="shared" si="9"/>
        <v>-6.1494724304739066</v>
      </c>
      <c r="N61" s="87">
        <f t="shared" si="10"/>
        <v>6.1494724304739066</v>
      </c>
      <c r="O61" s="90">
        <f t="shared" si="11"/>
        <v>1.8565453912888568E-3</v>
      </c>
    </row>
    <row r="62" spans="1:15" ht="15" thickBot="1">
      <c r="A62">
        <v>59</v>
      </c>
      <c r="B62" s="84" t="s">
        <v>50</v>
      </c>
      <c r="C62" s="83">
        <v>3403.92</v>
      </c>
      <c r="D62" s="87">
        <f t="shared" si="0"/>
        <v>3364.7065481040245</v>
      </c>
      <c r="E62" s="56">
        <f t="shared" si="1"/>
        <v>1.0116543452854965</v>
      </c>
      <c r="G62" s="56">
        <f t="shared" si="12"/>
        <v>1.0175004060298902</v>
      </c>
      <c r="H62" s="87">
        <f t="shared" si="4"/>
        <v>3345.3745864156499</v>
      </c>
      <c r="I62" s="87">
        <f t="shared" si="5"/>
        <v>3354.4760013013611</v>
      </c>
      <c r="J62" s="56">
        <f t="shared" si="6"/>
        <v>8.6983407702705762</v>
      </c>
      <c r="K62" s="87">
        <f t="shared" si="7"/>
        <v>3360.6246439107667</v>
      </c>
      <c r="L62" s="87">
        <f t="shared" si="8"/>
        <v>3419.4369396932602</v>
      </c>
      <c r="M62" s="87">
        <f t="shared" si="9"/>
        <v>-15.516939693260156</v>
      </c>
      <c r="N62" s="87">
        <f t="shared" si="10"/>
        <v>15.516939693260156</v>
      </c>
      <c r="O62" s="90">
        <f t="shared" si="11"/>
        <v>4.5585500520753004E-3</v>
      </c>
    </row>
    <row r="63" spans="1:15" ht="15" thickBot="1">
      <c r="A63">
        <v>60</v>
      </c>
      <c r="B63" s="85" t="s">
        <v>51</v>
      </c>
      <c r="C63" s="82">
        <v>3652.4</v>
      </c>
      <c r="D63" s="87">
        <f t="shared" si="0"/>
        <v>3383.6017619928302</v>
      </c>
      <c r="E63" s="56">
        <f t="shared" si="1"/>
        <v>1.0794414523087541</v>
      </c>
      <c r="G63" s="56">
        <f t="shared" si="12"/>
        <v>1.0843510868461483</v>
      </c>
      <c r="H63" s="87">
        <f t="shared" si="4"/>
        <v>3368.2817717489093</v>
      </c>
      <c r="I63" s="87">
        <f t="shared" si="5"/>
        <v>3365.2335972415422</v>
      </c>
      <c r="J63" s="56">
        <f t="shared" si="6"/>
        <v>9.1576925052548273</v>
      </c>
      <c r="K63" s="87">
        <f t="shared" si="7"/>
        <v>3363.1743420716316</v>
      </c>
      <c r="L63" s="87">
        <f t="shared" si="8"/>
        <v>3646.8617530784536</v>
      </c>
      <c r="M63" s="87">
        <f t="shared" si="9"/>
        <v>5.538246921546488</v>
      </c>
      <c r="N63" s="87">
        <f t="shared" si="10"/>
        <v>5.538246921546488</v>
      </c>
      <c r="O63" s="90">
        <f t="shared" si="11"/>
        <v>1.5163308842258481E-3</v>
      </c>
    </row>
    <row r="64" spans="1:15" ht="15" thickBot="1">
      <c r="A64">
        <v>61</v>
      </c>
      <c r="B64" s="84" t="s">
        <v>56</v>
      </c>
      <c r="C64" s="83">
        <v>3231.13</v>
      </c>
      <c r="D64" s="87">
        <f t="shared" si="0"/>
        <v>3402.6030859101911</v>
      </c>
      <c r="E64" s="56">
        <f t="shared" si="1"/>
        <v>0.9496053222839177</v>
      </c>
      <c r="G64" s="56">
        <f t="shared" si="12"/>
        <v>0.9725599478506527</v>
      </c>
      <c r="H64" s="87">
        <f t="shared" si="4"/>
        <v>3322.2939183756885</v>
      </c>
      <c r="I64" s="87">
        <f t="shared" si="5"/>
        <v>3353.3862464836502</v>
      </c>
      <c r="J64" s="56">
        <f t="shared" si="6"/>
        <v>4.4721619273396023</v>
      </c>
      <c r="K64" s="87">
        <f t="shared" si="7"/>
        <v>3374.3912897467972</v>
      </c>
      <c r="L64" s="87">
        <f t="shared" si="8"/>
        <v>3281.7978167838419</v>
      </c>
      <c r="M64" s="87">
        <f t="shared" si="9"/>
        <v>-50.667816783841772</v>
      </c>
      <c r="N64" s="87">
        <f t="shared" si="10"/>
        <v>50.667816783841772</v>
      </c>
      <c r="O64" s="90">
        <f t="shared" si="11"/>
        <v>1.5681144610040998E-2</v>
      </c>
    </row>
    <row r="65" spans="1:15" ht="15" thickBot="1">
      <c r="A65">
        <v>62</v>
      </c>
      <c r="B65" s="85" t="s">
        <v>41</v>
      </c>
      <c r="C65" s="82">
        <v>3288.29</v>
      </c>
      <c r="D65" s="87">
        <f t="shared" si="0"/>
        <v>3421.7111157391842</v>
      </c>
      <c r="E65" s="56">
        <f t="shared" si="1"/>
        <v>0.96100748683152304</v>
      </c>
      <c r="G65" s="56">
        <f t="shared" si="12"/>
        <v>0.97923679469717961</v>
      </c>
      <c r="H65" s="87">
        <f t="shared" si="4"/>
        <v>3358.0131157314968</v>
      </c>
      <c r="I65" s="87">
        <f t="shared" si="5"/>
        <v>3357.9207845707624</v>
      </c>
      <c r="J65" s="56">
        <f t="shared" si="6"/>
        <v>4.4860759859914205</v>
      </c>
      <c r="K65" s="87">
        <f t="shared" si="7"/>
        <v>3357.8584084109898</v>
      </c>
      <c r="L65" s="87">
        <f t="shared" si="8"/>
        <v>3288.1385048993507</v>
      </c>
      <c r="M65" s="87">
        <f t="shared" si="9"/>
        <v>0.15149510064929927</v>
      </c>
      <c r="N65" s="87">
        <f t="shared" si="10"/>
        <v>0.15149510064929927</v>
      </c>
      <c r="O65" s="90">
        <f t="shared" si="11"/>
        <v>4.6071088817987246E-5</v>
      </c>
    </row>
    <row r="66" spans="1:15" ht="15" thickBot="1">
      <c r="A66">
        <v>63</v>
      </c>
      <c r="B66" s="84" t="s">
        <v>42</v>
      </c>
      <c r="C66" s="83">
        <v>3493.42</v>
      </c>
      <c r="D66" s="87">
        <f t="shared" si="0"/>
        <v>3440.9264507091907</v>
      </c>
      <c r="E66" s="56">
        <f t="shared" si="1"/>
        <v>1.0152556440954994</v>
      </c>
      <c r="G66" s="56">
        <f t="shared" si="12"/>
        <v>1.0170506338130825</v>
      </c>
      <c r="H66" s="87">
        <f t="shared" si="4"/>
        <v>3434.853569583473</v>
      </c>
      <c r="I66" s="87">
        <f t="shared" si="5"/>
        <v>3391.6165158105459</v>
      </c>
      <c r="J66" s="56">
        <f t="shared" si="6"/>
        <v>11.001784196987106</v>
      </c>
      <c r="K66" s="87">
        <f t="shared" si="7"/>
        <v>3362.4068605567541</v>
      </c>
      <c r="L66" s="87">
        <f t="shared" si="8"/>
        <v>3419.7380286667035</v>
      </c>
      <c r="M66" s="87">
        <f t="shared" si="9"/>
        <v>73.681971333296588</v>
      </c>
      <c r="N66" s="87">
        <f t="shared" si="10"/>
        <v>73.681971333296588</v>
      </c>
      <c r="O66" s="90">
        <f t="shared" si="11"/>
        <v>2.1091644100422104E-2</v>
      </c>
    </row>
    <row r="67" spans="1:15" ht="15" thickBot="1">
      <c r="A67">
        <v>64</v>
      </c>
      <c r="B67" s="85" t="s">
        <v>43</v>
      </c>
      <c r="C67" s="82">
        <v>3398.67</v>
      </c>
      <c r="D67" s="87">
        <f t="shared" si="0"/>
        <v>3460.2496934146893</v>
      </c>
      <c r="E67" s="56">
        <f t="shared" si="1"/>
        <v>0.98220368503120348</v>
      </c>
      <c r="G67" s="56">
        <f t="shared" si="12"/>
        <v>0.99702230630905742</v>
      </c>
      <c r="H67" s="87">
        <f t="shared" si="4"/>
        <v>3408.8204230673241</v>
      </c>
      <c r="I67" s="87">
        <f t="shared" si="5"/>
        <v>3405.1189225872458</v>
      </c>
      <c r="J67" s="56">
        <f t="shared" si="6"/>
        <v>11.55959040639523</v>
      </c>
      <c r="K67" s="87">
        <f t="shared" si="7"/>
        <v>3402.618300007533</v>
      </c>
      <c r="L67" s="87">
        <f t="shared" si="8"/>
        <v>3392.4863449629147</v>
      </c>
      <c r="M67" s="87">
        <f t="shared" si="9"/>
        <v>6.1836550370853729</v>
      </c>
      <c r="N67" s="87">
        <f t="shared" si="10"/>
        <v>6.1836550370853729</v>
      </c>
      <c r="O67" s="90">
        <f t="shared" si="11"/>
        <v>1.8194337894192061E-3</v>
      </c>
    </row>
    <row r="68" spans="1:15" ht="15" thickBot="1">
      <c r="A68">
        <v>65</v>
      </c>
      <c r="B68" s="84" t="s">
        <v>44</v>
      </c>
      <c r="C68" s="83">
        <v>3346.61</v>
      </c>
      <c r="D68" s="87">
        <f t="shared" si="0"/>
        <v>3479.681449834156</v>
      </c>
      <c r="E68" s="56">
        <f t="shared" si="1"/>
        <v>0.96175757702174203</v>
      </c>
      <c r="G68" s="56">
        <f t="shared" si="12"/>
        <v>0.97519051736692575</v>
      </c>
      <c r="H68" s="87">
        <f t="shared" si="4"/>
        <v>3431.7499405511576</v>
      </c>
      <c r="I68" s="87">
        <f t="shared" si="5"/>
        <v>3422.7551341273243</v>
      </c>
      <c r="J68" s="56">
        <f t="shared" si="6"/>
        <v>12.915083645594255</v>
      </c>
      <c r="K68" s="87">
        <f t="shared" si="7"/>
        <v>3416.6785129936411</v>
      </c>
      <c r="L68" s="87">
        <f t="shared" si="8"/>
        <v>3331.9124867627274</v>
      </c>
      <c r="M68" s="87">
        <f t="shared" si="9"/>
        <v>14.697513237272688</v>
      </c>
      <c r="N68" s="87">
        <f t="shared" si="10"/>
        <v>14.697513237272688</v>
      </c>
      <c r="O68" s="90">
        <f t="shared" si="11"/>
        <v>4.3917615847895893E-3</v>
      </c>
    </row>
    <row r="69" spans="1:15" ht="15" thickBot="1">
      <c r="A69">
        <v>66</v>
      </c>
      <c r="B69" s="85" t="s">
        <v>45</v>
      </c>
      <c r="C69" s="82">
        <v>3403.65</v>
      </c>
      <c r="D69" s="87">
        <f t="shared" ref="D69:D74" si="13">2418*EXP(0.0056*A69)</f>
        <v>3499.2223293490638</v>
      </c>
      <c r="E69" s="56">
        <f t="shared" ref="E69:E74" si="14">C69/D69</f>
        <v>0.97268755158897191</v>
      </c>
      <c r="G69" s="56">
        <f t="shared" si="12"/>
        <v>1.0009686435730296</v>
      </c>
      <c r="H69" s="87">
        <f t="shared" ref="H69:H74" si="15">C69/G69</f>
        <v>3400.3562667561955</v>
      </c>
      <c r="I69" s="87">
        <f t="shared" si="5"/>
        <v>3421.4320508678165</v>
      </c>
      <c r="J69" s="56">
        <f t="shared" si="6"/>
        <v>9.7390194227528717</v>
      </c>
      <c r="K69" s="87">
        <f t="shared" si="7"/>
        <v>3435.6702177729185</v>
      </c>
      <c r="L69" s="87">
        <f t="shared" si="8"/>
        <v>3438.9981576484133</v>
      </c>
      <c r="M69" s="87">
        <f t="shared" si="9"/>
        <v>-35.348157648413235</v>
      </c>
      <c r="N69" s="87">
        <f t="shared" si="10"/>
        <v>35.348157648413235</v>
      </c>
      <c r="O69" s="90">
        <f t="shared" si="11"/>
        <v>1.0385367957461323E-2</v>
      </c>
    </row>
    <row r="70" spans="1:15" ht="15" thickBot="1">
      <c r="A70">
        <v>67</v>
      </c>
      <c r="B70" s="84" t="s">
        <v>46</v>
      </c>
      <c r="C70" s="83">
        <v>3403.65</v>
      </c>
      <c r="D70" s="87">
        <f t="shared" si="13"/>
        <v>3518.8729447629962</v>
      </c>
      <c r="E70" s="56">
        <f t="shared" si="14"/>
        <v>0.96725572461077969</v>
      </c>
      <c r="G70" s="56">
        <f t="shared" si="12"/>
        <v>1.002193827997897</v>
      </c>
      <c r="H70" s="87">
        <f t="shared" si="15"/>
        <v>3396.1993228391166</v>
      </c>
      <c r="I70" s="87">
        <f t="shared" ref="I70:I74" si="16">$J$1*H70+(1-$J$1)*(I69+J69)</f>
        <v>3417.0708758110259</v>
      </c>
      <c r="J70" s="56">
        <f t="shared" ref="J70:J74" si="17">$J$2*(I70-I69)+(1-$J$2)*J69</f>
        <v>6.5937322857172287</v>
      </c>
      <c r="K70" s="87">
        <f t="shared" ref="K70:K75" si="18">I69+J69</f>
        <v>3431.1710702905693</v>
      </c>
      <c r="L70" s="87">
        <f t="shared" ref="L70:L74" si="19">K70*G70</f>
        <v>3438.6984694501471</v>
      </c>
      <c r="M70" s="87">
        <f t="shared" ref="M70:M74" si="20">C70-L70</f>
        <v>-35.048469450146968</v>
      </c>
      <c r="N70" s="87">
        <f t="shared" ref="N70:N74" si="21">ABS(M70)</f>
        <v>35.048469450146968</v>
      </c>
      <c r="O70" s="90">
        <f t="shared" ref="O70:O74" si="22">N70/C70</f>
        <v>1.0297318892996333E-2</v>
      </c>
    </row>
    <row r="71" spans="1:15" ht="15" thickBot="1">
      <c r="A71">
        <v>68</v>
      </c>
      <c r="B71" s="85" t="s">
        <v>47</v>
      </c>
      <c r="C71" s="82">
        <v>3433.32</v>
      </c>
      <c r="D71" s="87">
        <f t="shared" si="13"/>
        <v>3538.6339123208627</v>
      </c>
      <c r="E71" s="56">
        <f t="shared" si="14"/>
        <v>0.97023882240144166</v>
      </c>
      <c r="G71" s="56">
        <f t="shared" si="12"/>
        <v>0.98570614953429769</v>
      </c>
      <c r="H71" s="87">
        <f t="shared" si="15"/>
        <v>3483.1070107679566</v>
      </c>
      <c r="I71" s="87">
        <f t="shared" si="16"/>
        <v>3447.6310810091686</v>
      </c>
      <c r="J71" s="56">
        <f t="shared" si="17"/>
        <v>11.939859892746192</v>
      </c>
      <c r="K71" s="87">
        <f t="shared" si="18"/>
        <v>3423.664608096743</v>
      </c>
      <c r="L71" s="87">
        <f t="shared" si="19"/>
        <v>3374.727258143891</v>
      </c>
      <c r="M71" s="87">
        <f t="shared" si="20"/>
        <v>58.592741856109114</v>
      </c>
      <c r="N71" s="87">
        <f t="shared" si="21"/>
        <v>58.592741856109114</v>
      </c>
      <c r="O71" s="90">
        <f t="shared" si="22"/>
        <v>1.7065913417947966E-2</v>
      </c>
    </row>
    <row r="72" spans="1:15" ht="15" thickBot="1">
      <c r="A72">
        <v>69</v>
      </c>
      <c r="B72" s="84" t="s">
        <v>48</v>
      </c>
      <c r="C72" s="83">
        <v>3407.26</v>
      </c>
      <c r="D72" s="87">
        <f t="shared" si="13"/>
        <v>3558.5058517282255</v>
      </c>
      <c r="E72" s="56">
        <f t="shared" si="14"/>
        <v>0.95749737164131088</v>
      </c>
      <c r="G72" s="56">
        <f t="shared" si="12"/>
        <v>0.97853578852856216</v>
      </c>
      <c r="H72" s="87">
        <f t="shared" si="15"/>
        <v>3481.9983489040746</v>
      </c>
      <c r="I72" s="87">
        <f t="shared" si="16"/>
        <v>3468.6134062503079</v>
      </c>
      <c r="J72" s="56">
        <f t="shared" si="17"/>
        <v>13.956934904630142</v>
      </c>
      <c r="K72" s="87">
        <f t="shared" si="18"/>
        <v>3459.5709409019146</v>
      </c>
      <c r="L72" s="87">
        <f t="shared" si="19"/>
        <v>3385.3139786259549</v>
      </c>
      <c r="M72" s="87">
        <f t="shared" si="20"/>
        <v>21.946021374045358</v>
      </c>
      <c r="N72" s="87">
        <f t="shared" si="21"/>
        <v>21.946021374045358</v>
      </c>
      <c r="O72" s="90">
        <f t="shared" si="22"/>
        <v>6.4409588273408418E-3</v>
      </c>
    </row>
    <row r="73" spans="1:15" ht="15" thickBot="1">
      <c r="A73">
        <v>70</v>
      </c>
      <c r="B73" s="85" t="s">
        <v>49</v>
      </c>
      <c r="C73" s="82">
        <v>3403.68</v>
      </c>
      <c r="D73" s="87">
        <f t="shared" si="13"/>
        <v>3578.4893861707337</v>
      </c>
      <c r="E73" s="56">
        <f t="shared" si="14"/>
        <v>0.9511499497954935</v>
      </c>
      <c r="G73" s="56">
        <f t="shared" si="12"/>
        <v>0.98968389745327701</v>
      </c>
      <c r="H73" s="87">
        <f t="shared" si="15"/>
        <v>3439.1587139677472</v>
      </c>
      <c r="I73" s="87">
        <f t="shared" si="16"/>
        <v>3465.0672871007318</v>
      </c>
      <c r="J73" s="56">
        <f t="shared" si="17"/>
        <v>10.052582318897832</v>
      </c>
      <c r="K73" s="87">
        <f t="shared" si="18"/>
        <v>3482.570341154938</v>
      </c>
      <c r="L73" s="87">
        <f t="shared" si="19"/>
        <v>3446.6437883894077</v>
      </c>
      <c r="M73" s="87">
        <f t="shared" si="20"/>
        <v>-42.96378838940791</v>
      </c>
      <c r="N73" s="87">
        <f t="shared" si="21"/>
        <v>42.96378838940791</v>
      </c>
      <c r="O73" s="90">
        <f t="shared" si="22"/>
        <v>1.2622746083476681E-2</v>
      </c>
    </row>
    <row r="74" spans="1:15" ht="15" thickBot="1">
      <c r="A74">
        <v>71</v>
      </c>
      <c r="B74" s="84" t="s">
        <v>50</v>
      </c>
      <c r="C74" s="83">
        <v>3440.22</v>
      </c>
      <c r="D74" s="87">
        <f t="shared" si="13"/>
        <v>3598.585142333664</v>
      </c>
      <c r="E74" s="56">
        <f t="shared" si="14"/>
        <v>0.95599238698824696</v>
      </c>
      <c r="G74" s="56">
        <f t="shared" si="12"/>
        <v>1.0175004060298902</v>
      </c>
      <c r="H74" s="87">
        <f t="shared" si="15"/>
        <v>3381.0502478550752</v>
      </c>
      <c r="I74" s="87">
        <f t="shared" si="16"/>
        <v>3437.1921118628034</v>
      </c>
      <c r="J74" s="56">
        <f t="shared" si="17"/>
        <v>1.5921537657198872</v>
      </c>
      <c r="K74" s="87">
        <f t="shared" si="18"/>
        <v>3475.1198694196296</v>
      </c>
      <c r="L74" s="87">
        <f t="shared" si="19"/>
        <v>3535.9358781370124</v>
      </c>
      <c r="M74" s="87">
        <f t="shared" si="20"/>
        <v>-95.715878137012623</v>
      </c>
      <c r="N74" s="87">
        <f t="shared" si="21"/>
        <v>95.715878137012623</v>
      </c>
      <c r="O74" s="90">
        <f t="shared" si="22"/>
        <v>2.7822603826793819E-2</v>
      </c>
    </row>
    <row r="75" spans="1:15" ht="15" thickBot="1">
      <c r="A75">
        <v>72</v>
      </c>
      <c r="B75" s="86" t="s">
        <v>51</v>
      </c>
      <c r="G75" s="251">
        <f>G63</f>
        <v>1.0843510868461483</v>
      </c>
      <c r="K75" s="252">
        <f t="shared" si="18"/>
        <v>3438.7842656285234</v>
      </c>
      <c r="L75" s="239">
        <f>K75*G75</f>
        <v>3728.8494558637235</v>
      </c>
    </row>
    <row r="76" spans="1:15">
      <c r="G76" s="251">
        <f>G64</f>
        <v>0.9725599478506527</v>
      </c>
      <c r="K76" s="252">
        <f>I74+J74*2</f>
        <v>3440.3764193942429</v>
      </c>
      <c r="L76" s="239">
        <f>K76*G76</f>
        <v>3345.97231103268</v>
      </c>
    </row>
    <row r="79" spans="1:15">
      <c r="N79" s="305" t="s">
        <v>5</v>
      </c>
      <c r="O79" s="305"/>
    </row>
    <row r="80" spans="1:15">
      <c r="N80" s="10" t="s">
        <v>6</v>
      </c>
      <c r="O80" s="197">
        <f>AVERAGE(M5:M74)</f>
        <v>8.2949869860879391E-2</v>
      </c>
    </row>
    <row r="81" spans="10:16">
      <c r="N81" s="12" t="s">
        <v>8</v>
      </c>
      <c r="O81" s="13">
        <f>O80/AVERAGE(L5:L74)</f>
        <v>2.7748729742179986E-5</v>
      </c>
    </row>
    <row r="82" spans="10:16">
      <c r="N82" s="14" t="s">
        <v>9</v>
      </c>
      <c r="O82" s="15">
        <f>AVERAGE(N5:N74)</f>
        <v>28.651842455017178</v>
      </c>
    </row>
    <row r="83" spans="10:16">
      <c r="N83" s="14" t="s">
        <v>10</v>
      </c>
      <c r="O83" s="16">
        <f>AVERAGE(O5:O74)</f>
        <v>9.5014431711794162E-3</v>
      </c>
    </row>
    <row r="84" spans="10:16">
      <c r="N84" s="17" t="s">
        <v>11</v>
      </c>
      <c r="O84" s="18">
        <f>SQRT(SUMSQ(M5:M74)/COUNT(M5:M74))</f>
        <v>38.264582014697773</v>
      </c>
    </row>
    <row r="85" spans="10:16">
      <c r="N85" s="17" t="s">
        <v>12</v>
      </c>
      <c r="O85" s="241">
        <f>O84/AVERAGE(C5:C74)</f>
        <v>1.2800069297269659E-2</v>
      </c>
    </row>
    <row r="86" spans="10:16">
      <c r="N86" t="s">
        <v>136</v>
      </c>
      <c r="O86">
        <f>SUMSQ(M5:M74)/SUMSQ(C5:C74)</f>
        <v>1.6165008903650549E-4</v>
      </c>
    </row>
    <row r="87" spans="10:16" ht="30.75" customHeight="1">
      <c r="K87" s="5" t="s">
        <v>139</v>
      </c>
      <c r="L87" s="5" t="s">
        <v>140</v>
      </c>
      <c r="N87" t="s">
        <v>141</v>
      </c>
    </row>
    <row r="88" spans="10:16">
      <c r="J88" t="s">
        <v>103</v>
      </c>
      <c r="K88" s="87">
        <f>AVERAGE(C5:C74)</f>
        <v>2989.4042857142863</v>
      </c>
      <c r="L88" s="87">
        <f>AVERAGE(L5:L74)</f>
        <v>2989.3213358444245</v>
      </c>
      <c r="N88" t="s">
        <v>142</v>
      </c>
      <c r="P88">
        <v>7.59</v>
      </c>
    </row>
    <row r="89" spans="10:16">
      <c r="J89" t="s">
        <v>137</v>
      </c>
      <c r="K89">
        <f>STDEVP(C5:C74)</f>
        <v>348.08534910921583</v>
      </c>
      <c r="L89">
        <f>STDEVP(L5:L74)</f>
        <v>356.80490262620754</v>
      </c>
      <c r="N89" t="s">
        <v>143</v>
      </c>
    </row>
    <row r="90" spans="10:16">
      <c r="J90" t="s">
        <v>138</v>
      </c>
      <c r="K90" s="269">
        <f>CORREL(C5:C74,L5:L74)</f>
        <v>0.99441160689518748</v>
      </c>
      <c r="L90" s="269"/>
    </row>
  </sheetData>
  <mergeCells count="3">
    <mergeCell ref="D1:H2"/>
    <mergeCell ref="N79:O79"/>
    <mergeCell ref="K90:L9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zoomScale="85" zoomScaleNormal="85" workbookViewId="0">
      <selection activeCell="D33" sqref="D33"/>
    </sheetView>
  </sheetViews>
  <sheetFormatPr defaultRowHeight="14.4"/>
  <cols>
    <col min="1" max="1" width="10" customWidth="1"/>
    <col min="2" max="2" width="17" customWidth="1"/>
    <col min="3" max="3" width="16.33203125" customWidth="1"/>
    <col min="4" max="4" width="15" customWidth="1"/>
    <col min="5" max="5" width="14.33203125" customWidth="1"/>
    <col min="6" max="6" width="14.44140625" customWidth="1"/>
    <col min="7" max="7" width="16.33203125" customWidth="1"/>
    <col min="8" max="8" width="13.44140625" customWidth="1"/>
    <col min="9" max="9" width="13.109375" customWidth="1"/>
    <col min="10" max="10" width="13.33203125" customWidth="1"/>
  </cols>
  <sheetData>
    <row r="1" spans="1:10">
      <c r="C1" s="259" t="s">
        <v>13</v>
      </c>
      <c r="D1" s="259"/>
      <c r="E1" s="259"/>
      <c r="F1" s="259"/>
      <c r="G1" s="260" t="s">
        <v>14</v>
      </c>
      <c r="H1" s="260"/>
      <c r="I1" s="260"/>
      <c r="J1" s="260"/>
    </row>
    <row r="2" spans="1:10" ht="71.25" customHeight="1">
      <c r="A2" s="38" t="s">
        <v>15</v>
      </c>
      <c r="B2" s="39" t="s">
        <v>16</v>
      </c>
      <c r="C2" s="201" t="s">
        <v>1</v>
      </c>
      <c r="D2" s="201" t="s">
        <v>2</v>
      </c>
      <c r="E2" s="201" t="s">
        <v>3</v>
      </c>
      <c r="F2" s="201" t="s">
        <v>4</v>
      </c>
      <c r="G2" s="202" t="s">
        <v>1</v>
      </c>
      <c r="H2" s="202" t="s">
        <v>2</v>
      </c>
      <c r="I2" s="202" t="s">
        <v>3</v>
      </c>
      <c r="J2" s="202" t="s">
        <v>4</v>
      </c>
    </row>
    <row r="3" spans="1:10">
      <c r="A3" s="37">
        <v>2000</v>
      </c>
      <c r="B3" s="40">
        <v>19565</v>
      </c>
      <c r="C3" s="41"/>
      <c r="D3" s="41"/>
      <c r="E3" s="41"/>
      <c r="F3" s="41"/>
      <c r="G3" s="42"/>
      <c r="H3" s="42"/>
      <c r="I3" s="42"/>
      <c r="J3" s="42"/>
    </row>
    <row r="4" spans="1:10">
      <c r="A4" s="37">
        <v>2001</v>
      </c>
      <c r="B4" s="40">
        <v>20432</v>
      </c>
      <c r="C4" s="41">
        <f>B3</f>
        <v>19565</v>
      </c>
      <c r="D4" s="41">
        <f>B4-B3</f>
        <v>867</v>
      </c>
      <c r="E4" s="41">
        <f>ABS(D4)</f>
        <v>867</v>
      </c>
      <c r="F4" s="43">
        <f>E4/B4</f>
        <v>4.2433437744714177E-2</v>
      </c>
      <c r="G4" s="42"/>
      <c r="H4" s="42"/>
      <c r="I4" s="42"/>
      <c r="J4" s="42"/>
    </row>
    <row r="5" spans="1:10">
      <c r="A5" s="37">
        <v>2002</v>
      </c>
      <c r="B5" s="40">
        <v>21244</v>
      </c>
      <c r="C5" s="41">
        <f t="shared" ref="C5:C23" si="0">B4</f>
        <v>20432</v>
      </c>
      <c r="D5" s="41">
        <f t="shared" ref="D5:D22" si="1">B5-B4</f>
        <v>812</v>
      </c>
      <c r="E5" s="41">
        <f t="shared" ref="E5:E22" si="2">ABS(D5)</f>
        <v>812</v>
      </c>
      <c r="F5" s="43">
        <f t="shared" ref="F5:F22" si="3">E5/B5</f>
        <v>3.822255695725852E-2</v>
      </c>
      <c r="G5" s="42">
        <f>B4+(B4-B3)</f>
        <v>21299</v>
      </c>
      <c r="H5" s="42">
        <f>B5-G5</f>
        <v>-55</v>
      </c>
      <c r="I5" s="42">
        <f>ABS(H5)</f>
        <v>55</v>
      </c>
      <c r="J5" s="44">
        <f>I5/B5</f>
        <v>2.5889662963660327E-3</v>
      </c>
    </row>
    <row r="6" spans="1:10">
      <c r="A6" s="37">
        <v>2003</v>
      </c>
      <c r="B6" s="40">
        <v>22180</v>
      </c>
      <c r="C6" s="41">
        <f t="shared" si="0"/>
        <v>21244</v>
      </c>
      <c r="D6" s="41">
        <f t="shared" si="1"/>
        <v>936</v>
      </c>
      <c r="E6" s="41">
        <f t="shared" si="2"/>
        <v>936</v>
      </c>
      <c r="F6" s="43">
        <f t="shared" si="3"/>
        <v>4.2200180342651036E-2</v>
      </c>
      <c r="G6" s="42">
        <f t="shared" ref="G6:G23" si="4">B5+(B5-B4)</f>
        <v>22056</v>
      </c>
      <c r="H6" s="42">
        <f t="shared" ref="H6:H22" si="5">B6-G6</f>
        <v>124</v>
      </c>
      <c r="I6" s="42">
        <f t="shared" ref="I6:I22" si="6">ABS(H6)</f>
        <v>124</v>
      </c>
      <c r="J6" s="44">
        <f t="shared" ref="J6:J22" si="7">I6/B6</f>
        <v>5.5906221821460777E-3</v>
      </c>
    </row>
    <row r="7" spans="1:10">
      <c r="A7" s="37">
        <v>2004</v>
      </c>
      <c r="B7" s="40">
        <v>24439</v>
      </c>
      <c r="C7" s="41">
        <f t="shared" si="0"/>
        <v>22180</v>
      </c>
      <c r="D7" s="41">
        <f t="shared" si="1"/>
        <v>2259</v>
      </c>
      <c r="E7" s="41">
        <f t="shared" si="2"/>
        <v>2259</v>
      </c>
      <c r="F7" s="43">
        <f t="shared" si="3"/>
        <v>9.2434223986251479E-2</v>
      </c>
      <c r="G7" s="42">
        <f t="shared" si="4"/>
        <v>23116</v>
      </c>
      <c r="H7" s="42">
        <f t="shared" si="5"/>
        <v>1323</v>
      </c>
      <c r="I7" s="42">
        <f t="shared" si="6"/>
        <v>1323</v>
      </c>
      <c r="J7" s="44">
        <f t="shared" si="7"/>
        <v>5.4134784565653259E-2</v>
      </c>
    </row>
    <row r="8" spans="1:10">
      <c r="A8" s="37">
        <v>2005</v>
      </c>
      <c r="B8" s="40">
        <v>25957</v>
      </c>
      <c r="C8" s="41">
        <f t="shared" si="0"/>
        <v>24439</v>
      </c>
      <c r="D8" s="41">
        <f t="shared" si="1"/>
        <v>1518</v>
      </c>
      <c r="E8" s="41">
        <f t="shared" si="2"/>
        <v>1518</v>
      </c>
      <c r="F8" s="43">
        <f t="shared" si="3"/>
        <v>5.8481334514774434E-2</v>
      </c>
      <c r="G8" s="42">
        <f t="shared" si="4"/>
        <v>26698</v>
      </c>
      <c r="H8" s="42">
        <f t="shared" si="5"/>
        <v>-741</v>
      </c>
      <c r="I8" s="42">
        <f t="shared" si="6"/>
        <v>741</v>
      </c>
      <c r="J8" s="44">
        <f t="shared" si="7"/>
        <v>2.8547212697923489E-2</v>
      </c>
    </row>
    <row r="9" spans="1:10">
      <c r="A9" s="37">
        <v>2006</v>
      </c>
      <c r="B9" s="40">
        <v>28046</v>
      </c>
      <c r="C9" s="41">
        <f t="shared" si="0"/>
        <v>25957</v>
      </c>
      <c r="D9" s="41">
        <f t="shared" si="1"/>
        <v>2089</v>
      </c>
      <c r="E9" s="41">
        <f t="shared" si="2"/>
        <v>2089</v>
      </c>
      <c r="F9" s="43">
        <f t="shared" si="3"/>
        <v>7.4484775012479493E-2</v>
      </c>
      <c r="G9" s="42">
        <f t="shared" si="4"/>
        <v>27475</v>
      </c>
      <c r="H9" s="42">
        <f t="shared" si="5"/>
        <v>571</v>
      </c>
      <c r="I9" s="42">
        <f t="shared" si="6"/>
        <v>571</v>
      </c>
      <c r="J9" s="44">
        <f t="shared" si="7"/>
        <v>2.0359409541467588E-2</v>
      </c>
    </row>
    <row r="10" spans="1:10">
      <c r="A10" s="37">
        <v>2007</v>
      </c>
      <c r="B10" s="40">
        <v>31155</v>
      </c>
      <c r="C10" s="41">
        <f t="shared" si="0"/>
        <v>28046</v>
      </c>
      <c r="D10" s="41">
        <f t="shared" si="1"/>
        <v>3109</v>
      </c>
      <c r="E10" s="41">
        <f t="shared" si="2"/>
        <v>3109</v>
      </c>
      <c r="F10" s="43">
        <f t="shared" si="3"/>
        <v>9.9791365751885727E-2</v>
      </c>
      <c r="G10" s="42">
        <f t="shared" si="4"/>
        <v>30135</v>
      </c>
      <c r="H10" s="42">
        <f t="shared" si="5"/>
        <v>1020</v>
      </c>
      <c r="I10" s="42">
        <f t="shared" si="6"/>
        <v>1020</v>
      </c>
      <c r="J10" s="44">
        <f t="shared" si="7"/>
        <v>3.2739528165623498E-2</v>
      </c>
    </row>
    <row r="11" spans="1:10">
      <c r="A11" s="37">
        <v>2008</v>
      </c>
      <c r="B11" s="40">
        <v>33728</v>
      </c>
      <c r="C11" s="41">
        <f t="shared" si="0"/>
        <v>31155</v>
      </c>
      <c r="D11" s="41">
        <f t="shared" si="1"/>
        <v>2573</v>
      </c>
      <c r="E11" s="41">
        <f t="shared" si="2"/>
        <v>2573</v>
      </c>
      <c r="F11" s="43">
        <f t="shared" si="3"/>
        <v>7.6286764705882359E-2</v>
      </c>
      <c r="G11" s="42">
        <f t="shared" si="4"/>
        <v>34264</v>
      </c>
      <c r="H11" s="42">
        <f t="shared" si="5"/>
        <v>-536</v>
      </c>
      <c r="I11" s="42">
        <f t="shared" si="6"/>
        <v>536</v>
      </c>
      <c r="J11" s="44">
        <f t="shared" si="7"/>
        <v>1.5891840607210626E-2</v>
      </c>
    </row>
    <row r="12" spans="1:10">
      <c r="A12" s="37">
        <v>2009</v>
      </c>
      <c r="B12" s="40">
        <v>35653</v>
      </c>
      <c r="C12" s="41">
        <f t="shared" si="0"/>
        <v>33728</v>
      </c>
      <c r="D12" s="41">
        <f t="shared" si="1"/>
        <v>1925</v>
      </c>
      <c r="E12" s="41">
        <f t="shared" si="2"/>
        <v>1925</v>
      </c>
      <c r="F12" s="43">
        <f t="shared" si="3"/>
        <v>5.3992651389784874E-2</v>
      </c>
      <c r="G12" s="42">
        <f t="shared" si="4"/>
        <v>36301</v>
      </c>
      <c r="H12" s="42">
        <f t="shared" si="5"/>
        <v>-648</v>
      </c>
      <c r="I12" s="42">
        <f t="shared" si="6"/>
        <v>648</v>
      </c>
      <c r="J12" s="44">
        <f t="shared" si="7"/>
        <v>1.8175188623678232E-2</v>
      </c>
    </row>
    <row r="13" spans="1:10">
      <c r="A13" s="37">
        <v>2010</v>
      </c>
      <c r="B13" s="40">
        <v>37564</v>
      </c>
      <c r="C13" s="41">
        <f t="shared" si="0"/>
        <v>35653</v>
      </c>
      <c r="D13" s="41">
        <f t="shared" si="1"/>
        <v>1911</v>
      </c>
      <c r="E13" s="41">
        <f t="shared" si="2"/>
        <v>1911</v>
      </c>
      <c r="F13" s="43">
        <f t="shared" si="3"/>
        <v>5.0873176445532957E-2</v>
      </c>
      <c r="G13" s="42">
        <f t="shared" si="4"/>
        <v>37578</v>
      </c>
      <c r="H13" s="42">
        <f t="shared" si="5"/>
        <v>-14</v>
      </c>
      <c r="I13" s="42">
        <f t="shared" si="6"/>
        <v>14</v>
      </c>
      <c r="J13" s="44">
        <f t="shared" si="7"/>
        <v>3.7269726333723777E-4</v>
      </c>
    </row>
    <row r="14" spans="1:10">
      <c r="A14" s="37">
        <v>2011</v>
      </c>
      <c r="B14" s="40">
        <v>40628</v>
      </c>
      <c r="C14" s="41">
        <f t="shared" si="0"/>
        <v>37564</v>
      </c>
      <c r="D14" s="41">
        <f t="shared" si="1"/>
        <v>3064</v>
      </c>
      <c r="E14" s="41">
        <f t="shared" si="2"/>
        <v>3064</v>
      </c>
      <c r="F14" s="43">
        <f t="shared" si="3"/>
        <v>7.5415969282268389E-2</v>
      </c>
      <c r="G14" s="42">
        <f t="shared" si="4"/>
        <v>39475</v>
      </c>
      <c r="H14" s="42">
        <f t="shared" si="5"/>
        <v>1153</v>
      </c>
      <c r="I14" s="42">
        <f t="shared" si="6"/>
        <v>1153</v>
      </c>
      <c r="J14" s="44">
        <f t="shared" si="7"/>
        <v>2.8379442748843162E-2</v>
      </c>
    </row>
    <row r="15" spans="1:10">
      <c r="A15" s="37">
        <v>2012</v>
      </c>
      <c r="B15" s="40">
        <v>42130</v>
      </c>
      <c r="C15" s="41">
        <f t="shared" si="0"/>
        <v>40628</v>
      </c>
      <c r="D15" s="41">
        <f t="shared" si="1"/>
        <v>1502</v>
      </c>
      <c r="E15" s="41">
        <f t="shared" si="2"/>
        <v>1502</v>
      </c>
      <c r="F15" s="43">
        <f t="shared" si="3"/>
        <v>3.5651554711606928E-2</v>
      </c>
      <c r="G15" s="42">
        <f t="shared" si="4"/>
        <v>43692</v>
      </c>
      <c r="H15" s="42">
        <f t="shared" si="5"/>
        <v>-1562</v>
      </c>
      <c r="I15" s="42">
        <f t="shared" si="6"/>
        <v>1562</v>
      </c>
      <c r="J15" s="44">
        <f t="shared" si="7"/>
        <v>3.7075718015665796E-2</v>
      </c>
    </row>
    <row r="16" spans="1:10">
      <c r="A16" s="37">
        <v>2013</v>
      </c>
      <c r="B16" s="40">
        <v>42770</v>
      </c>
      <c r="C16" s="41">
        <f t="shared" si="0"/>
        <v>42130</v>
      </c>
      <c r="D16" s="41">
        <f t="shared" si="1"/>
        <v>640</v>
      </c>
      <c r="E16" s="41">
        <f t="shared" si="2"/>
        <v>640</v>
      </c>
      <c r="F16" s="43">
        <f t="shared" si="3"/>
        <v>1.4963759644610709E-2</v>
      </c>
      <c r="G16" s="42">
        <f t="shared" si="4"/>
        <v>43632</v>
      </c>
      <c r="H16" s="42">
        <f t="shared" si="5"/>
        <v>-862</v>
      </c>
      <c r="I16" s="42">
        <f t="shared" si="6"/>
        <v>862</v>
      </c>
      <c r="J16" s="44">
        <f t="shared" si="7"/>
        <v>2.0154313771335048E-2</v>
      </c>
    </row>
    <row r="17" spans="1:10">
      <c r="A17" s="37">
        <v>2014</v>
      </c>
      <c r="B17" s="40">
        <v>44466</v>
      </c>
      <c r="C17" s="41">
        <f t="shared" si="0"/>
        <v>42770</v>
      </c>
      <c r="D17" s="41">
        <f t="shared" si="1"/>
        <v>1696</v>
      </c>
      <c r="E17" s="41">
        <f t="shared" si="2"/>
        <v>1696</v>
      </c>
      <c r="F17" s="43">
        <f t="shared" si="3"/>
        <v>3.8141501371834662E-2</v>
      </c>
      <c r="G17" s="42">
        <f t="shared" si="4"/>
        <v>43410</v>
      </c>
      <c r="H17" s="42">
        <f t="shared" si="5"/>
        <v>1056</v>
      </c>
      <c r="I17" s="42">
        <f t="shared" si="6"/>
        <v>1056</v>
      </c>
      <c r="J17" s="44">
        <f t="shared" si="7"/>
        <v>2.3748481986236674E-2</v>
      </c>
    </row>
    <row r="18" spans="1:10">
      <c r="A18" s="37">
        <v>2015</v>
      </c>
      <c r="B18" s="40">
        <v>46837</v>
      </c>
      <c r="C18" s="41">
        <f t="shared" si="0"/>
        <v>44466</v>
      </c>
      <c r="D18" s="41">
        <f t="shared" si="1"/>
        <v>2371</v>
      </c>
      <c r="E18" s="41">
        <f t="shared" si="2"/>
        <v>2371</v>
      </c>
      <c r="F18" s="43">
        <f t="shared" si="3"/>
        <v>5.0622371202254629E-2</v>
      </c>
      <c r="G18" s="42">
        <f t="shared" si="4"/>
        <v>46162</v>
      </c>
      <c r="H18" s="42">
        <f t="shared" si="5"/>
        <v>675</v>
      </c>
      <c r="I18" s="42">
        <f t="shared" si="6"/>
        <v>675</v>
      </c>
      <c r="J18" s="44">
        <f t="shared" si="7"/>
        <v>1.4411683071076285E-2</v>
      </c>
    </row>
    <row r="19" spans="1:10">
      <c r="A19" s="37">
        <v>2016</v>
      </c>
      <c r="B19" s="40">
        <v>48494</v>
      </c>
      <c r="C19" s="41">
        <f t="shared" si="0"/>
        <v>46837</v>
      </c>
      <c r="D19" s="41">
        <f t="shared" si="1"/>
        <v>1657</v>
      </c>
      <c r="E19" s="41">
        <f t="shared" si="2"/>
        <v>1657</v>
      </c>
      <c r="F19" s="43">
        <f t="shared" si="3"/>
        <v>3.4169175568111519E-2</v>
      </c>
      <c r="G19" s="42">
        <f t="shared" si="4"/>
        <v>49208</v>
      </c>
      <c r="H19" s="42">
        <f t="shared" si="5"/>
        <v>-714</v>
      </c>
      <c r="I19" s="42">
        <f t="shared" si="6"/>
        <v>714</v>
      </c>
      <c r="J19" s="44">
        <f t="shared" si="7"/>
        <v>1.4723470944859159E-2</v>
      </c>
    </row>
    <row r="20" spans="1:10">
      <c r="A20" s="37">
        <v>2017</v>
      </c>
      <c r="B20" s="40">
        <v>51789</v>
      </c>
      <c r="C20" s="41">
        <f t="shared" si="0"/>
        <v>48494</v>
      </c>
      <c r="D20" s="41">
        <f t="shared" si="1"/>
        <v>3295</v>
      </c>
      <c r="E20" s="41">
        <f t="shared" si="2"/>
        <v>3295</v>
      </c>
      <c r="F20" s="43">
        <f t="shared" si="3"/>
        <v>6.362354940238274E-2</v>
      </c>
      <c r="G20" s="42">
        <f t="shared" si="4"/>
        <v>50151</v>
      </c>
      <c r="H20" s="42">
        <f t="shared" si="5"/>
        <v>1638</v>
      </c>
      <c r="I20" s="42">
        <f t="shared" si="6"/>
        <v>1638</v>
      </c>
      <c r="J20" s="44">
        <f t="shared" si="7"/>
        <v>3.162833806406766E-2</v>
      </c>
    </row>
    <row r="21" spans="1:10">
      <c r="A21" s="37">
        <v>2018</v>
      </c>
      <c r="B21" s="40">
        <v>55230</v>
      </c>
      <c r="C21" s="41">
        <f t="shared" si="0"/>
        <v>51789</v>
      </c>
      <c r="D21" s="41">
        <f t="shared" si="1"/>
        <v>3441</v>
      </c>
      <c r="E21" s="41">
        <f t="shared" si="2"/>
        <v>3441</v>
      </c>
      <c r="F21" s="43">
        <f t="shared" si="3"/>
        <v>6.2303096143400329E-2</v>
      </c>
      <c r="G21" s="42">
        <f t="shared" si="4"/>
        <v>55084</v>
      </c>
      <c r="H21" s="42">
        <f t="shared" si="5"/>
        <v>146</v>
      </c>
      <c r="I21" s="42">
        <f t="shared" si="6"/>
        <v>146</v>
      </c>
      <c r="J21" s="44">
        <f t="shared" si="7"/>
        <v>2.6434908564186132E-3</v>
      </c>
    </row>
    <row r="22" spans="1:10">
      <c r="A22" s="37">
        <v>2019</v>
      </c>
      <c r="B22" s="40">
        <v>59741</v>
      </c>
      <c r="C22" s="41">
        <f t="shared" si="0"/>
        <v>55230</v>
      </c>
      <c r="D22" s="41">
        <f t="shared" si="1"/>
        <v>4511</v>
      </c>
      <c r="E22" s="41">
        <f t="shared" si="2"/>
        <v>4511</v>
      </c>
      <c r="F22" s="43">
        <f t="shared" si="3"/>
        <v>7.5509281732813308E-2</v>
      </c>
      <c r="G22" s="42">
        <f t="shared" si="4"/>
        <v>58671</v>
      </c>
      <c r="H22" s="42">
        <f t="shared" si="5"/>
        <v>1070</v>
      </c>
      <c r="I22" s="42">
        <f t="shared" si="6"/>
        <v>1070</v>
      </c>
      <c r="J22" s="44">
        <f t="shared" si="7"/>
        <v>1.7910647628931554E-2</v>
      </c>
    </row>
    <row r="23" spans="1:10">
      <c r="A23" s="37">
        <v>2020</v>
      </c>
      <c r="B23" s="45">
        <v>60984</v>
      </c>
      <c r="C23" s="41">
        <f t="shared" si="0"/>
        <v>59741</v>
      </c>
      <c r="G23" s="42">
        <f t="shared" si="4"/>
        <v>64252</v>
      </c>
    </row>
    <row r="27" spans="1:10">
      <c r="C27" s="256" t="s">
        <v>5</v>
      </c>
      <c r="D27" s="256"/>
      <c r="E27" s="9"/>
      <c r="G27" s="256" t="s">
        <v>5</v>
      </c>
      <c r="H27" s="256"/>
    </row>
    <row r="28" spans="1:10">
      <c r="C28" s="10" t="s">
        <v>6</v>
      </c>
      <c r="D28" s="11">
        <f>AVERAGE(D4:D23)</f>
        <v>2114.5263157894738</v>
      </c>
      <c r="G28" s="10" t="s">
        <v>6</v>
      </c>
      <c r="H28" s="11">
        <f>AVERAGE(H4:H23)</f>
        <v>202.44444444444446</v>
      </c>
    </row>
    <row r="29" spans="1:10">
      <c r="C29" s="12" t="s">
        <v>8</v>
      </c>
      <c r="D29" s="13">
        <f>D28/AVERAGE(C4:C23)</f>
        <v>5.7770154847481957E-2</v>
      </c>
      <c r="G29" s="12" t="s">
        <v>8</v>
      </c>
      <c r="H29" s="13">
        <f>H28/AVERAGE(G4:G23)</f>
        <v>5.1104742578570702E-3</v>
      </c>
    </row>
    <row r="30" spans="1:10">
      <c r="C30" s="14" t="s">
        <v>9</v>
      </c>
      <c r="D30" s="15">
        <f>AVERAGE(E4:E23)</f>
        <v>2114.5263157894738</v>
      </c>
      <c r="G30" s="14" t="s">
        <v>9</v>
      </c>
      <c r="H30" s="15">
        <f>AVERAGE(I5:I23)</f>
        <v>772.66666666666663</v>
      </c>
    </row>
    <row r="31" spans="1:10">
      <c r="C31" s="14" t="s">
        <v>10</v>
      </c>
      <c r="D31" s="16">
        <f>AVERAGE(F4:F23)</f>
        <v>5.6821090837394658E-2</v>
      </c>
      <c r="G31" s="14" t="s">
        <v>10</v>
      </c>
      <c r="H31" s="16">
        <f>AVERAGE(J5:J23)</f>
        <v>2.0504213168380001E-2</v>
      </c>
    </row>
    <row r="32" spans="1:10">
      <c r="C32" s="17" t="s">
        <v>11</v>
      </c>
      <c r="D32" s="36">
        <f>SQRT(SUMSQ(D4:D23)/COUNT(D4:D23))</f>
        <v>2340.1107036341587</v>
      </c>
      <c r="G32" s="17" t="s">
        <v>11</v>
      </c>
      <c r="H32" s="18">
        <f>SQRT(SUMSQ(H5:H23)/COUNT(H5:H23))</f>
        <v>907.79837457933843</v>
      </c>
    </row>
    <row r="33" spans="3:8">
      <c r="C33" s="17" t="s">
        <v>12</v>
      </c>
      <c r="D33" s="35">
        <f>D32/AVERAGE(B4:B23)</f>
        <v>6.0509645625066326E-2</v>
      </c>
      <c r="G33" s="17" t="s">
        <v>12</v>
      </c>
      <c r="H33" s="19">
        <f>H32/AVERAGE(B4:B23)</f>
        <v>2.3473486899359339E-2</v>
      </c>
    </row>
  </sheetData>
  <mergeCells count="4">
    <mergeCell ref="C1:F1"/>
    <mergeCell ref="G1:J1"/>
    <mergeCell ref="C27:D27"/>
    <mergeCell ref="G27:H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activeCell="E41" sqref="E41"/>
    </sheetView>
  </sheetViews>
  <sheetFormatPr defaultRowHeight="14.4"/>
  <cols>
    <col min="4" max="4" width="22.109375" customWidth="1"/>
    <col min="5" max="5" width="21.88671875" customWidth="1"/>
    <col min="6" max="7" width="9.5546875" bestFit="1" customWidth="1"/>
  </cols>
  <sheetData>
    <row r="1" spans="1:8" ht="43.2">
      <c r="C1" s="46" t="s">
        <v>17</v>
      </c>
      <c r="D1" s="47" t="s">
        <v>18</v>
      </c>
      <c r="E1" s="47" t="s">
        <v>19</v>
      </c>
      <c r="F1" s="47" t="s">
        <v>20</v>
      </c>
      <c r="H1" s="48" t="s">
        <v>21</v>
      </c>
    </row>
    <row r="2" spans="1:8">
      <c r="A2" s="262">
        <v>2016</v>
      </c>
      <c r="B2" s="49" t="s">
        <v>22</v>
      </c>
      <c r="C2" s="50">
        <v>436.02</v>
      </c>
      <c r="D2" s="51"/>
      <c r="E2" s="51"/>
    </row>
    <row r="3" spans="1:8">
      <c r="A3" s="262"/>
      <c r="B3" s="49" t="s">
        <v>23</v>
      </c>
      <c r="C3" s="50">
        <v>437.25</v>
      </c>
      <c r="D3" s="52">
        <f>C3/C2</f>
        <v>1.0028209715150682</v>
      </c>
    </row>
    <row r="4" spans="1:8">
      <c r="A4" s="262"/>
      <c r="B4" s="49" t="s">
        <v>24</v>
      </c>
      <c r="C4" s="53">
        <v>434.08</v>
      </c>
      <c r="D4" s="52">
        <f t="shared" ref="D4:D25" si="0">C4/C3</f>
        <v>0.99275014293882213</v>
      </c>
      <c r="H4">
        <f>C2*D3</f>
        <v>437.25</v>
      </c>
    </row>
    <row r="5" spans="1:8">
      <c r="A5" s="262"/>
      <c r="B5" s="49" t="s">
        <v>25</v>
      </c>
      <c r="C5" s="53">
        <v>437.65</v>
      </c>
      <c r="D5" s="52">
        <f t="shared" si="0"/>
        <v>1.0082242904533727</v>
      </c>
      <c r="H5">
        <f t="shared" ref="H5:H25" si="1">C3*D4</f>
        <v>434.08</v>
      </c>
    </row>
    <row r="6" spans="1:8">
      <c r="A6" s="262">
        <v>2017</v>
      </c>
      <c r="B6" s="49" t="s">
        <v>22</v>
      </c>
      <c r="C6" s="53">
        <v>432.46</v>
      </c>
      <c r="D6" s="52">
        <f t="shared" si="0"/>
        <v>0.98814120872843592</v>
      </c>
      <c r="H6">
        <f t="shared" si="1"/>
        <v>437.65</v>
      </c>
    </row>
    <row r="7" spans="1:8">
      <c r="A7" s="262"/>
      <c r="B7" s="49" t="s">
        <v>23</v>
      </c>
      <c r="C7" s="50">
        <v>421.68</v>
      </c>
      <c r="D7" s="52">
        <f t="shared" si="0"/>
        <v>0.97507283910650699</v>
      </c>
      <c r="H7">
        <f t="shared" si="1"/>
        <v>432.46</v>
      </c>
    </row>
    <row r="8" spans="1:8">
      <c r="A8" s="262"/>
      <c r="B8" s="49" t="s">
        <v>24</v>
      </c>
      <c r="C8" s="53">
        <v>425.75</v>
      </c>
      <c r="D8" s="52">
        <f t="shared" si="0"/>
        <v>1.0096518687156137</v>
      </c>
      <c r="H8">
        <f t="shared" si="1"/>
        <v>421.68</v>
      </c>
    </row>
    <row r="9" spans="1:8">
      <c r="A9" s="262"/>
      <c r="B9" s="49" t="s">
        <v>25</v>
      </c>
      <c r="C9" s="53">
        <v>423.26</v>
      </c>
      <c r="D9" s="52">
        <f t="shared" si="0"/>
        <v>0.99415149735760422</v>
      </c>
      <c r="H9">
        <f t="shared" si="1"/>
        <v>425.75</v>
      </c>
    </row>
    <row r="10" spans="1:8">
      <c r="A10" s="262">
        <v>2018</v>
      </c>
      <c r="B10" s="49" t="s">
        <v>22</v>
      </c>
      <c r="C10" s="53">
        <v>418.10999999999996</v>
      </c>
      <c r="D10" s="52">
        <f t="shared" si="0"/>
        <v>0.98783253791995451</v>
      </c>
      <c r="H10">
        <f t="shared" si="1"/>
        <v>423.26</v>
      </c>
    </row>
    <row r="11" spans="1:8">
      <c r="A11" s="262"/>
      <c r="B11" s="49" t="s">
        <v>23</v>
      </c>
      <c r="C11" s="53">
        <v>426.1</v>
      </c>
      <c r="D11" s="52">
        <f t="shared" si="0"/>
        <v>1.0191098036401904</v>
      </c>
      <c r="H11">
        <f t="shared" si="1"/>
        <v>418.10999999999996</v>
      </c>
    </row>
    <row r="12" spans="1:8">
      <c r="A12" s="262"/>
      <c r="B12" s="49" t="s">
        <v>24</v>
      </c>
      <c r="C12" s="53">
        <v>430.56</v>
      </c>
      <c r="D12" s="52">
        <f t="shared" si="0"/>
        <v>1.0104670265195963</v>
      </c>
      <c r="H12">
        <f t="shared" si="1"/>
        <v>426.09999999999997</v>
      </c>
    </row>
    <row r="13" spans="1:8">
      <c r="A13" s="262"/>
      <c r="B13" s="49" t="s">
        <v>25</v>
      </c>
      <c r="C13" s="53">
        <v>429.98</v>
      </c>
      <c r="D13" s="52">
        <f t="shared" si="0"/>
        <v>0.99865291713117799</v>
      </c>
      <c r="H13">
        <f t="shared" si="1"/>
        <v>430.56</v>
      </c>
    </row>
    <row r="14" spans="1:8">
      <c r="A14" s="262">
        <v>2019</v>
      </c>
      <c r="B14" s="49" t="s">
        <v>22</v>
      </c>
      <c r="C14" s="54">
        <v>430.32</v>
      </c>
      <c r="D14" s="52">
        <f t="shared" si="0"/>
        <v>1.0007907344527651</v>
      </c>
      <c r="H14">
        <f t="shared" si="1"/>
        <v>429.98</v>
      </c>
    </row>
    <row r="15" spans="1:8">
      <c r="A15" s="262"/>
      <c r="B15" s="49" t="s">
        <v>23</v>
      </c>
      <c r="C15" s="54">
        <v>428.35</v>
      </c>
      <c r="D15" s="52">
        <f t="shared" si="0"/>
        <v>0.99542201152630605</v>
      </c>
      <c r="H15">
        <f t="shared" si="1"/>
        <v>430.31999999999994</v>
      </c>
    </row>
    <row r="16" spans="1:8">
      <c r="A16" s="262"/>
      <c r="B16" s="49" t="s">
        <v>24</v>
      </c>
      <c r="C16" s="54">
        <v>431.9</v>
      </c>
      <c r="D16" s="52">
        <f t="shared" si="0"/>
        <v>1.0082876152678883</v>
      </c>
      <c r="H16">
        <f t="shared" si="1"/>
        <v>428.35</v>
      </c>
    </row>
    <row r="17" spans="1:8">
      <c r="A17" s="262"/>
      <c r="B17" s="49" t="s">
        <v>25</v>
      </c>
      <c r="C17" s="55">
        <v>428.63</v>
      </c>
      <c r="D17" s="52">
        <f t="shared" si="0"/>
        <v>0.99242880296364899</v>
      </c>
      <c r="H17">
        <f t="shared" si="1"/>
        <v>431.9</v>
      </c>
    </row>
    <row r="18" spans="1:8">
      <c r="A18" s="262">
        <v>2020</v>
      </c>
      <c r="B18" s="49" t="s">
        <v>22</v>
      </c>
      <c r="C18" s="54">
        <v>432.26000000000005</v>
      </c>
      <c r="D18" s="52">
        <f t="shared" si="0"/>
        <v>1.0084688425915127</v>
      </c>
      <c r="H18">
        <f t="shared" si="1"/>
        <v>428.63</v>
      </c>
    </row>
    <row r="19" spans="1:8">
      <c r="A19" s="262"/>
      <c r="B19" s="49" t="s">
        <v>23</v>
      </c>
      <c r="C19" s="54">
        <v>450.66</v>
      </c>
      <c r="D19" s="52">
        <f t="shared" si="0"/>
        <v>1.0425669735807153</v>
      </c>
      <c r="H19">
        <f t="shared" si="1"/>
        <v>432.2600000000001</v>
      </c>
    </row>
    <row r="20" spans="1:8">
      <c r="A20" s="262"/>
      <c r="B20" s="49" t="s">
        <v>24</v>
      </c>
      <c r="C20" s="54">
        <v>444.26</v>
      </c>
      <c r="D20" s="52">
        <f t="shared" si="0"/>
        <v>0.98579860648826156</v>
      </c>
      <c r="H20">
        <f t="shared" si="1"/>
        <v>450.66</v>
      </c>
    </row>
    <row r="21" spans="1:8">
      <c r="A21" s="262"/>
      <c r="B21" s="49" t="s">
        <v>25</v>
      </c>
      <c r="C21" s="54">
        <v>444.48</v>
      </c>
      <c r="D21" s="52">
        <f t="shared" si="0"/>
        <v>1.0004952055102869</v>
      </c>
      <c r="E21" s="56">
        <f>GEOMEAN(D3:D21)</f>
        <v>1.0010119298510982</v>
      </c>
      <c r="F21" s="57">
        <v>444.48</v>
      </c>
      <c r="G21" s="58">
        <f>F21</f>
        <v>444.48</v>
      </c>
      <c r="H21">
        <f t="shared" si="1"/>
        <v>444.26</v>
      </c>
    </row>
    <row r="22" spans="1:8">
      <c r="A22" s="262">
        <v>2021</v>
      </c>
      <c r="B22" s="49" t="s">
        <v>22</v>
      </c>
      <c r="C22" s="59">
        <v>454.93</v>
      </c>
      <c r="D22" s="52">
        <f t="shared" si="0"/>
        <v>1.0235106191504679</v>
      </c>
      <c r="E22" s="56">
        <f>GEOMEAN(D4:D22)</f>
        <v>1.0020884117563422</v>
      </c>
      <c r="F22" s="60">
        <f>C21*E21</f>
        <v>444.92978258021617</v>
      </c>
      <c r="G22" s="61">
        <f>C21*E21</f>
        <v>444.92978258021617</v>
      </c>
      <c r="H22">
        <f t="shared" si="1"/>
        <v>444.48000000000008</v>
      </c>
    </row>
    <row r="23" spans="1:8">
      <c r="A23" s="262"/>
      <c r="B23" s="49" t="s">
        <v>23</v>
      </c>
      <c r="C23" s="59">
        <v>453.25</v>
      </c>
      <c r="D23" s="52">
        <f t="shared" si="0"/>
        <v>0.99630712417294964</v>
      </c>
      <c r="E23" s="56">
        <f>GEOMEAN(D5:D23)</f>
        <v>1.0022770622998689</v>
      </c>
      <c r="F23" s="60">
        <f>F22*$E$21</f>
        <v>445.38002030885173</v>
      </c>
      <c r="G23" s="61">
        <f>C22*E22</f>
        <v>455.88008116031278</v>
      </c>
      <c r="H23">
        <f t="shared" si="1"/>
        <v>454.93</v>
      </c>
    </row>
    <row r="24" spans="1:8">
      <c r="A24" s="262"/>
      <c r="B24" s="49" t="s">
        <v>24</v>
      </c>
      <c r="C24" s="59">
        <v>456.65</v>
      </c>
      <c r="D24" s="52">
        <f t="shared" si="0"/>
        <v>1.0075013789299503</v>
      </c>
      <c r="E24" s="56">
        <f>GEOMEAN(D6:D24)</f>
        <v>1.0022392259068151</v>
      </c>
      <c r="F24" s="60">
        <f>F23*$E$21</f>
        <v>445.83071364648498</v>
      </c>
      <c r="G24" s="61">
        <f>C23*E23</f>
        <v>454.28207848741556</v>
      </c>
      <c r="H24">
        <f t="shared" si="1"/>
        <v>453.25</v>
      </c>
    </row>
    <row r="25" spans="1:8">
      <c r="A25" s="262"/>
      <c r="B25" s="49" t="s">
        <v>25</v>
      </c>
      <c r="C25" s="62">
        <v>462.04</v>
      </c>
      <c r="D25" s="63">
        <f t="shared" si="0"/>
        <v>1.0118033504872441</v>
      </c>
      <c r="F25" s="60">
        <f t="shared" ref="F25" si="2">F24*$E$21</f>
        <v>446.28186305416028</v>
      </c>
      <c r="G25" s="61">
        <f>C24*E24</f>
        <v>457.67254251034711</v>
      </c>
      <c r="H25">
        <f t="shared" si="1"/>
        <v>456.65</v>
      </c>
    </row>
    <row r="26" spans="1:8">
      <c r="A26" s="64"/>
      <c r="B26" s="64"/>
      <c r="C26" s="64"/>
      <c r="D26" s="64"/>
      <c r="E26" s="64"/>
      <c r="F26" s="64"/>
      <c r="G26" s="64"/>
      <c r="H26" s="64"/>
    </row>
    <row r="27" spans="1:8">
      <c r="A27" s="263" t="s">
        <v>26</v>
      </c>
      <c r="B27" s="263"/>
      <c r="C27" s="263"/>
      <c r="D27" s="263"/>
      <c r="E27" s="263"/>
      <c r="F27" s="263"/>
      <c r="G27" s="263"/>
      <c r="H27" s="263"/>
    </row>
    <row r="28" spans="1:8" ht="28.8">
      <c r="C28" s="65" t="s">
        <v>17</v>
      </c>
      <c r="D28" s="65" t="s">
        <v>27</v>
      </c>
      <c r="E28" s="65" t="s">
        <v>28</v>
      </c>
      <c r="F28" s="65" t="s">
        <v>29</v>
      </c>
      <c r="G28" s="65" t="s">
        <v>30</v>
      </c>
    </row>
    <row r="29" spans="1:8">
      <c r="A29" s="262">
        <v>2021</v>
      </c>
      <c r="B29" s="66" t="s">
        <v>22</v>
      </c>
      <c r="C29" s="59">
        <f>C22</f>
        <v>454.93</v>
      </c>
      <c r="D29" s="67">
        <f>F22</f>
        <v>444.92978258021617</v>
      </c>
      <c r="E29" s="68">
        <f>C29-D29</f>
        <v>10.000217419783837</v>
      </c>
      <c r="F29" s="69">
        <f>ABS(E29)</f>
        <v>10.000217419783837</v>
      </c>
      <c r="G29" s="70">
        <f>F29/C29</f>
        <v>2.1981881651647148E-2</v>
      </c>
    </row>
    <row r="30" spans="1:8">
      <c r="A30" s="262"/>
      <c r="B30" s="66" t="s">
        <v>23</v>
      </c>
      <c r="C30" s="59">
        <f t="shared" ref="C30:C32" si="3">C23</f>
        <v>453.25</v>
      </c>
      <c r="D30" s="67">
        <f t="shared" ref="D30:D32" si="4">F23</f>
        <v>445.38002030885173</v>
      </c>
      <c r="E30" s="68">
        <f t="shared" ref="E30:E32" si="5">C30-D30</f>
        <v>7.8699796911482736</v>
      </c>
      <c r="F30" s="69">
        <f t="shared" ref="F30:F32" si="6">ABS(E30)</f>
        <v>7.8699796911482736</v>
      </c>
      <c r="G30" s="70">
        <f t="shared" ref="G30:G32" si="7">F30/C30</f>
        <v>1.7363441127740263E-2</v>
      </c>
    </row>
    <row r="31" spans="1:8">
      <c r="A31" s="262"/>
      <c r="B31" s="66" t="s">
        <v>24</v>
      </c>
      <c r="C31" s="59">
        <f t="shared" si="3"/>
        <v>456.65</v>
      </c>
      <c r="D31" s="67">
        <f t="shared" si="4"/>
        <v>445.83071364648498</v>
      </c>
      <c r="E31" s="68">
        <f t="shared" si="5"/>
        <v>10.819286353514997</v>
      </c>
      <c r="F31" s="69">
        <f t="shared" si="6"/>
        <v>10.819286353514997</v>
      </c>
      <c r="G31" s="70">
        <f t="shared" si="7"/>
        <v>2.3692732625676113E-2</v>
      </c>
    </row>
    <row r="32" spans="1:8">
      <c r="A32" s="262"/>
      <c r="B32" s="66" t="s">
        <v>25</v>
      </c>
      <c r="C32" s="59">
        <f t="shared" si="3"/>
        <v>462.04</v>
      </c>
      <c r="D32" s="67">
        <f t="shared" si="4"/>
        <v>446.28186305416028</v>
      </c>
      <c r="E32" s="68">
        <f t="shared" si="5"/>
        <v>15.758136945839738</v>
      </c>
      <c r="F32" s="69">
        <f t="shared" si="6"/>
        <v>15.758136945839738</v>
      </c>
      <c r="G32" s="70">
        <f t="shared" si="7"/>
        <v>3.4105568664703788E-2</v>
      </c>
    </row>
    <row r="33" spans="1:8">
      <c r="D33" s="264" t="s">
        <v>31</v>
      </c>
      <c r="E33" s="264"/>
    </row>
    <row r="34" spans="1:8">
      <c r="D34" s="37" t="s">
        <v>6</v>
      </c>
      <c r="E34" s="68">
        <f>AVERAGE(E29:E32)</f>
        <v>11.111905102571711</v>
      </c>
    </row>
    <row r="35" spans="1:8">
      <c r="D35" s="37" t="s">
        <v>8</v>
      </c>
      <c r="E35" s="70">
        <f>E34/AVERAGE(D29:D32)</f>
        <v>2.4936637308446506E-2</v>
      </c>
    </row>
    <row r="36" spans="1:8">
      <c r="D36" s="37" t="s">
        <v>9</v>
      </c>
      <c r="E36" s="69">
        <f>AVERAGE(F29:F32)</f>
        <v>11.111905102571711</v>
      </c>
    </row>
    <row r="37" spans="1:8">
      <c r="D37" s="37" t="s">
        <v>10</v>
      </c>
      <c r="E37" s="70">
        <f>AVERAGE(G29:G32)</f>
        <v>2.4285906017441829E-2</v>
      </c>
    </row>
    <row r="38" spans="1:8">
      <c r="D38" s="37" t="s">
        <v>11</v>
      </c>
      <c r="E38" s="67">
        <f>SQRT(SUMSQ(E29:E32)/COUNT(E29:E32))</f>
        <v>11.481689400794091</v>
      </c>
    </row>
    <row r="39" spans="1:8">
      <c r="D39" s="37" t="s">
        <v>12</v>
      </c>
      <c r="E39" s="70">
        <f>E38/AVERAGE(C29:C32)</f>
        <v>2.5139587164481527E-2</v>
      </c>
    </row>
    <row r="40" spans="1:8">
      <c r="D40" s="71" t="s">
        <v>32</v>
      </c>
      <c r="E40" s="37">
        <f>(SUM(E29:E32)^2)/(SUM(D29:D32)^2)</f>
        <v>6.2183588025300628E-4</v>
      </c>
      <c r="F40" s="74"/>
    </row>
    <row r="41" spans="1:8">
      <c r="D41" s="71" t="s">
        <v>33</v>
      </c>
      <c r="E41" s="37"/>
      <c r="F41" s="74">
        <v>93.66</v>
      </c>
    </row>
    <row r="42" spans="1:8">
      <c r="D42" s="71" t="s">
        <v>34</v>
      </c>
      <c r="E42" s="37"/>
    </row>
    <row r="43" spans="1:8">
      <c r="D43" s="71" t="s">
        <v>35</v>
      </c>
      <c r="E43" s="37"/>
    </row>
    <row r="44" spans="1:8">
      <c r="D44" s="72"/>
      <c r="E44" s="51"/>
    </row>
    <row r="46" spans="1:8">
      <c r="A46" s="265" t="s">
        <v>26</v>
      </c>
      <c r="B46" s="265"/>
      <c r="C46" s="265"/>
      <c r="D46" s="265"/>
      <c r="E46" s="265"/>
      <c r="F46" s="265"/>
      <c r="G46" s="265"/>
      <c r="H46" s="265"/>
    </row>
    <row r="47" spans="1:8" ht="28.8">
      <c r="C47" s="65" t="s">
        <v>17</v>
      </c>
      <c r="D47" s="65" t="s">
        <v>27</v>
      </c>
      <c r="E47" s="65" t="s">
        <v>28</v>
      </c>
      <c r="F47" s="65" t="s">
        <v>29</v>
      </c>
      <c r="G47" s="65" t="s">
        <v>30</v>
      </c>
    </row>
    <row r="48" spans="1:8">
      <c r="A48" s="262">
        <v>2021</v>
      </c>
      <c r="B48" s="66" t="s">
        <v>22</v>
      </c>
      <c r="C48" s="59">
        <f>C29</f>
        <v>454.93</v>
      </c>
      <c r="D48" s="67">
        <f>G22</f>
        <v>444.92978258021617</v>
      </c>
      <c r="E48" s="68">
        <f>C48-D48</f>
        <v>10.000217419783837</v>
      </c>
      <c r="F48" s="69">
        <f>ABS(E48)</f>
        <v>10.000217419783837</v>
      </c>
      <c r="G48" s="70">
        <f>F48/C48</f>
        <v>2.1981881651647148E-2</v>
      </c>
    </row>
    <row r="49" spans="1:7">
      <c r="A49" s="262"/>
      <c r="B49" s="66" t="s">
        <v>23</v>
      </c>
      <c r="C49" s="59">
        <f t="shared" ref="C49:C51" si="8">C30</f>
        <v>453.25</v>
      </c>
      <c r="D49" s="67">
        <f t="shared" ref="D49:D51" si="9">G23</f>
        <v>455.88008116031278</v>
      </c>
      <c r="E49" s="68">
        <f t="shared" ref="E49:E51" si="10">C49-D49</f>
        <v>-2.630081160312784</v>
      </c>
      <c r="F49" s="69">
        <f t="shared" ref="F49:F51" si="11">ABS(E49)</f>
        <v>2.630081160312784</v>
      </c>
      <c r="G49" s="70">
        <f t="shared" ref="G49:G51" si="12">F49/C49</f>
        <v>5.802716294126385E-3</v>
      </c>
    </row>
    <row r="50" spans="1:7">
      <c r="A50" s="262"/>
      <c r="B50" s="66" t="s">
        <v>24</v>
      </c>
      <c r="C50" s="59">
        <f t="shared" si="8"/>
        <v>456.65</v>
      </c>
      <c r="D50" s="67">
        <f t="shared" si="9"/>
        <v>454.28207848741556</v>
      </c>
      <c r="E50" s="68">
        <f t="shared" si="10"/>
        <v>2.3679215125844166</v>
      </c>
      <c r="F50" s="69">
        <f t="shared" si="11"/>
        <v>2.3679215125844166</v>
      </c>
      <c r="G50" s="70">
        <f t="shared" si="12"/>
        <v>5.1854188384636299E-3</v>
      </c>
    </row>
    <row r="51" spans="1:7">
      <c r="A51" s="262"/>
      <c r="B51" s="66" t="s">
        <v>25</v>
      </c>
      <c r="C51" s="59">
        <f t="shared" si="8"/>
        <v>462.04</v>
      </c>
      <c r="D51" s="67">
        <f t="shared" si="9"/>
        <v>457.67254251034711</v>
      </c>
      <c r="E51" s="68">
        <f t="shared" si="10"/>
        <v>4.3674574896529066</v>
      </c>
      <c r="F51" s="69">
        <f t="shared" si="11"/>
        <v>4.3674574896529066</v>
      </c>
      <c r="G51" s="70">
        <f t="shared" si="12"/>
        <v>9.4525527868862137E-3</v>
      </c>
    </row>
    <row r="52" spans="1:7">
      <c r="D52" s="261" t="s">
        <v>31</v>
      </c>
      <c r="E52" s="261"/>
    </row>
    <row r="53" spans="1:7">
      <c r="D53" s="37" t="s">
        <v>6</v>
      </c>
      <c r="E53" s="68">
        <f>AVERAGE(E48:E51)</f>
        <v>3.5263788154270941</v>
      </c>
      <c r="F53" s="75">
        <v>3.52</v>
      </c>
    </row>
    <row r="54" spans="1:7">
      <c r="D54" s="37" t="s">
        <v>8</v>
      </c>
      <c r="E54" s="70">
        <f>E53/AVERAGE(D48:D51)</f>
        <v>7.7812177921969755E-3</v>
      </c>
      <c r="F54" s="75">
        <v>0.78</v>
      </c>
    </row>
    <row r="55" spans="1:7">
      <c r="D55" s="37" t="s">
        <v>9</v>
      </c>
      <c r="E55" s="73">
        <f>AVERAGE(F48:F51)</f>
        <v>4.8414193955834861</v>
      </c>
      <c r="F55" s="75">
        <v>4.84</v>
      </c>
    </row>
    <row r="56" spans="1:7">
      <c r="D56" s="37" t="s">
        <v>10</v>
      </c>
      <c r="E56" s="70">
        <f>AVERAGE(G48:G51)</f>
        <v>1.0605642392780845E-2</v>
      </c>
      <c r="F56" s="75">
        <v>1.06</v>
      </c>
    </row>
    <row r="57" spans="1:7">
      <c r="D57" s="37" t="s">
        <v>11</v>
      </c>
      <c r="E57" s="67">
        <f>SQRT(SUMSQ(E48:E51)/COUNT(E48:E51))</f>
        <v>5.7359265286103884</v>
      </c>
      <c r="F57" s="75">
        <v>5.74</v>
      </c>
    </row>
    <row r="58" spans="1:7">
      <c r="D58" s="37" t="s">
        <v>12</v>
      </c>
      <c r="E58" s="70">
        <f>E57/AVERAGE(C48:C51)</f>
        <v>1.255902506168559E-2</v>
      </c>
      <c r="F58" s="75">
        <v>1.26</v>
      </c>
    </row>
    <row r="59" spans="1:7">
      <c r="D59" s="71" t="s">
        <v>32</v>
      </c>
      <c r="E59" s="37">
        <f>(SUM(E48:E51)^2)/(SUM(D48:D51)^2)</f>
        <v>6.0547350329602772E-5</v>
      </c>
    </row>
    <row r="60" spans="1:7">
      <c r="D60" s="71" t="s">
        <v>33</v>
      </c>
      <c r="E60" s="37"/>
    </row>
    <row r="61" spans="1:7">
      <c r="D61" s="71" t="s">
        <v>34</v>
      </c>
      <c r="E61" s="37"/>
    </row>
    <row r="62" spans="1:7">
      <c r="D62" s="71" t="s">
        <v>35</v>
      </c>
      <c r="E62" s="37"/>
    </row>
  </sheetData>
  <mergeCells count="12">
    <mergeCell ref="D52:E52"/>
    <mergeCell ref="A2:A5"/>
    <mergeCell ref="A6:A9"/>
    <mergeCell ref="A10:A13"/>
    <mergeCell ref="A14:A17"/>
    <mergeCell ref="A18:A21"/>
    <mergeCell ref="A22:A25"/>
    <mergeCell ref="A27:H27"/>
    <mergeCell ref="A29:A32"/>
    <mergeCell ref="D33:E33"/>
    <mergeCell ref="A46:H46"/>
    <mergeCell ref="A48:A5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94"/>
  <sheetViews>
    <sheetView topLeftCell="A67" zoomScale="90" zoomScaleNormal="90" workbookViewId="0">
      <selection activeCell="I94" sqref="I94"/>
    </sheetView>
  </sheetViews>
  <sheetFormatPr defaultRowHeight="14.4"/>
  <cols>
    <col min="3" max="3" width="9.5546875" bestFit="1" customWidth="1"/>
    <col min="9" max="9" width="9.5546875" bestFit="1" customWidth="1"/>
    <col min="45" max="45" width="9.109375" customWidth="1"/>
  </cols>
  <sheetData>
    <row r="1" spans="1:53" s="171" customFormat="1" ht="72" customHeight="1" thickBot="1">
      <c r="C1" s="269" t="s">
        <v>60</v>
      </c>
      <c r="D1" s="269"/>
      <c r="E1" s="269"/>
      <c r="F1" s="270" t="s">
        <v>61</v>
      </c>
      <c r="G1" s="270"/>
      <c r="H1" s="270"/>
      <c r="I1" s="270" t="s">
        <v>3</v>
      </c>
      <c r="J1" s="270"/>
      <c r="K1" s="270"/>
      <c r="L1" s="270" t="s">
        <v>4</v>
      </c>
      <c r="M1" s="270"/>
      <c r="N1" s="270"/>
      <c r="V1" s="269" t="s">
        <v>60</v>
      </c>
      <c r="W1" s="269"/>
      <c r="X1" s="269"/>
      <c r="Y1" s="270" t="s">
        <v>61</v>
      </c>
      <c r="Z1" s="270"/>
      <c r="AA1" s="270"/>
      <c r="AB1" s="270" t="s">
        <v>3</v>
      </c>
      <c r="AC1" s="270"/>
      <c r="AD1" s="270"/>
      <c r="AE1" s="270" t="s">
        <v>4</v>
      </c>
      <c r="AF1" s="270"/>
      <c r="AG1" s="270"/>
      <c r="AP1" s="276" t="s">
        <v>60</v>
      </c>
      <c r="AQ1" s="276"/>
      <c r="AR1" s="276"/>
      <c r="AS1" s="266" t="s">
        <v>61</v>
      </c>
      <c r="AT1" s="266"/>
      <c r="AU1" s="266"/>
      <c r="AV1" s="266" t="s">
        <v>3</v>
      </c>
      <c r="AW1" s="266"/>
      <c r="AX1" s="266"/>
      <c r="AY1" s="266" t="s">
        <v>4</v>
      </c>
      <c r="AZ1" s="266"/>
      <c r="BA1" s="266"/>
    </row>
    <row r="2" spans="1:53" ht="15" thickBot="1">
      <c r="A2" s="76" t="s">
        <v>36</v>
      </c>
      <c r="B2" s="77" t="s">
        <v>39</v>
      </c>
      <c r="C2" s="77" t="s">
        <v>57</v>
      </c>
      <c r="D2" s="77" t="s">
        <v>58</v>
      </c>
      <c r="E2" s="77" t="s">
        <v>59</v>
      </c>
      <c r="F2" s="77" t="s">
        <v>57</v>
      </c>
      <c r="G2" s="77" t="s">
        <v>58</v>
      </c>
      <c r="H2" s="77" t="s">
        <v>59</v>
      </c>
      <c r="I2" s="77" t="s">
        <v>57</v>
      </c>
      <c r="J2" s="77" t="s">
        <v>58</v>
      </c>
      <c r="K2" s="77" t="s">
        <v>59</v>
      </c>
      <c r="L2" s="77" t="s">
        <v>57</v>
      </c>
      <c r="M2" s="77" t="s">
        <v>58</v>
      </c>
      <c r="N2" s="77" t="s">
        <v>59</v>
      </c>
      <c r="T2" s="76" t="s">
        <v>36</v>
      </c>
      <c r="U2" s="77" t="s">
        <v>37</v>
      </c>
      <c r="V2" s="77" t="s">
        <v>57</v>
      </c>
      <c r="W2" s="77" t="s">
        <v>58</v>
      </c>
      <c r="X2" s="77" t="s">
        <v>59</v>
      </c>
      <c r="Y2" s="77" t="s">
        <v>57</v>
      </c>
      <c r="Z2" s="77" t="s">
        <v>58</v>
      </c>
      <c r="AA2" s="77" t="s">
        <v>59</v>
      </c>
      <c r="AB2" s="77" t="s">
        <v>57</v>
      </c>
      <c r="AC2" s="77" t="s">
        <v>58</v>
      </c>
      <c r="AD2" s="77" t="s">
        <v>59</v>
      </c>
      <c r="AE2" s="77" t="s">
        <v>57</v>
      </c>
      <c r="AF2" s="77" t="s">
        <v>58</v>
      </c>
      <c r="AG2" s="77" t="s">
        <v>59</v>
      </c>
      <c r="AN2" s="76" t="s">
        <v>36</v>
      </c>
      <c r="AO2" s="77" t="s">
        <v>38</v>
      </c>
      <c r="AP2" s="77" t="s">
        <v>57</v>
      </c>
      <c r="AQ2" s="77" t="s">
        <v>58</v>
      </c>
      <c r="AR2" s="77" t="s">
        <v>59</v>
      </c>
      <c r="AS2" s="77" t="s">
        <v>57</v>
      </c>
      <c r="AT2" s="77" t="s">
        <v>58</v>
      </c>
      <c r="AU2" s="77" t="s">
        <v>59</v>
      </c>
      <c r="AV2" s="77" t="s">
        <v>57</v>
      </c>
      <c r="AW2" s="77" t="s">
        <v>58</v>
      </c>
      <c r="AX2" s="77" t="s">
        <v>59</v>
      </c>
      <c r="AY2" s="77" t="s">
        <v>57</v>
      </c>
      <c r="AZ2" s="77" t="s">
        <v>58</v>
      </c>
      <c r="BA2" s="77" t="s">
        <v>59</v>
      </c>
    </row>
    <row r="3" spans="1:53" ht="15" thickBot="1">
      <c r="A3" s="78" t="s">
        <v>40</v>
      </c>
      <c r="B3" s="79">
        <v>4734</v>
      </c>
      <c r="L3" s="90"/>
      <c r="M3" s="90"/>
      <c r="N3" s="90"/>
      <c r="T3" s="78" t="s">
        <v>40</v>
      </c>
      <c r="U3" s="79">
        <v>2385.27</v>
      </c>
      <c r="AN3" s="78" t="s">
        <v>40</v>
      </c>
      <c r="AO3" s="79">
        <v>1149.1199999999999</v>
      </c>
    </row>
    <row r="4" spans="1:53" ht="15" thickBot="1">
      <c r="A4" s="80" t="s">
        <v>41</v>
      </c>
      <c r="B4" s="81">
        <v>4742</v>
      </c>
      <c r="I4" s="87"/>
      <c r="J4" s="87"/>
      <c r="K4" s="87"/>
      <c r="L4" s="90"/>
      <c r="M4" s="90"/>
      <c r="N4" s="90"/>
      <c r="T4" s="80" t="s">
        <v>41</v>
      </c>
      <c r="U4" s="81">
        <v>2411.31</v>
      </c>
      <c r="AN4" s="80" t="s">
        <v>41</v>
      </c>
      <c r="AO4" s="81">
        <v>1153.7</v>
      </c>
      <c r="AP4" s="87"/>
      <c r="AQ4" s="87"/>
    </row>
    <row r="5" spans="1:53" ht="15" thickBot="1">
      <c r="A5" s="78" t="s">
        <v>42</v>
      </c>
      <c r="B5" s="79">
        <v>4740</v>
      </c>
      <c r="I5" s="87"/>
      <c r="J5" s="87"/>
      <c r="K5" s="87"/>
      <c r="L5" s="90"/>
      <c r="M5" s="90"/>
      <c r="N5" s="90"/>
      <c r="T5" s="78" t="s">
        <v>42</v>
      </c>
      <c r="U5" s="79">
        <v>2480.44</v>
      </c>
      <c r="AN5" s="78" t="s">
        <v>42</v>
      </c>
      <c r="AO5" s="79">
        <v>1177.51</v>
      </c>
      <c r="AP5" s="87"/>
      <c r="AQ5" s="87"/>
    </row>
    <row r="6" spans="1:53" ht="15" thickBot="1">
      <c r="A6" s="80" t="s">
        <v>43</v>
      </c>
      <c r="B6" s="81">
        <v>4751</v>
      </c>
      <c r="C6" s="87">
        <f>AVERAGE(B3:B5)</f>
        <v>4738.666666666667</v>
      </c>
      <c r="F6" s="87">
        <f>B6-C6</f>
        <v>12.33333333333303</v>
      </c>
      <c r="I6" s="87">
        <f>ABS(F6)</f>
        <v>12.33333333333303</v>
      </c>
      <c r="J6" s="87"/>
      <c r="K6" s="87"/>
      <c r="L6" s="90">
        <f>I6/B6</f>
        <v>2.5959447133936078E-3</v>
      </c>
      <c r="M6" s="90"/>
      <c r="N6" s="90"/>
      <c r="T6" s="80" t="s">
        <v>43</v>
      </c>
      <c r="U6" s="81">
        <v>2471.13</v>
      </c>
      <c r="V6" s="87">
        <f>AVERAGE(U3:U5)</f>
        <v>2425.6733333333336</v>
      </c>
      <c r="Y6" s="87">
        <f>U6-V6</f>
        <v>45.456666666666479</v>
      </c>
      <c r="AB6" s="87">
        <f>ABS(Y6)</f>
        <v>45.456666666666479</v>
      </c>
      <c r="AC6" s="87"/>
      <c r="AD6" s="87"/>
      <c r="AE6" s="90">
        <f>AB6/U6</f>
        <v>1.8395093202974541E-2</v>
      </c>
      <c r="AF6" s="90"/>
      <c r="AG6" s="90"/>
      <c r="AN6" s="80" t="s">
        <v>43</v>
      </c>
      <c r="AO6" s="81">
        <v>1166.8800000000001</v>
      </c>
      <c r="AP6" s="87">
        <f>AVERAGE(AO3:AO5)</f>
        <v>1160.1099999999999</v>
      </c>
      <c r="AQ6" s="87"/>
      <c r="AS6" s="87">
        <f>AO6-AP6</f>
        <v>6.7700000000002092</v>
      </c>
      <c r="AV6" s="87">
        <f>ABS(AS6)</f>
        <v>6.7700000000002092</v>
      </c>
      <c r="AW6" s="87"/>
      <c r="AX6" s="87"/>
      <c r="AY6" s="90">
        <f>AV6/AO6</f>
        <v>5.8017962429728924E-3</v>
      </c>
      <c r="AZ6" s="90"/>
      <c r="BA6" s="90"/>
    </row>
    <row r="7" spans="1:53" ht="15" thickBot="1">
      <c r="A7" s="78" t="s">
        <v>44</v>
      </c>
      <c r="B7" s="79">
        <v>4753</v>
      </c>
      <c r="C7" s="87">
        <f t="shared" ref="C7:C70" si="0">AVERAGE(B4:B6)</f>
        <v>4744.333333333333</v>
      </c>
      <c r="D7">
        <f>AVERAGE(B3:B6)</f>
        <v>4741.75</v>
      </c>
      <c r="F7" s="87">
        <f t="shared" ref="F7:F70" si="1">B7-C7</f>
        <v>8.6666666666669698</v>
      </c>
      <c r="G7">
        <f>B7-D7</f>
        <v>11.25</v>
      </c>
      <c r="I7" s="87">
        <f t="shared" ref="I7:I70" si="2">ABS(F7)</f>
        <v>8.6666666666669698</v>
      </c>
      <c r="J7" s="87">
        <f>ABS(G7)</f>
        <v>11.25</v>
      </c>
      <c r="K7" s="87"/>
      <c r="L7" s="90">
        <f t="shared" ref="L7:L70" si="3">I7/B7</f>
        <v>1.8234097762817104E-3</v>
      </c>
      <c r="M7" s="90">
        <f>J7/B7</f>
        <v>2.3669261519040606E-3</v>
      </c>
      <c r="N7" s="90"/>
      <c r="T7" s="78" t="s">
        <v>44</v>
      </c>
      <c r="U7" s="79">
        <v>2423.69</v>
      </c>
      <c r="V7" s="87">
        <f t="shared" ref="V7:V70" si="4">AVERAGE(U4:U6)</f>
        <v>2454.2933333333335</v>
      </c>
      <c r="W7">
        <f>AVERAGE(U3:U6)</f>
        <v>2437.0375000000004</v>
      </c>
      <c r="Y7" s="87">
        <f t="shared" ref="Y7:Y70" si="5">U7-V7</f>
        <v>-30.603333333333467</v>
      </c>
      <c r="Z7">
        <f>U7-W7</f>
        <v>-13.347500000000309</v>
      </c>
      <c r="AB7" s="87">
        <f t="shared" ref="AB7:AB70" si="6">ABS(Y7)</f>
        <v>30.603333333333467</v>
      </c>
      <c r="AC7">
        <f>ABS(Z7)</f>
        <v>13.347500000000309</v>
      </c>
      <c r="AE7" s="90">
        <f t="shared" ref="AE7:AE70" si="7">AB7/U7</f>
        <v>1.2626752321185245E-2</v>
      </c>
      <c r="AF7" s="90">
        <f>AC7/U7</f>
        <v>5.5070986801118577E-3</v>
      </c>
      <c r="AG7" s="90"/>
      <c r="AN7" s="78" t="s">
        <v>44</v>
      </c>
      <c r="AO7" s="79">
        <v>1168.7</v>
      </c>
      <c r="AP7" s="87">
        <f t="shared" ref="AP7:AP70" si="8">AVERAGE(AO4:AO6)</f>
        <v>1166.03</v>
      </c>
      <c r="AQ7" s="87">
        <f>AVERAGE(AO3:AO6)</f>
        <v>1161.8025</v>
      </c>
      <c r="AS7" s="87">
        <f t="shared" ref="AS7:AS70" si="9">AO7-AP7</f>
        <v>2.6700000000000728</v>
      </c>
      <c r="AT7">
        <f>AO7-AQ7</f>
        <v>6.8975000000000364</v>
      </c>
      <c r="AV7" s="87">
        <f t="shared" ref="AV7:AV70" si="10">ABS(AS7)</f>
        <v>2.6700000000000728</v>
      </c>
      <c r="AW7">
        <f>ABS(AT7)</f>
        <v>6.8975000000000364</v>
      </c>
      <c r="AY7" s="90">
        <f t="shared" ref="AY7:AY70" si="11">AV7/AO7</f>
        <v>2.2845897150680864E-3</v>
      </c>
      <c r="AZ7" s="90">
        <f>AW7/AO7</f>
        <v>5.9018567639257599E-3</v>
      </c>
      <c r="BA7" s="90"/>
    </row>
    <row r="8" spans="1:53" ht="15" thickBot="1">
      <c r="A8" s="80" t="s">
        <v>45</v>
      </c>
      <c r="B8" s="81">
        <v>4767</v>
      </c>
      <c r="C8" s="87">
        <f t="shared" si="0"/>
        <v>4748</v>
      </c>
      <c r="D8">
        <f t="shared" ref="D8:D71" si="12">AVERAGE(B4:B7)</f>
        <v>4746.5</v>
      </c>
      <c r="E8" s="87">
        <f>AVERAGE(B3:B7)</f>
        <v>4744</v>
      </c>
      <c r="F8" s="87">
        <f t="shared" si="1"/>
        <v>19</v>
      </c>
      <c r="G8">
        <f t="shared" ref="G8:G71" si="13">B8-D8</f>
        <v>20.5</v>
      </c>
      <c r="H8" s="87">
        <f>B8-E8</f>
        <v>23</v>
      </c>
      <c r="I8" s="87">
        <f t="shared" si="2"/>
        <v>19</v>
      </c>
      <c r="J8" s="87">
        <f t="shared" ref="J8:J71" si="14">ABS(G8)</f>
        <v>20.5</v>
      </c>
      <c r="K8" s="87">
        <f>ABS(H8)</f>
        <v>23</v>
      </c>
      <c r="L8" s="90">
        <f t="shared" si="3"/>
        <v>3.9857352632683028E-3</v>
      </c>
      <c r="M8" s="90">
        <f t="shared" ref="M8:M71" si="15">J8/B8</f>
        <v>4.3003985735263267E-3</v>
      </c>
      <c r="N8" s="90">
        <f>K8/B8</f>
        <v>4.8248374239563668E-3</v>
      </c>
      <c r="T8" s="80" t="s">
        <v>45</v>
      </c>
      <c r="U8" s="81">
        <v>2512.62</v>
      </c>
      <c r="V8" s="87">
        <f t="shared" si="4"/>
        <v>2458.42</v>
      </c>
      <c r="W8">
        <f t="shared" ref="W8:W71" si="16">AVERAGE(U4:U7)</f>
        <v>2446.6424999999999</v>
      </c>
      <c r="X8">
        <f>AVERAGE(U3:U7)</f>
        <v>2434.3680000000004</v>
      </c>
      <c r="Y8" s="87">
        <f t="shared" si="5"/>
        <v>54.199999999999818</v>
      </c>
      <c r="Z8">
        <f t="shared" ref="Z8:Z71" si="17">U8-W8</f>
        <v>65.977499999999964</v>
      </c>
      <c r="AA8">
        <f>U8-X8</f>
        <v>78.251999999999498</v>
      </c>
      <c r="AB8" s="87">
        <f t="shared" si="6"/>
        <v>54.199999999999818</v>
      </c>
      <c r="AC8">
        <f t="shared" ref="AC8:AC71" si="18">ABS(Z8)</f>
        <v>65.977499999999964</v>
      </c>
      <c r="AD8">
        <f>ABS(AA8)</f>
        <v>78.251999999999498</v>
      </c>
      <c r="AE8" s="90">
        <f t="shared" si="7"/>
        <v>2.1571109041558144E-2</v>
      </c>
      <c r="AF8" s="90">
        <f t="shared" ref="AF8:AF71" si="19">AC8/U8</f>
        <v>2.6258447357738125E-2</v>
      </c>
      <c r="AG8" s="90">
        <f>AD8/U8</f>
        <v>3.1143587171955769E-2</v>
      </c>
      <c r="AN8" s="80" t="s">
        <v>45</v>
      </c>
      <c r="AO8" s="81">
        <v>1171.08</v>
      </c>
      <c r="AP8" s="87">
        <f t="shared" si="8"/>
        <v>1171.03</v>
      </c>
      <c r="AQ8" s="87">
        <f t="shared" ref="AQ8:AQ71" si="20">AVERAGE(AO4:AO7)</f>
        <v>1166.6975</v>
      </c>
      <c r="AR8" s="87">
        <f>AVERAGE(AO3:AO7)</f>
        <v>1163.182</v>
      </c>
      <c r="AS8" s="87">
        <f t="shared" si="9"/>
        <v>4.9999999999954525E-2</v>
      </c>
      <c r="AT8">
        <f t="shared" ref="AT8:AT71" si="21">AO8-AQ8</f>
        <v>4.3824999999999363</v>
      </c>
      <c r="AU8">
        <f>AO8-AR8</f>
        <v>7.8979999999999109</v>
      </c>
      <c r="AV8" s="87">
        <f t="shared" si="10"/>
        <v>4.9999999999954525E-2</v>
      </c>
      <c r="AW8">
        <f t="shared" ref="AW8:AW71" si="22">ABS(AT8)</f>
        <v>4.3824999999999363</v>
      </c>
      <c r="AX8">
        <f>ABS(AU8)</f>
        <v>7.8979999999999109</v>
      </c>
      <c r="AY8" s="90">
        <f t="shared" si="11"/>
        <v>4.2695631382958066E-5</v>
      </c>
      <c r="AZ8" s="90">
        <f t="shared" ref="AZ8:AZ71" si="23">AW8/AO8</f>
        <v>3.7422720907196233E-3</v>
      </c>
      <c r="BA8" s="90">
        <f>AX8/AO8</f>
        <v>6.7442019332581132E-3</v>
      </c>
    </row>
    <row r="9" spans="1:53" ht="15" thickBot="1">
      <c r="A9" s="78" t="s">
        <v>46</v>
      </c>
      <c r="B9" s="79">
        <v>4769</v>
      </c>
      <c r="C9" s="87">
        <f t="shared" si="0"/>
        <v>4757</v>
      </c>
      <c r="D9">
        <f t="shared" si="12"/>
        <v>4752.75</v>
      </c>
      <c r="E9" s="87">
        <f t="shared" ref="E9:E72" si="24">AVERAGE(B4:B8)</f>
        <v>4750.6000000000004</v>
      </c>
      <c r="F9" s="87">
        <f t="shared" si="1"/>
        <v>12</v>
      </c>
      <c r="G9">
        <f t="shared" si="13"/>
        <v>16.25</v>
      </c>
      <c r="H9" s="87">
        <f t="shared" ref="H9:H72" si="25">B9-E9</f>
        <v>18.399999999999636</v>
      </c>
      <c r="I9" s="87">
        <f t="shared" si="2"/>
        <v>12</v>
      </c>
      <c r="J9" s="87">
        <f t="shared" si="14"/>
        <v>16.25</v>
      </c>
      <c r="K9" s="87">
        <f t="shared" ref="K9:K72" si="26">ABS(H9)</f>
        <v>18.399999999999636</v>
      </c>
      <c r="L9" s="90">
        <f t="shared" si="3"/>
        <v>2.5162507863283707E-3</v>
      </c>
      <c r="M9" s="90">
        <f t="shared" si="15"/>
        <v>3.4074229398196685E-3</v>
      </c>
      <c r="N9" s="90">
        <f t="shared" ref="N9:N72" si="27">K9/B9</f>
        <v>3.8582512057034257E-3</v>
      </c>
      <c r="T9" s="78" t="s">
        <v>46</v>
      </c>
      <c r="U9" s="79">
        <v>2506.4499999999998</v>
      </c>
      <c r="V9" s="87">
        <f t="shared" si="4"/>
        <v>2469.1466666666665</v>
      </c>
      <c r="W9">
        <f t="shared" si="16"/>
        <v>2471.9700000000003</v>
      </c>
      <c r="X9">
        <f t="shared" ref="X9:X72" si="28">AVERAGE(U4:U8)</f>
        <v>2459.8379999999997</v>
      </c>
      <c r="Y9" s="87">
        <f t="shared" si="5"/>
        <v>37.303333333333285</v>
      </c>
      <c r="Z9">
        <f t="shared" si="17"/>
        <v>34.479999999999563</v>
      </c>
      <c r="AA9">
        <f t="shared" ref="AA9:AA72" si="29">U9-X9</f>
        <v>46.61200000000008</v>
      </c>
      <c r="AB9" s="87">
        <f t="shared" si="6"/>
        <v>37.303333333333285</v>
      </c>
      <c r="AC9">
        <f t="shared" si="18"/>
        <v>34.479999999999563</v>
      </c>
      <c r="AD9">
        <f t="shared" ref="AD9:AD72" si="30">ABS(AA9)</f>
        <v>46.61200000000008</v>
      </c>
      <c r="AE9" s="90">
        <f t="shared" si="7"/>
        <v>1.4882935360104247E-2</v>
      </c>
      <c r="AF9" s="90">
        <f t="shared" si="19"/>
        <v>1.3756508208821069E-2</v>
      </c>
      <c r="AG9" s="90">
        <f t="shared" ref="AG9:AG72" si="31">AD9/U9</f>
        <v>1.8596820203874039E-2</v>
      </c>
      <c r="AN9" s="78" t="s">
        <v>46</v>
      </c>
      <c r="AO9" s="79">
        <v>1171.6199999999999</v>
      </c>
      <c r="AP9" s="87">
        <f t="shared" si="8"/>
        <v>1168.8866666666665</v>
      </c>
      <c r="AQ9" s="87">
        <f t="shared" si="20"/>
        <v>1171.0425</v>
      </c>
      <c r="AR9" s="87">
        <f t="shared" ref="AR9:AR72" si="32">AVERAGE(AO4:AO8)</f>
        <v>1167.5740000000001</v>
      </c>
      <c r="AS9" s="87">
        <f t="shared" si="9"/>
        <v>2.7333333333333485</v>
      </c>
      <c r="AT9">
        <f t="shared" si="21"/>
        <v>0.57749999999987267</v>
      </c>
      <c r="AU9">
        <f t="shared" ref="AU9:AU72" si="33">AO9-AR9</f>
        <v>4.0459999999998217</v>
      </c>
      <c r="AV9" s="87">
        <f t="shared" si="10"/>
        <v>2.7333333333333485</v>
      </c>
      <c r="AW9">
        <f t="shared" si="22"/>
        <v>0.57749999999987267</v>
      </c>
      <c r="AX9">
        <f t="shared" ref="AX9:AX72" si="34">ABS(AU9)</f>
        <v>4.0459999999998217</v>
      </c>
      <c r="AY9" s="90">
        <f t="shared" si="11"/>
        <v>2.3329520948202906E-3</v>
      </c>
      <c r="AZ9" s="90">
        <f t="shared" si="23"/>
        <v>4.9290725661893162E-4</v>
      </c>
      <c r="BA9" s="90">
        <f t="shared" ref="BA9:BA72" si="35">AX9/AO9</f>
        <v>3.4533381130399123E-3</v>
      </c>
    </row>
    <row r="10" spans="1:53" ht="15" thickBot="1">
      <c r="A10" s="80" t="s">
        <v>47</v>
      </c>
      <c r="B10" s="81">
        <v>4773</v>
      </c>
      <c r="C10" s="87">
        <f t="shared" si="0"/>
        <v>4763</v>
      </c>
      <c r="D10">
        <f t="shared" si="12"/>
        <v>4760</v>
      </c>
      <c r="E10" s="87">
        <f t="shared" si="24"/>
        <v>4756</v>
      </c>
      <c r="F10" s="87">
        <f t="shared" si="1"/>
        <v>10</v>
      </c>
      <c r="G10">
        <f t="shared" si="13"/>
        <v>13</v>
      </c>
      <c r="H10" s="87">
        <f t="shared" si="25"/>
        <v>17</v>
      </c>
      <c r="I10" s="87">
        <f t="shared" si="2"/>
        <v>10</v>
      </c>
      <c r="J10" s="87">
        <f t="shared" si="14"/>
        <v>13</v>
      </c>
      <c r="K10" s="87">
        <f t="shared" si="26"/>
        <v>17</v>
      </c>
      <c r="L10" s="90">
        <f t="shared" si="3"/>
        <v>2.0951183741881418E-3</v>
      </c>
      <c r="M10" s="90">
        <f t="shared" si="15"/>
        <v>2.7236538864445843E-3</v>
      </c>
      <c r="N10" s="90">
        <f t="shared" si="27"/>
        <v>3.5617012361198407E-3</v>
      </c>
      <c r="T10" s="80" t="s">
        <v>47</v>
      </c>
      <c r="U10" s="81">
        <v>2480.06</v>
      </c>
      <c r="V10" s="87">
        <f t="shared" si="4"/>
        <v>2480.9199999999996</v>
      </c>
      <c r="W10">
        <f t="shared" si="16"/>
        <v>2478.4724999999999</v>
      </c>
      <c r="X10">
        <f t="shared" si="28"/>
        <v>2478.8660000000004</v>
      </c>
      <c r="Y10" s="87">
        <f t="shared" si="5"/>
        <v>-0.85999999999967258</v>
      </c>
      <c r="Z10">
        <f t="shared" si="17"/>
        <v>1.5875000000000909</v>
      </c>
      <c r="AA10">
        <f t="shared" si="29"/>
        <v>1.1939999999995052</v>
      </c>
      <c r="AB10" s="87">
        <f t="shared" si="6"/>
        <v>0.85999999999967258</v>
      </c>
      <c r="AC10">
        <f t="shared" si="18"/>
        <v>1.5875000000000909</v>
      </c>
      <c r="AD10">
        <f t="shared" si="30"/>
        <v>1.1939999999995052</v>
      </c>
      <c r="AE10" s="90">
        <f t="shared" si="7"/>
        <v>3.4676580405299575E-4</v>
      </c>
      <c r="AF10" s="90">
        <f t="shared" si="19"/>
        <v>6.4010548131903701E-4</v>
      </c>
      <c r="AG10" s="90">
        <f t="shared" si="31"/>
        <v>4.8143996516193367E-4</v>
      </c>
      <c r="AN10" s="80" t="s">
        <v>47</v>
      </c>
      <c r="AO10" s="81">
        <v>1171.99</v>
      </c>
      <c r="AP10" s="87">
        <f t="shared" si="8"/>
        <v>1170.4666666666665</v>
      </c>
      <c r="AQ10" s="87">
        <f t="shared" si="20"/>
        <v>1169.57</v>
      </c>
      <c r="AR10" s="87">
        <f t="shared" si="32"/>
        <v>1171.1579999999999</v>
      </c>
      <c r="AS10" s="87">
        <f t="shared" si="9"/>
        <v>1.5233333333335395</v>
      </c>
      <c r="AT10">
        <f t="shared" si="21"/>
        <v>2.4200000000000728</v>
      </c>
      <c r="AU10">
        <f t="shared" si="33"/>
        <v>0.83200000000010732</v>
      </c>
      <c r="AV10" s="87">
        <f t="shared" si="10"/>
        <v>1.5233333333335395</v>
      </c>
      <c r="AW10">
        <f t="shared" si="22"/>
        <v>2.4200000000000728</v>
      </c>
      <c r="AX10">
        <f t="shared" si="34"/>
        <v>0.83200000000010732</v>
      </c>
      <c r="AY10" s="90">
        <f t="shared" si="11"/>
        <v>1.2997835590180288E-3</v>
      </c>
      <c r="AZ10" s="90">
        <f t="shared" si="23"/>
        <v>2.0648640346761257E-3</v>
      </c>
      <c r="BA10" s="90">
        <f t="shared" si="35"/>
        <v>7.0990366812012672E-4</v>
      </c>
    </row>
    <row r="11" spans="1:53" ht="15" thickBot="1">
      <c r="A11" s="78" t="s">
        <v>48</v>
      </c>
      <c r="B11" s="79">
        <v>4785</v>
      </c>
      <c r="C11" s="87">
        <f t="shared" si="0"/>
        <v>4769.666666666667</v>
      </c>
      <c r="D11">
        <f t="shared" si="12"/>
        <v>4765.5</v>
      </c>
      <c r="E11" s="87">
        <f t="shared" si="24"/>
        <v>4762.6000000000004</v>
      </c>
      <c r="F11" s="87">
        <f t="shared" si="1"/>
        <v>15.33333333333303</v>
      </c>
      <c r="G11">
        <f t="shared" si="13"/>
        <v>19.5</v>
      </c>
      <c r="H11" s="87">
        <f t="shared" si="25"/>
        <v>22.399999999999636</v>
      </c>
      <c r="I11" s="87">
        <f t="shared" si="2"/>
        <v>15.33333333333303</v>
      </c>
      <c r="J11" s="87">
        <f t="shared" si="14"/>
        <v>19.5</v>
      </c>
      <c r="K11" s="87">
        <f t="shared" si="26"/>
        <v>22.399999999999636</v>
      </c>
      <c r="L11" s="90">
        <f t="shared" si="3"/>
        <v>3.2044583768721067E-3</v>
      </c>
      <c r="M11" s="90">
        <f t="shared" si="15"/>
        <v>4.0752351097178684E-3</v>
      </c>
      <c r="N11" s="90">
        <f t="shared" si="27"/>
        <v>4.6812957157783986E-3</v>
      </c>
      <c r="T11" s="78" t="s">
        <v>48</v>
      </c>
      <c r="U11" s="79">
        <v>2483.8200000000002</v>
      </c>
      <c r="V11" s="87">
        <f t="shared" si="4"/>
        <v>2499.7099999999996</v>
      </c>
      <c r="W11">
        <f t="shared" si="16"/>
        <v>2480.7049999999999</v>
      </c>
      <c r="X11">
        <f t="shared" si="28"/>
        <v>2478.79</v>
      </c>
      <c r="Y11" s="87">
        <f t="shared" si="5"/>
        <v>-15.889999999999418</v>
      </c>
      <c r="Z11">
        <f t="shared" si="17"/>
        <v>3.1150000000002365</v>
      </c>
      <c r="AA11">
        <f t="shared" si="29"/>
        <v>5.0300000000002001</v>
      </c>
      <c r="AB11" s="87">
        <f t="shared" si="6"/>
        <v>15.889999999999418</v>
      </c>
      <c r="AC11">
        <f t="shared" si="18"/>
        <v>3.1150000000002365</v>
      </c>
      <c r="AD11">
        <f t="shared" si="30"/>
        <v>5.0300000000002001</v>
      </c>
      <c r="AE11" s="90">
        <f t="shared" si="7"/>
        <v>6.3974039986792186E-3</v>
      </c>
      <c r="AF11" s="90">
        <f t="shared" si="19"/>
        <v>1.2541166429130277E-3</v>
      </c>
      <c r="AG11" s="90">
        <f t="shared" si="31"/>
        <v>2.0251064891981703E-3</v>
      </c>
      <c r="AN11" s="78" t="s">
        <v>48</v>
      </c>
      <c r="AO11" s="79">
        <v>1179.04</v>
      </c>
      <c r="AP11" s="87">
        <f t="shared" si="8"/>
        <v>1171.5633333333333</v>
      </c>
      <c r="AQ11" s="87">
        <f t="shared" si="20"/>
        <v>1170.8474999999999</v>
      </c>
      <c r="AR11" s="87">
        <f t="shared" si="32"/>
        <v>1170.0539999999999</v>
      </c>
      <c r="AS11" s="87">
        <f t="shared" si="9"/>
        <v>7.4766666666666879</v>
      </c>
      <c r="AT11">
        <f t="shared" si="21"/>
        <v>8.1925000000001091</v>
      </c>
      <c r="AU11">
        <f t="shared" si="33"/>
        <v>8.9860000000001037</v>
      </c>
      <c r="AV11" s="87">
        <f t="shared" si="10"/>
        <v>7.4766666666666879</v>
      </c>
      <c r="AW11">
        <f t="shared" si="22"/>
        <v>8.1925000000001091</v>
      </c>
      <c r="AX11">
        <f t="shared" si="34"/>
        <v>8.9860000000001037</v>
      </c>
      <c r="AY11" s="90">
        <f t="shared" si="11"/>
        <v>6.3413172298367217E-3</v>
      </c>
      <c r="AZ11" s="90">
        <f t="shared" si="23"/>
        <v>6.9484495861040418E-3</v>
      </c>
      <c r="BA11" s="90">
        <f t="shared" si="35"/>
        <v>7.6214547428417219E-3</v>
      </c>
    </row>
    <row r="12" spans="1:53" ht="15" thickBot="1">
      <c r="A12" s="80" t="s">
        <v>49</v>
      </c>
      <c r="B12" s="81">
        <v>4795</v>
      </c>
      <c r="C12" s="87">
        <f t="shared" si="0"/>
        <v>4775.666666666667</v>
      </c>
      <c r="D12">
        <f t="shared" si="12"/>
        <v>4773.5</v>
      </c>
      <c r="E12" s="87">
        <f t="shared" si="24"/>
        <v>4769.3999999999996</v>
      </c>
      <c r="F12" s="87">
        <f t="shared" si="1"/>
        <v>19.33333333333303</v>
      </c>
      <c r="G12">
        <f t="shared" si="13"/>
        <v>21.5</v>
      </c>
      <c r="H12" s="87">
        <f t="shared" si="25"/>
        <v>25.600000000000364</v>
      </c>
      <c r="I12" s="87">
        <f t="shared" si="2"/>
        <v>19.33333333333303</v>
      </c>
      <c r="J12" s="87">
        <f t="shared" si="14"/>
        <v>21.5</v>
      </c>
      <c r="K12" s="87">
        <f t="shared" si="26"/>
        <v>25.600000000000364</v>
      </c>
      <c r="L12" s="90">
        <f t="shared" si="3"/>
        <v>4.0319777546054284E-3</v>
      </c>
      <c r="M12" s="90">
        <f t="shared" si="15"/>
        <v>4.4838373305526591E-3</v>
      </c>
      <c r="N12" s="90">
        <f t="shared" si="27"/>
        <v>5.3388946819604511E-3</v>
      </c>
      <c r="T12" s="80" t="s">
        <v>49</v>
      </c>
      <c r="U12" s="81">
        <v>2538.71</v>
      </c>
      <c r="V12" s="87">
        <f t="shared" si="4"/>
        <v>2490.11</v>
      </c>
      <c r="W12">
        <f t="shared" si="16"/>
        <v>2495.7374999999997</v>
      </c>
      <c r="X12">
        <f t="shared" si="28"/>
        <v>2481.328</v>
      </c>
      <c r="Y12" s="87">
        <f t="shared" si="5"/>
        <v>48.599999999999909</v>
      </c>
      <c r="Z12">
        <f t="shared" si="17"/>
        <v>42.972500000000309</v>
      </c>
      <c r="AA12">
        <f t="shared" si="29"/>
        <v>57.382000000000062</v>
      </c>
      <c r="AB12" s="87">
        <f t="shared" si="6"/>
        <v>48.599999999999909</v>
      </c>
      <c r="AC12">
        <f t="shared" si="18"/>
        <v>42.972500000000309</v>
      </c>
      <c r="AD12">
        <f t="shared" si="30"/>
        <v>57.382000000000062</v>
      </c>
      <c r="AE12" s="90">
        <f t="shared" si="7"/>
        <v>1.9143580794970638E-2</v>
      </c>
      <c r="AF12" s="90">
        <f t="shared" si="19"/>
        <v>1.6926903821232166E-2</v>
      </c>
      <c r="AG12" s="90">
        <f t="shared" si="31"/>
        <v>2.2602817966605109E-2</v>
      </c>
      <c r="AN12" s="80" t="s">
        <v>49</v>
      </c>
      <c r="AO12" s="81">
        <v>1180.48</v>
      </c>
      <c r="AP12" s="87">
        <f t="shared" si="8"/>
        <v>1174.2166666666665</v>
      </c>
      <c r="AQ12" s="87">
        <f t="shared" si="20"/>
        <v>1173.4324999999999</v>
      </c>
      <c r="AR12" s="87">
        <f t="shared" si="32"/>
        <v>1172.4859999999999</v>
      </c>
      <c r="AS12" s="87">
        <f t="shared" si="9"/>
        <v>6.2633333333335486</v>
      </c>
      <c r="AT12">
        <f t="shared" si="21"/>
        <v>7.0475000000001273</v>
      </c>
      <c r="AU12">
        <f t="shared" si="33"/>
        <v>7.9940000000001419</v>
      </c>
      <c r="AV12" s="87">
        <f t="shared" si="10"/>
        <v>6.2633333333335486</v>
      </c>
      <c r="AW12">
        <f t="shared" si="22"/>
        <v>7.0475000000001273</v>
      </c>
      <c r="AX12">
        <f t="shared" si="34"/>
        <v>7.9940000000001419</v>
      </c>
      <c r="AY12" s="90">
        <f t="shared" si="11"/>
        <v>5.3057513327913631E-3</v>
      </c>
      <c r="AZ12" s="90">
        <f t="shared" si="23"/>
        <v>5.9700291406886413E-3</v>
      </c>
      <c r="BA12" s="90">
        <f t="shared" si="35"/>
        <v>6.7718216318786778E-3</v>
      </c>
    </row>
    <row r="13" spans="1:53" ht="15" thickBot="1">
      <c r="A13" s="78" t="s">
        <v>50</v>
      </c>
      <c r="B13" s="79">
        <v>4801</v>
      </c>
      <c r="C13" s="87">
        <f t="shared" si="0"/>
        <v>4784.333333333333</v>
      </c>
      <c r="D13">
        <f t="shared" si="12"/>
        <v>4780.5</v>
      </c>
      <c r="E13" s="87">
        <f t="shared" si="24"/>
        <v>4777.8</v>
      </c>
      <c r="F13" s="87">
        <f t="shared" si="1"/>
        <v>16.66666666666697</v>
      </c>
      <c r="G13">
        <f t="shared" si="13"/>
        <v>20.5</v>
      </c>
      <c r="H13" s="87">
        <f t="shared" si="25"/>
        <v>23.199999999999818</v>
      </c>
      <c r="I13" s="87">
        <f t="shared" si="2"/>
        <v>16.66666666666697</v>
      </c>
      <c r="J13" s="87">
        <f t="shared" si="14"/>
        <v>20.5</v>
      </c>
      <c r="K13" s="87">
        <f t="shared" si="26"/>
        <v>23.199999999999818</v>
      </c>
      <c r="L13" s="90">
        <f t="shared" si="3"/>
        <v>3.4714989932653549E-3</v>
      </c>
      <c r="M13" s="90">
        <f t="shared" si="15"/>
        <v>4.269943761716309E-3</v>
      </c>
      <c r="N13" s="90">
        <f t="shared" si="27"/>
        <v>4.8323265986252488E-3</v>
      </c>
      <c r="T13" s="78" t="s">
        <v>50</v>
      </c>
      <c r="U13" s="79">
        <v>2679.4</v>
      </c>
      <c r="V13" s="87">
        <f t="shared" si="4"/>
        <v>2500.8633333333332</v>
      </c>
      <c r="W13">
        <f t="shared" si="16"/>
        <v>2502.2600000000002</v>
      </c>
      <c r="X13">
        <f t="shared" si="28"/>
        <v>2504.3319999999999</v>
      </c>
      <c r="Y13" s="87">
        <f t="shared" si="5"/>
        <v>178.53666666666686</v>
      </c>
      <c r="Z13">
        <f t="shared" si="17"/>
        <v>177.13999999999987</v>
      </c>
      <c r="AA13">
        <f t="shared" si="29"/>
        <v>175.06800000000021</v>
      </c>
      <c r="AB13" s="87">
        <f t="shared" si="6"/>
        <v>178.53666666666686</v>
      </c>
      <c r="AC13">
        <f t="shared" si="18"/>
        <v>177.13999999999987</v>
      </c>
      <c r="AD13">
        <f t="shared" si="30"/>
        <v>175.06800000000021</v>
      </c>
      <c r="AE13" s="90">
        <f t="shared" si="7"/>
        <v>6.6633077057052639E-2</v>
      </c>
      <c r="AF13" s="90">
        <f t="shared" si="19"/>
        <v>6.6111816078226415E-2</v>
      </c>
      <c r="AG13" s="90">
        <f t="shared" si="31"/>
        <v>6.5338508621333211E-2</v>
      </c>
      <c r="AN13" s="78" t="s">
        <v>50</v>
      </c>
      <c r="AO13" s="79">
        <v>1180.45</v>
      </c>
      <c r="AP13" s="87">
        <f t="shared" si="8"/>
        <v>1177.1699999999998</v>
      </c>
      <c r="AQ13" s="87">
        <f t="shared" si="20"/>
        <v>1175.7824999999998</v>
      </c>
      <c r="AR13" s="87">
        <f t="shared" si="32"/>
        <v>1174.8419999999999</v>
      </c>
      <c r="AS13" s="87">
        <f t="shared" si="9"/>
        <v>3.2800000000002001</v>
      </c>
      <c r="AT13">
        <f t="shared" si="21"/>
        <v>4.6675000000002456</v>
      </c>
      <c r="AU13">
        <f t="shared" si="33"/>
        <v>5.6080000000001746</v>
      </c>
      <c r="AV13" s="87">
        <f t="shared" si="10"/>
        <v>3.2800000000002001</v>
      </c>
      <c r="AW13">
        <f t="shared" si="22"/>
        <v>4.6675000000002456</v>
      </c>
      <c r="AX13">
        <f t="shared" si="34"/>
        <v>5.6080000000001746</v>
      </c>
      <c r="AY13" s="90">
        <f t="shared" si="11"/>
        <v>2.7786013808295141E-3</v>
      </c>
      <c r="AZ13" s="90">
        <f t="shared" si="23"/>
        <v>3.9540005929944054E-3</v>
      </c>
      <c r="BA13" s="90">
        <f t="shared" si="35"/>
        <v>4.7507306535644663E-3</v>
      </c>
    </row>
    <row r="14" spans="1:53" ht="15" thickBot="1">
      <c r="A14" s="80" t="s">
        <v>51</v>
      </c>
      <c r="B14" s="81">
        <v>4795</v>
      </c>
      <c r="C14" s="87">
        <f t="shared" si="0"/>
        <v>4793.666666666667</v>
      </c>
      <c r="D14">
        <f t="shared" si="12"/>
        <v>4788.5</v>
      </c>
      <c r="E14" s="87">
        <f t="shared" si="24"/>
        <v>4784.6000000000004</v>
      </c>
      <c r="F14" s="87">
        <f t="shared" si="1"/>
        <v>1.3333333333330302</v>
      </c>
      <c r="G14">
        <f t="shared" si="13"/>
        <v>6.5</v>
      </c>
      <c r="H14" s="87">
        <f t="shared" si="25"/>
        <v>10.399999999999636</v>
      </c>
      <c r="I14" s="87">
        <f t="shared" si="2"/>
        <v>1.3333333333330302</v>
      </c>
      <c r="J14" s="87">
        <f t="shared" si="14"/>
        <v>6.5</v>
      </c>
      <c r="K14" s="87">
        <f t="shared" si="26"/>
        <v>10.399999999999636</v>
      </c>
      <c r="L14" s="90">
        <f t="shared" si="3"/>
        <v>2.7806743135203965E-4</v>
      </c>
      <c r="M14" s="90">
        <f t="shared" si="15"/>
        <v>1.3555787278415016E-3</v>
      </c>
      <c r="N14" s="90">
        <f t="shared" si="27"/>
        <v>2.1689259645463264E-3</v>
      </c>
      <c r="T14" s="80" t="s">
        <v>51</v>
      </c>
      <c r="U14" s="81">
        <v>2789.08</v>
      </c>
      <c r="V14" s="87">
        <f t="shared" si="4"/>
        <v>2567.31</v>
      </c>
      <c r="W14">
        <f t="shared" si="16"/>
        <v>2545.4974999999999</v>
      </c>
      <c r="X14">
        <f t="shared" si="28"/>
        <v>2537.6880000000001</v>
      </c>
      <c r="Y14" s="87">
        <f t="shared" si="5"/>
        <v>221.76999999999998</v>
      </c>
      <c r="Z14">
        <f t="shared" si="17"/>
        <v>243.58249999999998</v>
      </c>
      <c r="AA14">
        <f t="shared" si="29"/>
        <v>251.39199999999983</v>
      </c>
      <c r="AB14" s="87">
        <f t="shared" si="6"/>
        <v>221.76999999999998</v>
      </c>
      <c r="AC14">
        <f t="shared" si="18"/>
        <v>243.58249999999998</v>
      </c>
      <c r="AD14">
        <f t="shared" si="30"/>
        <v>251.39199999999983</v>
      </c>
      <c r="AE14" s="90">
        <f t="shared" si="7"/>
        <v>7.9513674760135961E-2</v>
      </c>
      <c r="AF14" s="90">
        <f t="shared" si="19"/>
        <v>8.733435398052404E-2</v>
      </c>
      <c r="AG14" s="90">
        <f t="shared" si="31"/>
        <v>9.0134381229652727E-2</v>
      </c>
      <c r="AN14" s="80" t="s">
        <v>51</v>
      </c>
      <c r="AO14" s="81">
        <v>1178.3</v>
      </c>
      <c r="AP14" s="87">
        <f t="shared" si="8"/>
        <v>1179.99</v>
      </c>
      <c r="AQ14" s="87">
        <f t="shared" si="20"/>
        <v>1177.99</v>
      </c>
      <c r="AR14" s="87">
        <f t="shared" si="32"/>
        <v>1176.7159999999999</v>
      </c>
      <c r="AS14" s="87">
        <f t="shared" si="9"/>
        <v>-1.6900000000000546</v>
      </c>
      <c r="AT14">
        <f t="shared" si="21"/>
        <v>0.30999999999994543</v>
      </c>
      <c r="AU14">
        <f t="shared" si="33"/>
        <v>1.58400000000006</v>
      </c>
      <c r="AV14" s="87">
        <f t="shared" si="10"/>
        <v>1.6900000000000546</v>
      </c>
      <c r="AW14">
        <f t="shared" si="22"/>
        <v>0.30999999999994543</v>
      </c>
      <c r="AX14">
        <f t="shared" si="34"/>
        <v>1.58400000000006</v>
      </c>
      <c r="AY14" s="90">
        <f t="shared" si="11"/>
        <v>1.4342697106000633E-3</v>
      </c>
      <c r="AZ14" s="90">
        <f t="shared" si="23"/>
        <v>2.6309089366031182E-4</v>
      </c>
      <c r="BA14" s="90">
        <f t="shared" si="35"/>
        <v>1.3443095985742682E-3</v>
      </c>
    </row>
    <row r="15" spans="1:53" ht="15" thickBot="1">
      <c r="A15" s="78" t="s">
        <v>52</v>
      </c>
      <c r="B15" s="79">
        <v>4859</v>
      </c>
      <c r="C15" s="87">
        <f t="shared" si="0"/>
        <v>4797</v>
      </c>
      <c r="D15">
        <f t="shared" si="12"/>
        <v>4794</v>
      </c>
      <c r="E15" s="87">
        <f t="shared" si="24"/>
        <v>4789.8</v>
      </c>
      <c r="F15" s="87">
        <f t="shared" si="1"/>
        <v>62</v>
      </c>
      <c r="G15">
        <f t="shared" si="13"/>
        <v>65</v>
      </c>
      <c r="H15" s="87">
        <f t="shared" si="25"/>
        <v>69.199999999999818</v>
      </c>
      <c r="I15" s="87">
        <f t="shared" si="2"/>
        <v>62</v>
      </c>
      <c r="J15" s="87">
        <f t="shared" si="14"/>
        <v>65</v>
      </c>
      <c r="K15" s="87">
        <f t="shared" si="26"/>
        <v>69.199999999999818</v>
      </c>
      <c r="L15" s="90">
        <f t="shared" si="3"/>
        <v>1.2759827124922823E-2</v>
      </c>
      <c r="M15" s="90">
        <f t="shared" si="15"/>
        <v>1.3377238114838444E-2</v>
      </c>
      <c r="N15" s="90">
        <f t="shared" si="27"/>
        <v>1.4241613500720276E-2</v>
      </c>
      <c r="T15" s="78" t="s">
        <v>52</v>
      </c>
      <c r="U15" s="79">
        <v>2470.94</v>
      </c>
      <c r="V15" s="87">
        <f t="shared" si="4"/>
        <v>2669.0633333333335</v>
      </c>
      <c r="W15">
        <f t="shared" si="16"/>
        <v>2622.7525000000001</v>
      </c>
      <c r="X15">
        <f t="shared" si="28"/>
        <v>2594.2139999999999</v>
      </c>
      <c r="Y15" s="87">
        <f t="shared" si="5"/>
        <v>-198.12333333333345</v>
      </c>
      <c r="Z15">
        <f t="shared" si="17"/>
        <v>-151.8125</v>
      </c>
      <c r="AA15">
        <f t="shared" si="29"/>
        <v>-123.27399999999989</v>
      </c>
      <c r="AB15" s="87">
        <f t="shared" si="6"/>
        <v>198.12333333333345</v>
      </c>
      <c r="AC15">
        <f t="shared" si="18"/>
        <v>151.8125</v>
      </c>
      <c r="AD15">
        <f t="shared" si="30"/>
        <v>123.27399999999989</v>
      </c>
      <c r="AE15" s="90">
        <f t="shared" si="7"/>
        <v>8.0181361479167212E-2</v>
      </c>
      <c r="AF15" s="90">
        <f t="shared" si="19"/>
        <v>6.1439168899285287E-2</v>
      </c>
      <c r="AG15" s="90">
        <f t="shared" si="31"/>
        <v>4.988951573085542E-2</v>
      </c>
      <c r="AN15" s="78" t="s">
        <v>52</v>
      </c>
      <c r="AO15" s="79">
        <v>1184.21</v>
      </c>
      <c r="AP15" s="87">
        <f t="shared" si="8"/>
        <v>1179.7433333333336</v>
      </c>
      <c r="AQ15" s="87">
        <f t="shared" si="20"/>
        <v>1179.5675000000001</v>
      </c>
      <c r="AR15" s="87">
        <f t="shared" si="32"/>
        <v>1178.0520000000001</v>
      </c>
      <c r="AS15" s="87">
        <f t="shared" si="9"/>
        <v>4.4666666666664696</v>
      </c>
      <c r="AT15">
        <f t="shared" si="21"/>
        <v>4.6424999999999272</v>
      </c>
      <c r="AU15">
        <f t="shared" si="33"/>
        <v>6.1579999999999018</v>
      </c>
      <c r="AV15" s="87">
        <f t="shared" si="10"/>
        <v>4.4666666666664696</v>
      </c>
      <c r="AW15">
        <f t="shared" si="22"/>
        <v>4.6424999999999272</v>
      </c>
      <c r="AX15">
        <f t="shared" si="34"/>
        <v>6.1579999999999018</v>
      </c>
      <c r="AY15" s="90">
        <f t="shared" si="11"/>
        <v>3.7718535282310313E-3</v>
      </c>
      <c r="AZ15" s="90">
        <f t="shared" si="23"/>
        <v>3.9203350757044163E-3</v>
      </c>
      <c r="BA15" s="90">
        <f t="shared" si="35"/>
        <v>5.2000912000404499E-3</v>
      </c>
    </row>
    <row r="16" spans="1:53" ht="15" thickBot="1">
      <c r="A16" s="80" t="s">
        <v>41</v>
      </c>
      <c r="B16" s="81">
        <v>4858</v>
      </c>
      <c r="C16" s="87">
        <f t="shared" si="0"/>
        <v>4818.333333333333</v>
      </c>
      <c r="D16">
        <f t="shared" si="12"/>
        <v>4812.5</v>
      </c>
      <c r="E16" s="87">
        <f t="shared" si="24"/>
        <v>4807</v>
      </c>
      <c r="F16" s="87">
        <f t="shared" si="1"/>
        <v>39.66666666666697</v>
      </c>
      <c r="G16">
        <f t="shared" si="13"/>
        <v>45.5</v>
      </c>
      <c r="H16" s="87">
        <f t="shared" si="25"/>
        <v>51</v>
      </c>
      <c r="I16" s="87">
        <f t="shared" si="2"/>
        <v>39.66666666666697</v>
      </c>
      <c r="J16" s="87">
        <f t="shared" si="14"/>
        <v>45.5</v>
      </c>
      <c r="K16" s="87">
        <f t="shared" si="26"/>
        <v>51</v>
      </c>
      <c r="L16" s="90">
        <f t="shared" si="3"/>
        <v>8.1652257444765272E-3</v>
      </c>
      <c r="M16" s="90">
        <f t="shared" si="15"/>
        <v>9.3659942363112387E-3</v>
      </c>
      <c r="N16" s="90">
        <f t="shared" si="27"/>
        <v>1.0498147385755455E-2</v>
      </c>
      <c r="T16" s="80" t="s">
        <v>41</v>
      </c>
      <c r="U16" s="81">
        <v>2526.13</v>
      </c>
      <c r="V16" s="87">
        <f t="shared" si="4"/>
        <v>2646.4733333333334</v>
      </c>
      <c r="W16">
        <f t="shared" si="16"/>
        <v>2619.5325000000003</v>
      </c>
      <c r="X16">
        <f t="shared" si="28"/>
        <v>2592.3900000000003</v>
      </c>
      <c r="Y16" s="87">
        <f t="shared" si="5"/>
        <v>-120.34333333333325</v>
      </c>
      <c r="Z16">
        <f t="shared" si="17"/>
        <v>-93.402500000000146</v>
      </c>
      <c r="AA16">
        <f t="shared" si="29"/>
        <v>-66.260000000000218</v>
      </c>
      <c r="AB16" s="87">
        <f t="shared" si="6"/>
        <v>120.34333333333325</v>
      </c>
      <c r="AC16">
        <f t="shared" si="18"/>
        <v>93.402500000000146</v>
      </c>
      <c r="AD16">
        <f t="shared" si="30"/>
        <v>66.260000000000218</v>
      </c>
      <c r="AE16" s="90">
        <f t="shared" si="7"/>
        <v>4.7639406259113046E-2</v>
      </c>
      <c r="AF16" s="90">
        <f t="shared" si="19"/>
        <v>3.6974542086115975E-2</v>
      </c>
      <c r="AG16" s="90">
        <f t="shared" si="31"/>
        <v>2.6229845653232501E-2</v>
      </c>
      <c r="AN16" s="80" t="s">
        <v>41</v>
      </c>
      <c r="AO16" s="81">
        <v>1187.1099999999999</v>
      </c>
      <c r="AP16" s="87">
        <f t="shared" si="8"/>
        <v>1180.9866666666667</v>
      </c>
      <c r="AQ16" s="87">
        <f t="shared" si="20"/>
        <v>1180.8600000000001</v>
      </c>
      <c r="AR16" s="87">
        <f t="shared" si="32"/>
        <v>1180.4960000000001</v>
      </c>
      <c r="AS16" s="87">
        <f t="shared" si="9"/>
        <v>6.1233333333332212</v>
      </c>
      <c r="AT16">
        <f t="shared" si="21"/>
        <v>6.2499999999997726</v>
      </c>
      <c r="AU16">
        <f t="shared" si="33"/>
        <v>6.6139999999998054</v>
      </c>
      <c r="AV16" s="87">
        <f t="shared" si="10"/>
        <v>6.1233333333332212</v>
      </c>
      <c r="AW16">
        <f t="shared" si="22"/>
        <v>6.2499999999997726</v>
      </c>
      <c r="AX16">
        <f t="shared" si="34"/>
        <v>6.6139999999998054</v>
      </c>
      <c r="AY16" s="90">
        <f t="shared" si="11"/>
        <v>5.1581852847109545E-3</v>
      </c>
      <c r="AZ16" s="90">
        <f t="shared" si="23"/>
        <v>5.2648869944653598E-3</v>
      </c>
      <c r="BA16" s="90">
        <f t="shared" si="35"/>
        <v>5.5715140130230606E-3</v>
      </c>
    </row>
    <row r="17" spans="1:53" ht="15" thickBot="1">
      <c r="A17" s="78" t="s">
        <v>42</v>
      </c>
      <c r="B17" s="79">
        <v>4866</v>
      </c>
      <c r="C17" s="87">
        <f t="shared" si="0"/>
        <v>4837.333333333333</v>
      </c>
      <c r="D17">
        <f t="shared" si="12"/>
        <v>4828.25</v>
      </c>
      <c r="E17" s="87">
        <f t="shared" si="24"/>
        <v>4821.6000000000004</v>
      </c>
      <c r="F17" s="87">
        <f t="shared" si="1"/>
        <v>28.66666666666697</v>
      </c>
      <c r="G17">
        <f t="shared" si="13"/>
        <v>37.75</v>
      </c>
      <c r="H17" s="87">
        <f t="shared" si="25"/>
        <v>44.399999999999636</v>
      </c>
      <c r="I17" s="87">
        <f t="shared" si="2"/>
        <v>28.66666666666697</v>
      </c>
      <c r="J17" s="87">
        <f t="shared" si="14"/>
        <v>37.75</v>
      </c>
      <c r="K17" s="87">
        <f t="shared" si="26"/>
        <v>44.399999999999636</v>
      </c>
      <c r="L17" s="90">
        <f t="shared" si="3"/>
        <v>5.8912179750651395E-3</v>
      </c>
      <c r="M17" s="90">
        <f t="shared" si="15"/>
        <v>7.7579120427455819E-3</v>
      </c>
      <c r="N17" s="90">
        <f t="shared" si="27"/>
        <v>9.124537607891418E-3</v>
      </c>
      <c r="T17" s="78" t="s">
        <v>42</v>
      </c>
      <c r="U17" s="79">
        <v>2613.67</v>
      </c>
      <c r="V17" s="87">
        <f t="shared" si="4"/>
        <v>2595.3833333333337</v>
      </c>
      <c r="W17">
        <f t="shared" si="16"/>
        <v>2616.3874999999998</v>
      </c>
      <c r="X17">
        <f t="shared" si="28"/>
        <v>2600.8520000000003</v>
      </c>
      <c r="Y17" s="87">
        <f t="shared" si="5"/>
        <v>18.286666666666406</v>
      </c>
      <c r="Z17">
        <f t="shared" si="17"/>
        <v>-2.7174999999997453</v>
      </c>
      <c r="AA17">
        <f t="shared" si="29"/>
        <v>12.817999999999756</v>
      </c>
      <c r="AB17" s="87">
        <f t="shared" si="6"/>
        <v>18.286666666666406</v>
      </c>
      <c r="AC17">
        <f t="shared" si="18"/>
        <v>2.7174999999997453</v>
      </c>
      <c r="AD17">
        <f t="shared" si="30"/>
        <v>12.817999999999756</v>
      </c>
      <c r="AE17" s="90">
        <f t="shared" si="7"/>
        <v>6.9965476386331885E-3</v>
      </c>
      <c r="AF17" s="90">
        <f t="shared" si="19"/>
        <v>1.0397257496163423E-3</v>
      </c>
      <c r="AG17" s="90">
        <f t="shared" si="31"/>
        <v>4.9042151457528134E-3</v>
      </c>
      <c r="AN17" s="78" t="s">
        <v>42</v>
      </c>
      <c r="AO17" s="79">
        <v>1267.95</v>
      </c>
      <c r="AP17" s="87">
        <f t="shared" si="8"/>
        <v>1183.2066666666667</v>
      </c>
      <c r="AQ17" s="87">
        <f t="shared" si="20"/>
        <v>1182.5174999999999</v>
      </c>
      <c r="AR17" s="87">
        <f t="shared" si="32"/>
        <v>1182.1100000000001</v>
      </c>
      <c r="AS17" s="87">
        <f t="shared" si="9"/>
        <v>84.743333333333339</v>
      </c>
      <c r="AT17">
        <f t="shared" si="21"/>
        <v>85.432500000000118</v>
      </c>
      <c r="AU17">
        <f t="shared" si="33"/>
        <v>85.839999999999918</v>
      </c>
      <c r="AV17" s="87">
        <f t="shared" si="10"/>
        <v>84.743333333333339</v>
      </c>
      <c r="AW17">
        <f t="shared" si="22"/>
        <v>85.432500000000118</v>
      </c>
      <c r="AX17">
        <f t="shared" si="34"/>
        <v>85.839999999999918</v>
      </c>
      <c r="AY17" s="90">
        <f t="shared" si="11"/>
        <v>6.6834917254886494E-2</v>
      </c>
      <c r="AZ17" s="90">
        <f t="shared" si="23"/>
        <v>6.7378445522299865E-2</v>
      </c>
      <c r="BA17" s="90">
        <f t="shared" si="35"/>
        <v>6.7699830434953992E-2</v>
      </c>
    </row>
    <row r="18" spans="1:53" ht="15" thickBot="1">
      <c r="A18" s="80" t="s">
        <v>43</v>
      </c>
      <c r="B18" s="81">
        <v>4886</v>
      </c>
      <c r="C18" s="87">
        <f t="shared" si="0"/>
        <v>4861</v>
      </c>
      <c r="D18">
        <f t="shared" si="12"/>
        <v>4844.5</v>
      </c>
      <c r="E18" s="87">
        <f t="shared" si="24"/>
        <v>4835.8</v>
      </c>
      <c r="F18" s="87">
        <f t="shared" si="1"/>
        <v>25</v>
      </c>
      <c r="G18">
        <f t="shared" si="13"/>
        <v>41.5</v>
      </c>
      <c r="H18" s="87">
        <f t="shared" si="25"/>
        <v>50.199999999999818</v>
      </c>
      <c r="I18" s="87">
        <f t="shared" si="2"/>
        <v>25</v>
      </c>
      <c r="J18" s="87">
        <f t="shared" si="14"/>
        <v>41.5</v>
      </c>
      <c r="K18" s="87">
        <f t="shared" si="26"/>
        <v>50.199999999999818</v>
      </c>
      <c r="L18" s="90">
        <f t="shared" si="3"/>
        <v>5.1166598444535409E-3</v>
      </c>
      <c r="M18" s="90">
        <f t="shared" si="15"/>
        <v>8.493655341792878E-3</v>
      </c>
      <c r="N18" s="90">
        <f t="shared" si="27"/>
        <v>1.0274252967662673E-2</v>
      </c>
      <c r="T18" s="80" t="s">
        <v>43</v>
      </c>
      <c r="U18" s="81">
        <v>2569.84</v>
      </c>
      <c r="V18" s="87">
        <f t="shared" si="4"/>
        <v>2536.9133333333334</v>
      </c>
      <c r="W18">
        <f t="shared" si="16"/>
        <v>2599.9549999999999</v>
      </c>
      <c r="X18">
        <f t="shared" si="28"/>
        <v>2615.8440000000001</v>
      </c>
      <c r="Y18" s="87">
        <f t="shared" si="5"/>
        <v>32.926666666666733</v>
      </c>
      <c r="Z18">
        <f t="shared" si="17"/>
        <v>-30.114999999999782</v>
      </c>
      <c r="AA18">
        <f t="shared" si="29"/>
        <v>-46.003999999999905</v>
      </c>
      <c r="AB18" s="87">
        <f t="shared" si="6"/>
        <v>32.926666666666733</v>
      </c>
      <c r="AC18">
        <f t="shared" si="18"/>
        <v>30.114999999999782</v>
      </c>
      <c r="AD18">
        <f t="shared" si="30"/>
        <v>46.003999999999905</v>
      </c>
      <c r="AE18" s="90">
        <f t="shared" si="7"/>
        <v>1.2812730234826578E-2</v>
      </c>
      <c r="AF18" s="90">
        <f t="shared" si="19"/>
        <v>1.1718628397098566E-2</v>
      </c>
      <c r="AG18" s="90">
        <f t="shared" si="31"/>
        <v>1.7901503595554549E-2</v>
      </c>
      <c r="AN18" s="80" t="s">
        <v>43</v>
      </c>
      <c r="AO18" s="81">
        <v>1268.5999999999999</v>
      </c>
      <c r="AP18" s="87">
        <f t="shared" si="8"/>
        <v>1213.0899999999999</v>
      </c>
      <c r="AQ18" s="87">
        <f t="shared" si="20"/>
        <v>1204.3924999999999</v>
      </c>
      <c r="AR18" s="87">
        <f t="shared" si="32"/>
        <v>1199.6039999999998</v>
      </c>
      <c r="AS18" s="87">
        <f t="shared" si="9"/>
        <v>55.509999999999991</v>
      </c>
      <c r="AT18">
        <f t="shared" si="21"/>
        <v>64.207499999999982</v>
      </c>
      <c r="AU18">
        <f t="shared" si="33"/>
        <v>68.996000000000095</v>
      </c>
      <c r="AV18" s="87">
        <f t="shared" si="10"/>
        <v>55.509999999999991</v>
      </c>
      <c r="AW18">
        <f t="shared" si="22"/>
        <v>64.207499999999982</v>
      </c>
      <c r="AX18">
        <f t="shared" si="34"/>
        <v>68.996000000000095</v>
      </c>
      <c r="AY18" s="90">
        <f t="shared" si="11"/>
        <v>4.375689736717641E-2</v>
      </c>
      <c r="AZ18" s="90">
        <f t="shared" si="23"/>
        <v>5.0612880340532858E-2</v>
      </c>
      <c r="BA18" s="90">
        <f t="shared" si="35"/>
        <v>5.4387513794734429E-2</v>
      </c>
    </row>
    <row r="19" spans="1:53" ht="15" thickBot="1">
      <c r="A19" s="78" t="s">
        <v>44</v>
      </c>
      <c r="B19" s="79">
        <v>4898</v>
      </c>
      <c r="C19" s="87">
        <f t="shared" si="0"/>
        <v>4870</v>
      </c>
      <c r="D19">
        <f t="shared" si="12"/>
        <v>4867.25</v>
      </c>
      <c r="E19" s="87">
        <f t="shared" si="24"/>
        <v>4852.8</v>
      </c>
      <c r="F19" s="87">
        <f t="shared" si="1"/>
        <v>28</v>
      </c>
      <c r="G19">
        <f t="shared" si="13"/>
        <v>30.75</v>
      </c>
      <c r="H19" s="87">
        <f t="shared" si="25"/>
        <v>45.199999999999818</v>
      </c>
      <c r="I19" s="87">
        <f t="shared" si="2"/>
        <v>28</v>
      </c>
      <c r="J19" s="87">
        <f t="shared" si="14"/>
        <v>30.75</v>
      </c>
      <c r="K19" s="87">
        <f t="shared" si="26"/>
        <v>45.199999999999818</v>
      </c>
      <c r="L19" s="90">
        <f t="shared" si="3"/>
        <v>5.7166190281747655E-3</v>
      </c>
      <c r="M19" s="90">
        <f t="shared" si="15"/>
        <v>6.2780726827276435E-3</v>
      </c>
      <c r="N19" s="90">
        <f t="shared" si="27"/>
        <v>9.2282564311963692E-3</v>
      </c>
      <c r="T19" s="78" t="s">
        <v>44</v>
      </c>
      <c r="U19" s="79">
        <v>2549.4699999999998</v>
      </c>
      <c r="V19" s="87">
        <f t="shared" si="4"/>
        <v>2569.88</v>
      </c>
      <c r="W19">
        <f t="shared" si="16"/>
        <v>2545.145</v>
      </c>
      <c r="X19">
        <f t="shared" si="28"/>
        <v>2593.9319999999998</v>
      </c>
      <c r="Y19" s="87">
        <f t="shared" si="5"/>
        <v>-20.410000000000309</v>
      </c>
      <c r="Z19">
        <f t="shared" si="17"/>
        <v>4.3249999999998181</v>
      </c>
      <c r="AA19">
        <f t="shared" si="29"/>
        <v>-44.461999999999989</v>
      </c>
      <c r="AB19" s="87">
        <f t="shared" si="6"/>
        <v>20.410000000000309</v>
      </c>
      <c r="AC19">
        <f t="shared" si="18"/>
        <v>4.3249999999998181</v>
      </c>
      <c r="AD19">
        <f t="shared" si="30"/>
        <v>44.461999999999989</v>
      </c>
      <c r="AE19" s="90">
        <f t="shared" si="7"/>
        <v>8.0055854746281813E-3</v>
      </c>
      <c r="AF19" s="90">
        <f t="shared" si="19"/>
        <v>1.6964310229184178E-3</v>
      </c>
      <c r="AG19" s="90">
        <f t="shared" si="31"/>
        <v>1.7439703153988864E-2</v>
      </c>
      <c r="AN19" s="78" t="s">
        <v>44</v>
      </c>
      <c r="AO19" s="79">
        <v>1271.47</v>
      </c>
      <c r="AP19" s="87">
        <f t="shared" si="8"/>
        <v>1241.22</v>
      </c>
      <c r="AQ19" s="87">
        <f t="shared" si="20"/>
        <v>1226.9674999999997</v>
      </c>
      <c r="AR19" s="87">
        <f t="shared" si="32"/>
        <v>1217.2339999999999</v>
      </c>
      <c r="AS19" s="87">
        <f t="shared" si="9"/>
        <v>30.25</v>
      </c>
      <c r="AT19">
        <f t="shared" si="21"/>
        <v>44.502500000000282</v>
      </c>
      <c r="AU19">
        <f t="shared" si="33"/>
        <v>54.236000000000104</v>
      </c>
      <c r="AV19" s="87">
        <f t="shared" si="10"/>
        <v>30.25</v>
      </c>
      <c r="AW19">
        <f t="shared" si="22"/>
        <v>44.502500000000282</v>
      </c>
      <c r="AX19">
        <f t="shared" si="34"/>
        <v>54.236000000000104</v>
      </c>
      <c r="AY19" s="90">
        <f t="shared" si="11"/>
        <v>2.3791359607383579E-2</v>
      </c>
      <c r="AZ19" s="90">
        <f t="shared" si="23"/>
        <v>3.5000825815788249E-2</v>
      </c>
      <c r="BA19" s="90">
        <f t="shared" si="35"/>
        <v>4.2656138170778783E-2</v>
      </c>
    </row>
    <row r="20" spans="1:53" ht="15" thickBot="1">
      <c r="A20" s="80" t="s">
        <v>45</v>
      </c>
      <c r="B20" s="81">
        <v>4915</v>
      </c>
      <c r="C20" s="87">
        <f t="shared" si="0"/>
        <v>4883.333333333333</v>
      </c>
      <c r="D20">
        <f t="shared" si="12"/>
        <v>4877</v>
      </c>
      <c r="E20" s="87">
        <f t="shared" si="24"/>
        <v>4873.3999999999996</v>
      </c>
      <c r="F20" s="87">
        <f t="shared" si="1"/>
        <v>31.66666666666697</v>
      </c>
      <c r="G20">
        <f t="shared" si="13"/>
        <v>38</v>
      </c>
      <c r="H20" s="87">
        <f t="shared" si="25"/>
        <v>41.600000000000364</v>
      </c>
      <c r="I20" s="87">
        <f t="shared" si="2"/>
        <v>31.66666666666697</v>
      </c>
      <c r="J20" s="87">
        <f t="shared" si="14"/>
        <v>38</v>
      </c>
      <c r="K20" s="87">
        <f t="shared" si="26"/>
        <v>41.600000000000364</v>
      </c>
      <c r="L20" s="90">
        <f t="shared" si="3"/>
        <v>6.4428619871143376E-3</v>
      </c>
      <c r="M20" s="90">
        <f t="shared" si="15"/>
        <v>7.731434384537131E-3</v>
      </c>
      <c r="N20" s="90">
        <f t="shared" si="27"/>
        <v>8.4638860630723012E-3</v>
      </c>
      <c r="T20" s="80" t="s">
        <v>45</v>
      </c>
      <c r="U20" s="81">
        <v>2624.72</v>
      </c>
      <c r="V20" s="87">
        <f t="shared" si="4"/>
        <v>2577.66</v>
      </c>
      <c r="W20">
        <f t="shared" si="16"/>
        <v>2564.7775000000001</v>
      </c>
      <c r="X20">
        <f t="shared" si="28"/>
        <v>2546.0099999999998</v>
      </c>
      <c r="Y20" s="87">
        <f t="shared" si="5"/>
        <v>47.059999999999945</v>
      </c>
      <c r="Z20">
        <f t="shared" si="17"/>
        <v>59.942499999999654</v>
      </c>
      <c r="AA20">
        <f t="shared" si="29"/>
        <v>78.710000000000036</v>
      </c>
      <c r="AB20" s="87">
        <f t="shared" si="6"/>
        <v>47.059999999999945</v>
      </c>
      <c r="AC20">
        <f t="shared" si="18"/>
        <v>59.942499999999654</v>
      </c>
      <c r="AD20">
        <f t="shared" si="30"/>
        <v>78.710000000000036</v>
      </c>
      <c r="AE20" s="90">
        <f t="shared" si="7"/>
        <v>1.7929531530982333E-2</v>
      </c>
      <c r="AF20" s="90">
        <f t="shared" si="19"/>
        <v>2.2837674113810106E-2</v>
      </c>
      <c r="AG20" s="90">
        <f t="shared" si="31"/>
        <v>2.9987960620561447E-2</v>
      </c>
      <c r="AN20" s="80" t="s">
        <v>45</v>
      </c>
      <c r="AO20" s="81">
        <v>1273.31</v>
      </c>
      <c r="AP20" s="87">
        <f t="shared" si="8"/>
        <v>1269.3400000000001</v>
      </c>
      <c r="AQ20" s="87">
        <f t="shared" si="20"/>
        <v>1248.7825</v>
      </c>
      <c r="AR20" s="87">
        <f t="shared" si="32"/>
        <v>1235.8679999999999</v>
      </c>
      <c r="AS20" s="87">
        <f t="shared" si="9"/>
        <v>3.9699999999997999</v>
      </c>
      <c r="AT20">
        <f t="shared" si="21"/>
        <v>24.527499999999918</v>
      </c>
      <c r="AU20">
        <f t="shared" si="33"/>
        <v>37.442000000000007</v>
      </c>
      <c r="AV20" s="87">
        <f t="shared" si="10"/>
        <v>3.9699999999997999</v>
      </c>
      <c r="AW20">
        <f t="shared" si="22"/>
        <v>24.527499999999918</v>
      </c>
      <c r="AX20">
        <f t="shared" si="34"/>
        <v>37.442000000000007</v>
      </c>
      <c r="AY20" s="90">
        <f t="shared" si="11"/>
        <v>3.1178581806471325E-3</v>
      </c>
      <c r="AZ20" s="90">
        <f t="shared" si="23"/>
        <v>1.9262787537991471E-2</v>
      </c>
      <c r="BA20" s="90">
        <f t="shared" si="35"/>
        <v>2.9405250881560666E-2</v>
      </c>
    </row>
    <row r="21" spans="1:53" ht="15" thickBot="1">
      <c r="A21" s="78" t="s">
        <v>46</v>
      </c>
      <c r="B21" s="79">
        <v>4924</v>
      </c>
      <c r="C21" s="87">
        <f t="shared" si="0"/>
        <v>4899.666666666667</v>
      </c>
      <c r="D21">
        <f t="shared" si="12"/>
        <v>4891.25</v>
      </c>
      <c r="E21" s="87">
        <f t="shared" si="24"/>
        <v>4884.6000000000004</v>
      </c>
      <c r="F21" s="87">
        <f t="shared" si="1"/>
        <v>24.33333333333303</v>
      </c>
      <c r="G21">
        <f t="shared" si="13"/>
        <v>32.75</v>
      </c>
      <c r="H21" s="87">
        <f t="shared" si="25"/>
        <v>39.399999999999636</v>
      </c>
      <c r="I21" s="87">
        <f t="shared" si="2"/>
        <v>24.33333333333303</v>
      </c>
      <c r="J21" s="87">
        <f t="shared" si="14"/>
        <v>32.75</v>
      </c>
      <c r="K21" s="87">
        <f t="shared" si="26"/>
        <v>39.399999999999636</v>
      </c>
      <c r="L21" s="90">
        <f t="shared" si="3"/>
        <v>4.9417817492552864E-3</v>
      </c>
      <c r="M21" s="90">
        <f t="shared" si="15"/>
        <v>6.651096669374492E-3</v>
      </c>
      <c r="N21" s="90">
        <f t="shared" si="27"/>
        <v>8.0016246953695438E-3</v>
      </c>
      <c r="T21" s="78" t="s">
        <v>46</v>
      </c>
      <c r="U21" s="79">
        <v>2647.73</v>
      </c>
      <c r="V21" s="87">
        <f t="shared" si="4"/>
        <v>2581.3433333333328</v>
      </c>
      <c r="W21">
        <f t="shared" si="16"/>
        <v>2589.4249999999997</v>
      </c>
      <c r="X21">
        <f t="shared" si="28"/>
        <v>2576.7660000000001</v>
      </c>
      <c r="Y21" s="87">
        <f t="shared" si="5"/>
        <v>66.386666666667224</v>
      </c>
      <c r="Z21">
        <f t="shared" si="17"/>
        <v>58.305000000000291</v>
      </c>
      <c r="AA21">
        <f t="shared" si="29"/>
        <v>70.963999999999942</v>
      </c>
      <c r="AB21" s="87">
        <f t="shared" si="6"/>
        <v>66.386666666667224</v>
      </c>
      <c r="AC21">
        <f t="shared" si="18"/>
        <v>58.305000000000291</v>
      </c>
      <c r="AD21">
        <f t="shared" si="30"/>
        <v>70.963999999999942</v>
      </c>
      <c r="AE21" s="90">
        <f t="shared" si="7"/>
        <v>2.5073049996286338E-2</v>
      </c>
      <c r="AF21" s="90">
        <f t="shared" si="19"/>
        <v>2.2020749849871509E-2</v>
      </c>
      <c r="AG21" s="90">
        <f t="shared" si="31"/>
        <v>2.680182647022164E-2</v>
      </c>
      <c r="AN21" s="78" t="s">
        <v>46</v>
      </c>
      <c r="AO21" s="79">
        <v>1273.5999999999999</v>
      </c>
      <c r="AP21" s="87">
        <f t="shared" si="8"/>
        <v>1271.1266666666666</v>
      </c>
      <c r="AQ21" s="87">
        <f t="shared" si="20"/>
        <v>1270.3325</v>
      </c>
      <c r="AR21" s="87">
        <f t="shared" si="32"/>
        <v>1253.6880000000001</v>
      </c>
      <c r="AS21" s="87">
        <f t="shared" si="9"/>
        <v>2.4733333333333576</v>
      </c>
      <c r="AT21">
        <f t="shared" si="21"/>
        <v>3.2674999999999272</v>
      </c>
      <c r="AU21">
        <f t="shared" si="33"/>
        <v>19.911999999999807</v>
      </c>
      <c r="AV21" s="87">
        <f t="shared" si="10"/>
        <v>2.4733333333333576</v>
      </c>
      <c r="AW21">
        <f t="shared" si="22"/>
        <v>3.2674999999999272</v>
      </c>
      <c r="AX21">
        <f t="shared" si="34"/>
        <v>19.911999999999807</v>
      </c>
      <c r="AY21" s="90">
        <f t="shared" si="11"/>
        <v>1.9420016750418953E-3</v>
      </c>
      <c r="AZ21" s="90">
        <f t="shared" si="23"/>
        <v>2.5655621859295911E-3</v>
      </c>
      <c r="BA21" s="90">
        <f t="shared" si="35"/>
        <v>1.5634422110552614E-2</v>
      </c>
    </row>
    <row r="22" spans="1:53" ht="15" thickBot="1">
      <c r="A22" s="80" t="s">
        <v>47</v>
      </c>
      <c r="B22" s="81">
        <v>4939</v>
      </c>
      <c r="C22" s="87">
        <f t="shared" si="0"/>
        <v>4912.333333333333</v>
      </c>
      <c r="D22">
        <f t="shared" si="12"/>
        <v>4905.75</v>
      </c>
      <c r="E22" s="87">
        <f t="shared" si="24"/>
        <v>4897.8</v>
      </c>
      <c r="F22" s="87">
        <f t="shared" si="1"/>
        <v>26.66666666666697</v>
      </c>
      <c r="G22">
        <f t="shared" si="13"/>
        <v>33.25</v>
      </c>
      <c r="H22" s="87">
        <f t="shared" si="25"/>
        <v>41.199999999999818</v>
      </c>
      <c r="I22" s="87">
        <f t="shared" si="2"/>
        <v>26.66666666666697</v>
      </c>
      <c r="J22" s="87">
        <f t="shared" si="14"/>
        <v>33.25</v>
      </c>
      <c r="K22" s="87">
        <f t="shared" si="26"/>
        <v>41.199999999999818</v>
      </c>
      <c r="L22" s="90">
        <f t="shared" si="3"/>
        <v>5.399203617466485E-3</v>
      </c>
      <c r="M22" s="90">
        <f t="shared" si="15"/>
        <v>6.7321320105284471E-3</v>
      </c>
      <c r="N22" s="90">
        <f t="shared" si="27"/>
        <v>8.3417695889855883E-3</v>
      </c>
      <c r="T22" s="80" t="s">
        <v>47</v>
      </c>
      <c r="U22" s="81">
        <v>2611.91</v>
      </c>
      <c r="V22" s="87">
        <f t="shared" si="4"/>
        <v>2607.3066666666668</v>
      </c>
      <c r="W22">
        <f t="shared" si="16"/>
        <v>2597.9399999999996</v>
      </c>
      <c r="X22">
        <f t="shared" si="28"/>
        <v>2601.0859999999998</v>
      </c>
      <c r="Y22" s="87">
        <f t="shared" si="5"/>
        <v>4.603333333333012</v>
      </c>
      <c r="Z22">
        <f t="shared" si="17"/>
        <v>13.970000000000255</v>
      </c>
      <c r="AA22">
        <f t="shared" si="29"/>
        <v>10.824000000000069</v>
      </c>
      <c r="AB22" s="87">
        <f t="shared" si="6"/>
        <v>4.603333333333012</v>
      </c>
      <c r="AC22">
        <f t="shared" si="18"/>
        <v>13.970000000000255</v>
      </c>
      <c r="AD22">
        <f t="shared" si="30"/>
        <v>10.824000000000069</v>
      </c>
      <c r="AE22" s="90">
        <f t="shared" si="7"/>
        <v>1.762439491917031E-3</v>
      </c>
      <c r="AF22" s="90">
        <f t="shared" si="19"/>
        <v>5.3485763291998018E-3</v>
      </c>
      <c r="AG22" s="90">
        <f t="shared" si="31"/>
        <v>4.1440937857736559E-3</v>
      </c>
      <c r="AN22" s="80" t="s">
        <v>47</v>
      </c>
      <c r="AO22" s="81">
        <v>1274.56</v>
      </c>
      <c r="AP22" s="87">
        <f t="shared" si="8"/>
        <v>1272.7933333333333</v>
      </c>
      <c r="AQ22" s="87">
        <f t="shared" si="20"/>
        <v>1271.7449999999999</v>
      </c>
      <c r="AR22" s="87">
        <f t="shared" si="32"/>
        <v>1270.9860000000001</v>
      </c>
      <c r="AS22" s="87">
        <f t="shared" si="9"/>
        <v>1.7666666666666515</v>
      </c>
      <c r="AT22">
        <f t="shared" si="21"/>
        <v>2.8150000000000546</v>
      </c>
      <c r="AU22">
        <f t="shared" si="33"/>
        <v>3.5739999999998417</v>
      </c>
      <c r="AV22" s="87">
        <f t="shared" si="10"/>
        <v>1.7666666666666515</v>
      </c>
      <c r="AW22">
        <f t="shared" si="22"/>
        <v>2.8150000000000546</v>
      </c>
      <c r="AX22">
        <f t="shared" si="34"/>
        <v>3.5739999999998417</v>
      </c>
      <c r="AY22" s="90">
        <f t="shared" si="11"/>
        <v>1.3860992551677847E-3</v>
      </c>
      <c r="AZ22" s="90">
        <f t="shared" si="23"/>
        <v>2.2086053226211826E-3</v>
      </c>
      <c r="BA22" s="90">
        <f t="shared" si="35"/>
        <v>2.8041049460204633E-3</v>
      </c>
    </row>
    <row r="23" spans="1:53" ht="15" thickBot="1">
      <c r="A23" s="78" t="s">
        <v>48</v>
      </c>
      <c r="B23" s="79">
        <v>4954</v>
      </c>
      <c r="C23" s="87">
        <f t="shared" si="0"/>
        <v>4926</v>
      </c>
      <c r="D23">
        <f t="shared" si="12"/>
        <v>4919</v>
      </c>
      <c r="E23" s="87">
        <f t="shared" si="24"/>
        <v>4912.3999999999996</v>
      </c>
      <c r="F23" s="87">
        <f t="shared" si="1"/>
        <v>28</v>
      </c>
      <c r="G23">
        <f t="shared" si="13"/>
        <v>35</v>
      </c>
      <c r="H23" s="87">
        <f t="shared" si="25"/>
        <v>41.600000000000364</v>
      </c>
      <c r="I23" s="87">
        <f t="shared" si="2"/>
        <v>28</v>
      </c>
      <c r="J23" s="87">
        <f t="shared" si="14"/>
        <v>35</v>
      </c>
      <c r="K23" s="87">
        <f t="shared" si="26"/>
        <v>41.600000000000364</v>
      </c>
      <c r="L23" s="90">
        <f t="shared" si="3"/>
        <v>5.6519983851433184E-3</v>
      </c>
      <c r="M23" s="90">
        <f t="shared" si="15"/>
        <v>7.064997981429148E-3</v>
      </c>
      <c r="N23" s="90">
        <f t="shared" si="27"/>
        <v>8.3972547436415752E-3</v>
      </c>
      <c r="T23" s="78" t="s">
        <v>48</v>
      </c>
      <c r="U23" s="79">
        <v>2611.0100000000002</v>
      </c>
      <c r="V23" s="87">
        <f t="shared" si="4"/>
        <v>2628.12</v>
      </c>
      <c r="W23">
        <f t="shared" si="16"/>
        <v>2608.4575</v>
      </c>
      <c r="X23">
        <f t="shared" si="28"/>
        <v>2600.7339999999995</v>
      </c>
      <c r="Y23" s="87">
        <f t="shared" si="5"/>
        <v>-17.109999999999673</v>
      </c>
      <c r="Z23">
        <f t="shared" si="17"/>
        <v>2.5525000000002365</v>
      </c>
      <c r="AA23">
        <f t="shared" si="29"/>
        <v>10.276000000000749</v>
      </c>
      <c r="AB23" s="87">
        <f t="shared" si="6"/>
        <v>17.109999999999673</v>
      </c>
      <c r="AC23">
        <f t="shared" si="18"/>
        <v>2.5525000000002365</v>
      </c>
      <c r="AD23">
        <f t="shared" si="30"/>
        <v>10.276000000000749</v>
      </c>
      <c r="AE23" s="90">
        <f t="shared" si="7"/>
        <v>6.5530197126781094E-3</v>
      </c>
      <c r="AF23" s="90">
        <f t="shared" si="19"/>
        <v>9.77591047142767E-4</v>
      </c>
      <c r="AG23" s="90">
        <f t="shared" si="31"/>
        <v>3.9356417631494127E-3</v>
      </c>
      <c r="AN23" s="78" t="s">
        <v>48</v>
      </c>
      <c r="AO23" s="79">
        <v>1281.2</v>
      </c>
      <c r="AP23" s="87">
        <f t="shared" si="8"/>
        <v>1273.8233333333333</v>
      </c>
      <c r="AQ23" s="87">
        <f t="shared" si="20"/>
        <v>1273.2349999999999</v>
      </c>
      <c r="AR23" s="87">
        <f t="shared" si="32"/>
        <v>1272.3079999999998</v>
      </c>
      <c r="AS23" s="87">
        <f t="shared" si="9"/>
        <v>7.3766666666667788</v>
      </c>
      <c r="AT23">
        <f t="shared" si="21"/>
        <v>7.9650000000001455</v>
      </c>
      <c r="AU23">
        <f t="shared" si="33"/>
        <v>8.8920000000002801</v>
      </c>
      <c r="AV23" s="87">
        <f t="shared" si="10"/>
        <v>7.3766666666667788</v>
      </c>
      <c r="AW23">
        <f t="shared" si="22"/>
        <v>7.9650000000001455</v>
      </c>
      <c r="AX23">
        <f t="shared" si="34"/>
        <v>8.8920000000002801</v>
      </c>
      <c r="AY23" s="90">
        <f t="shared" si="11"/>
        <v>5.7576230617130651E-3</v>
      </c>
      <c r="AZ23" s="90">
        <f t="shared" si="23"/>
        <v>6.2168279737747001E-3</v>
      </c>
      <c r="BA23" s="90">
        <f t="shared" si="35"/>
        <v>6.9403684046208869E-3</v>
      </c>
    </row>
    <row r="24" spans="1:53" ht="15" thickBot="1">
      <c r="A24" s="80" t="s">
        <v>49</v>
      </c>
      <c r="B24" s="82">
        <v>4967</v>
      </c>
      <c r="C24" s="87">
        <f t="shared" si="0"/>
        <v>4939</v>
      </c>
      <c r="D24">
        <f t="shared" si="12"/>
        <v>4933</v>
      </c>
      <c r="E24" s="87">
        <f t="shared" si="24"/>
        <v>4926</v>
      </c>
      <c r="F24" s="87">
        <f t="shared" si="1"/>
        <v>28</v>
      </c>
      <c r="G24">
        <f t="shared" si="13"/>
        <v>34</v>
      </c>
      <c r="H24" s="87">
        <f t="shared" si="25"/>
        <v>41</v>
      </c>
      <c r="I24" s="87">
        <f t="shared" si="2"/>
        <v>28</v>
      </c>
      <c r="J24" s="87">
        <f t="shared" si="14"/>
        <v>34</v>
      </c>
      <c r="K24" s="87">
        <f t="shared" si="26"/>
        <v>41</v>
      </c>
      <c r="L24" s="90">
        <f t="shared" si="3"/>
        <v>5.637205556674049E-3</v>
      </c>
      <c r="M24" s="90">
        <f t="shared" si="15"/>
        <v>6.8451781759613448E-3</v>
      </c>
      <c r="N24" s="90">
        <f t="shared" si="27"/>
        <v>8.2544795651298564E-3</v>
      </c>
      <c r="T24" s="80" t="s">
        <v>49</v>
      </c>
      <c r="U24" s="82">
        <v>2658.09</v>
      </c>
      <c r="V24" s="87">
        <f t="shared" si="4"/>
        <v>2623.5499999999997</v>
      </c>
      <c r="W24">
        <f t="shared" si="16"/>
        <v>2623.8424999999997</v>
      </c>
      <c r="X24">
        <f t="shared" si="28"/>
        <v>2608.9679999999998</v>
      </c>
      <c r="Y24" s="87">
        <f t="shared" si="5"/>
        <v>34.540000000000418</v>
      </c>
      <c r="Z24">
        <f t="shared" si="17"/>
        <v>34.2475000000004</v>
      </c>
      <c r="AA24">
        <f t="shared" si="29"/>
        <v>49.122000000000298</v>
      </c>
      <c r="AB24" s="87">
        <f t="shared" si="6"/>
        <v>34.540000000000418</v>
      </c>
      <c r="AC24">
        <f t="shared" si="18"/>
        <v>34.2475000000004</v>
      </c>
      <c r="AD24">
        <f t="shared" si="30"/>
        <v>49.122000000000298</v>
      </c>
      <c r="AE24" s="90">
        <f t="shared" si="7"/>
        <v>1.2994292894522162E-2</v>
      </c>
      <c r="AF24" s="90">
        <f t="shared" si="19"/>
        <v>1.2884251473802767E-2</v>
      </c>
      <c r="AG24" s="90">
        <f t="shared" si="31"/>
        <v>1.848018690112084E-2</v>
      </c>
      <c r="AN24" s="80" t="s">
        <v>49</v>
      </c>
      <c r="AO24" s="82">
        <v>1284.1199999999999</v>
      </c>
      <c r="AP24" s="87">
        <f t="shared" si="8"/>
        <v>1276.4533333333331</v>
      </c>
      <c r="AQ24" s="87">
        <f t="shared" si="20"/>
        <v>1275.6675</v>
      </c>
      <c r="AR24" s="87">
        <f t="shared" si="32"/>
        <v>1274.828</v>
      </c>
      <c r="AS24" s="87">
        <f t="shared" si="9"/>
        <v>7.6666666666667425</v>
      </c>
      <c r="AT24">
        <f t="shared" si="21"/>
        <v>8.4524999999998727</v>
      </c>
      <c r="AU24">
        <f t="shared" si="33"/>
        <v>9.2919999999999163</v>
      </c>
      <c r="AV24" s="87">
        <f t="shared" si="10"/>
        <v>7.6666666666667425</v>
      </c>
      <c r="AW24">
        <f t="shared" si="22"/>
        <v>8.4524999999998727</v>
      </c>
      <c r="AX24">
        <f t="shared" si="34"/>
        <v>9.2919999999999163</v>
      </c>
      <c r="AY24" s="90">
        <f t="shared" si="11"/>
        <v>5.9703662170721922E-3</v>
      </c>
      <c r="AZ24" s="90">
        <f t="shared" si="23"/>
        <v>6.5823287543219271E-3</v>
      </c>
      <c r="BA24" s="90">
        <f t="shared" si="35"/>
        <v>7.2360838550913596E-3</v>
      </c>
    </row>
    <row r="25" spans="1:53" ht="15" thickBot="1">
      <c r="A25" s="78" t="s">
        <v>50</v>
      </c>
      <c r="B25" s="83">
        <v>4983</v>
      </c>
      <c r="C25" s="87">
        <f t="shared" si="0"/>
        <v>4953.333333333333</v>
      </c>
      <c r="D25">
        <f t="shared" si="12"/>
        <v>4946</v>
      </c>
      <c r="E25" s="87">
        <f t="shared" si="24"/>
        <v>4939.8</v>
      </c>
      <c r="F25" s="87">
        <f t="shared" si="1"/>
        <v>29.66666666666697</v>
      </c>
      <c r="G25">
        <f t="shared" si="13"/>
        <v>37</v>
      </c>
      <c r="H25" s="87">
        <f t="shared" si="25"/>
        <v>43.199999999999818</v>
      </c>
      <c r="I25" s="87">
        <f t="shared" si="2"/>
        <v>29.66666666666697</v>
      </c>
      <c r="J25" s="87">
        <f t="shared" si="14"/>
        <v>37</v>
      </c>
      <c r="K25" s="87">
        <f t="shared" si="26"/>
        <v>43.199999999999818</v>
      </c>
      <c r="L25" s="90">
        <f t="shared" si="3"/>
        <v>5.9535754899993918E-3</v>
      </c>
      <c r="M25" s="90">
        <f t="shared" si="15"/>
        <v>7.4252458358418623E-3</v>
      </c>
      <c r="N25" s="90">
        <f t="shared" si="27"/>
        <v>8.6694762191450569E-3</v>
      </c>
      <c r="T25" s="78" t="s">
        <v>50</v>
      </c>
      <c r="U25" s="83">
        <v>2759.55</v>
      </c>
      <c r="V25" s="87">
        <f t="shared" si="4"/>
        <v>2627.0033333333336</v>
      </c>
      <c r="W25">
        <f t="shared" si="16"/>
        <v>2632.1849999999999</v>
      </c>
      <c r="X25">
        <f t="shared" si="28"/>
        <v>2630.692</v>
      </c>
      <c r="Y25" s="87">
        <f t="shared" si="5"/>
        <v>132.54666666666662</v>
      </c>
      <c r="Z25">
        <f t="shared" si="17"/>
        <v>127.36500000000024</v>
      </c>
      <c r="AA25">
        <f t="shared" si="29"/>
        <v>128.85800000000017</v>
      </c>
      <c r="AB25" s="87">
        <f t="shared" si="6"/>
        <v>132.54666666666662</v>
      </c>
      <c r="AC25">
        <f t="shared" si="18"/>
        <v>127.36500000000024</v>
      </c>
      <c r="AD25">
        <f t="shared" si="30"/>
        <v>128.85800000000017</v>
      </c>
      <c r="AE25" s="90">
        <f t="shared" si="7"/>
        <v>4.8031985891419479E-2</v>
      </c>
      <c r="AF25" s="90">
        <f t="shared" si="19"/>
        <v>4.6154264282220012E-2</v>
      </c>
      <c r="AG25" s="90">
        <f t="shared" si="31"/>
        <v>4.6695294522657742E-2</v>
      </c>
      <c r="AN25" s="78" t="s">
        <v>50</v>
      </c>
      <c r="AO25" s="83">
        <v>1282.8</v>
      </c>
      <c r="AP25" s="87">
        <f t="shared" si="8"/>
        <v>1279.96</v>
      </c>
      <c r="AQ25" s="87">
        <f t="shared" si="20"/>
        <v>1278.3699999999999</v>
      </c>
      <c r="AR25" s="87">
        <f t="shared" si="32"/>
        <v>1277.3579999999999</v>
      </c>
      <c r="AS25" s="87">
        <f t="shared" si="9"/>
        <v>2.8399999999999181</v>
      </c>
      <c r="AT25">
        <f t="shared" si="21"/>
        <v>4.4300000000000637</v>
      </c>
      <c r="AU25">
        <f t="shared" si="33"/>
        <v>5.4420000000000073</v>
      </c>
      <c r="AV25" s="87">
        <f t="shared" si="10"/>
        <v>2.8399999999999181</v>
      </c>
      <c r="AW25">
        <f t="shared" si="22"/>
        <v>4.4300000000000637</v>
      </c>
      <c r="AX25">
        <f t="shared" si="34"/>
        <v>5.4420000000000073</v>
      </c>
      <c r="AY25" s="90">
        <f t="shared" si="11"/>
        <v>2.2139070782662288E-3</v>
      </c>
      <c r="AZ25" s="90">
        <f t="shared" si="23"/>
        <v>3.4533832241971187E-3</v>
      </c>
      <c r="BA25" s="90">
        <f t="shared" si="35"/>
        <v>4.2422825070159084E-3</v>
      </c>
    </row>
    <row r="26" spans="1:53" ht="15" thickBot="1">
      <c r="A26" s="80" t="s">
        <v>51</v>
      </c>
      <c r="B26" s="82">
        <v>4991</v>
      </c>
      <c r="C26" s="87">
        <f t="shared" si="0"/>
        <v>4968</v>
      </c>
      <c r="D26">
        <f t="shared" si="12"/>
        <v>4960.75</v>
      </c>
      <c r="E26" s="87">
        <f t="shared" si="24"/>
        <v>4953.3999999999996</v>
      </c>
      <c r="F26" s="87">
        <f t="shared" si="1"/>
        <v>23</v>
      </c>
      <c r="G26">
        <f t="shared" si="13"/>
        <v>30.25</v>
      </c>
      <c r="H26" s="87">
        <f t="shared" si="25"/>
        <v>37.600000000000364</v>
      </c>
      <c r="I26" s="87">
        <f t="shared" si="2"/>
        <v>23</v>
      </c>
      <c r="J26" s="87">
        <f t="shared" si="14"/>
        <v>30.25</v>
      </c>
      <c r="K26" s="87">
        <f t="shared" si="26"/>
        <v>37.600000000000364</v>
      </c>
      <c r="L26" s="90">
        <f t="shared" si="3"/>
        <v>4.608294930875576E-3</v>
      </c>
      <c r="M26" s="90">
        <f t="shared" si="15"/>
        <v>6.0609096373472251E-3</v>
      </c>
      <c r="N26" s="90">
        <f t="shared" si="27"/>
        <v>7.5335604087357969E-3</v>
      </c>
      <c r="T26" s="80" t="s">
        <v>51</v>
      </c>
      <c r="U26" s="82">
        <v>3027.52</v>
      </c>
      <c r="V26" s="87">
        <f t="shared" si="4"/>
        <v>2676.2166666666667</v>
      </c>
      <c r="W26">
        <f t="shared" si="16"/>
        <v>2660.1400000000003</v>
      </c>
      <c r="X26">
        <f t="shared" si="28"/>
        <v>2657.6580000000004</v>
      </c>
      <c r="Y26" s="87">
        <f t="shared" si="5"/>
        <v>351.30333333333328</v>
      </c>
      <c r="Z26">
        <f t="shared" si="17"/>
        <v>367.37999999999965</v>
      </c>
      <c r="AA26">
        <f t="shared" si="29"/>
        <v>369.86199999999963</v>
      </c>
      <c r="AB26" s="87">
        <f t="shared" si="6"/>
        <v>351.30333333333328</v>
      </c>
      <c r="AC26">
        <f t="shared" si="18"/>
        <v>367.37999999999965</v>
      </c>
      <c r="AD26">
        <f t="shared" si="30"/>
        <v>369.86199999999963</v>
      </c>
      <c r="AE26" s="90">
        <f t="shared" si="7"/>
        <v>0.11603666807596094</v>
      </c>
      <c r="AF26" s="90">
        <f t="shared" si="19"/>
        <v>0.12134684494239498</v>
      </c>
      <c r="AG26" s="90">
        <f t="shared" si="31"/>
        <v>0.12216665785857719</v>
      </c>
      <c r="AN26" s="80" t="s">
        <v>51</v>
      </c>
      <c r="AO26" s="82">
        <v>1280.3</v>
      </c>
      <c r="AP26" s="87">
        <f t="shared" si="8"/>
        <v>1282.7066666666667</v>
      </c>
      <c r="AQ26" s="87">
        <f t="shared" si="20"/>
        <v>1280.67</v>
      </c>
      <c r="AR26" s="87">
        <f t="shared" si="32"/>
        <v>1279.2559999999999</v>
      </c>
      <c r="AS26" s="87">
        <f t="shared" si="9"/>
        <v>-2.4066666666667516</v>
      </c>
      <c r="AT26">
        <f t="shared" si="21"/>
        <v>-0.37000000000011823</v>
      </c>
      <c r="AU26">
        <f t="shared" si="33"/>
        <v>1.0440000000000964</v>
      </c>
      <c r="AV26" s="87">
        <f t="shared" si="10"/>
        <v>2.4066666666667516</v>
      </c>
      <c r="AW26">
        <f t="shared" si="22"/>
        <v>0.37000000000011823</v>
      </c>
      <c r="AX26">
        <f t="shared" si="34"/>
        <v>1.0440000000000964</v>
      </c>
      <c r="AY26" s="90">
        <f t="shared" si="11"/>
        <v>1.879767762764002E-3</v>
      </c>
      <c r="AZ26" s="90">
        <f t="shared" si="23"/>
        <v>2.8899476685161155E-4</v>
      </c>
      <c r="BA26" s="90">
        <f t="shared" si="35"/>
        <v>8.1543388268382128E-4</v>
      </c>
    </row>
    <row r="27" spans="1:53" ht="15" thickBot="1">
      <c r="A27" s="84" t="s">
        <v>53</v>
      </c>
      <c r="B27" s="83">
        <v>5045</v>
      </c>
      <c r="C27" s="87">
        <f t="shared" si="0"/>
        <v>4980.333333333333</v>
      </c>
      <c r="D27">
        <f t="shared" si="12"/>
        <v>4973.75</v>
      </c>
      <c r="E27" s="87">
        <f t="shared" si="24"/>
        <v>4966.8</v>
      </c>
      <c r="F27" s="87">
        <f t="shared" si="1"/>
        <v>64.66666666666697</v>
      </c>
      <c r="G27">
        <f t="shared" si="13"/>
        <v>71.25</v>
      </c>
      <c r="H27" s="87">
        <f t="shared" si="25"/>
        <v>78.199999999999818</v>
      </c>
      <c r="I27" s="87">
        <f t="shared" si="2"/>
        <v>64.66666666666697</v>
      </c>
      <c r="J27" s="87">
        <f t="shared" si="14"/>
        <v>71.25</v>
      </c>
      <c r="K27" s="87">
        <f t="shared" si="26"/>
        <v>78.199999999999818</v>
      </c>
      <c r="L27" s="90">
        <f t="shared" si="3"/>
        <v>1.2817971589032105E-2</v>
      </c>
      <c r="M27" s="90">
        <f t="shared" si="15"/>
        <v>1.4122893954410307E-2</v>
      </c>
      <c r="N27" s="90">
        <f t="shared" si="27"/>
        <v>1.5500495540138715E-2</v>
      </c>
      <c r="T27" s="84" t="s">
        <v>53</v>
      </c>
      <c r="U27" s="83">
        <v>2663.16</v>
      </c>
      <c r="V27" s="87">
        <f t="shared" si="4"/>
        <v>2815.0533333333333</v>
      </c>
      <c r="W27">
        <f t="shared" si="16"/>
        <v>2764.0425</v>
      </c>
      <c r="X27">
        <f t="shared" si="28"/>
        <v>2733.6160000000004</v>
      </c>
      <c r="Y27" s="87">
        <f t="shared" si="5"/>
        <v>-151.89333333333343</v>
      </c>
      <c r="Z27">
        <f t="shared" si="17"/>
        <v>-100.88250000000016</v>
      </c>
      <c r="AA27">
        <f t="shared" si="29"/>
        <v>-70.456000000000586</v>
      </c>
      <c r="AB27" s="87">
        <f t="shared" si="6"/>
        <v>151.89333333333343</v>
      </c>
      <c r="AC27">
        <f t="shared" si="18"/>
        <v>100.88250000000016</v>
      </c>
      <c r="AD27">
        <f t="shared" si="30"/>
        <v>70.456000000000586</v>
      </c>
      <c r="AE27" s="90">
        <f t="shared" si="7"/>
        <v>5.7035001026349688E-2</v>
      </c>
      <c r="AF27" s="90">
        <f t="shared" si="19"/>
        <v>3.7880750687153672E-2</v>
      </c>
      <c r="AG27" s="90">
        <f t="shared" si="31"/>
        <v>2.6455789363012582E-2</v>
      </c>
      <c r="AN27" s="84" t="s">
        <v>53</v>
      </c>
      <c r="AO27" s="83">
        <v>1284.27</v>
      </c>
      <c r="AP27" s="87">
        <f t="shared" si="8"/>
        <v>1282.4066666666668</v>
      </c>
      <c r="AQ27" s="87">
        <f t="shared" si="20"/>
        <v>1282.105</v>
      </c>
      <c r="AR27" s="87">
        <f t="shared" si="32"/>
        <v>1280.596</v>
      </c>
      <c r="AS27" s="87">
        <f t="shared" si="9"/>
        <v>1.8633333333332303</v>
      </c>
      <c r="AT27">
        <f t="shared" si="21"/>
        <v>2.1649999999999636</v>
      </c>
      <c r="AU27">
        <f t="shared" si="33"/>
        <v>3.6739999999999782</v>
      </c>
      <c r="AV27" s="87">
        <f t="shared" si="10"/>
        <v>1.8633333333332303</v>
      </c>
      <c r="AW27">
        <f t="shared" si="22"/>
        <v>2.1649999999999636</v>
      </c>
      <c r="AX27">
        <f t="shared" si="34"/>
        <v>3.6739999999999782</v>
      </c>
      <c r="AY27" s="90">
        <f t="shared" si="11"/>
        <v>1.4508890913384493E-3</v>
      </c>
      <c r="AZ27" s="90">
        <f t="shared" si="23"/>
        <v>1.6857825846589608E-3</v>
      </c>
      <c r="BA27" s="90">
        <f t="shared" si="35"/>
        <v>2.8607691529039673E-3</v>
      </c>
    </row>
    <row r="28" spans="1:53" ht="15" thickBot="1">
      <c r="A28" s="85" t="s">
        <v>41</v>
      </c>
      <c r="B28" s="82">
        <v>5067</v>
      </c>
      <c r="C28" s="87">
        <f t="shared" si="0"/>
        <v>5006.333333333333</v>
      </c>
      <c r="D28">
        <f t="shared" si="12"/>
        <v>4996.5</v>
      </c>
      <c r="E28" s="87">
        <f t="shared" si="24"/>
        <v>4988</v>
      </c>
      <c r="F28" s="87">
        <f t="shared" si="1"/>
        <v>60.66666666666697</v>
      </c>
      <c r="G28">
        <f t="shared" si="13"/>
        <v>70.5</v>
      </c>
      <c r="H28" s="87">
        <f t="shared" si="25"/>
        <v>79</v>
      </c>
      <c r="I28" s="87">
        <f t="shared" si="2"/>
        <v>60.66666666666697</v>
      </c>
      <c r="J28" s="87">
        <f t="shared" si="14"/>
        <v>70.5</v>
      </c>
      <c r="K28" s="87">
        <f t="shared" si="26"/>
        <v>79</v>
      </c>
      <c r="L28" s="90">
        <f t="shared" si="3"/>
        <v>1.1972896519965852E-2</v>
      </c>
      <c r="M28" s="90">
        <f t="shared" si="15"/>
        <v>1.3913558318531676E-2</v>
      </c>
      <c r="N28" s="90">
        <f t="shared" si="27"/>
        <v>1.5591079534241168E-2</v>
      </c>
      <c r="T28" s="85" t="s">
        <v>41</v>
      </c>
      <c r="U28" s="82">
        <v>2686.92</v>
      </c>
      <c r="V28" s="87">
        <f t="shared" si="4"/>
        <v>2816.7433333333333</v>
      </c>
      <c r="W28">
        <f t="shared" si="16"/>
        <v>2777.08</v>
      </c>
      <c r="X28">
        <f t="shared" si="28"/>
        <v>2743.866</v>
      </c>
      <c r="Y28" s="87">
        <f t="shared" si="5"/>
        <v>-129.82333333333327</v>
      </c>
      <c r="Z28">
        <f t="shared" si="17"/>
        <v>-90.159999999999854</v>
      </c>
      <c r="AA28">
        <f t="shared" si="29"/>
        <v>-56.945999999999913</v>
      </c>
      <c r="AB28" s="87">
        <f t="shared" si="6"/>
        <v>129.82333333333327</v>
      </c>
      <c r="AC28">
        <f t="shared" si="18"/>
        <v>90.159999999999854</v>
      </c>
      <c r="AD28">
        <f t="shared" si="30"/>
        <v>56.945999999999913</v>
      </c>
      <c r="AE28" s="90">
        <f t="shared" si="7"/>
        <v>4.831678402532761E-2</v>
      </c>
      <c r="AF28" s="90">
        <f t="shared" si="19"/>
        <v>3.3555148646033324E-2</v>
      </c>
      <c r="AG28" s="90">
        <f t="shared" si="31"/>
        <v>2.119378321647087E-2</v>
      </c>
      <c r="AN28" s="85" t="s">
        <v>41</v>
      </c>
      <c r="AO28" s="82">
        <v>1284.6099999999999</v>
      </c>
      <c r="AP28" s="87">
        <f t="shared" si="8"/>
        <v>1282.4566666666667</v>
      </c>
      <c r="AQ28" s="87">
        <f t="shared" si="20"/>
        <v>1282.8724999999999</v>
      </c>
      <c r="AR28" s="87">
        <f t="shared" si="32"/>
        <v>1282.538</v>
      </c>
      <c r="AS28" s="87">
        <f t="shared" si="9"/>
        <v>2.1533333333331939</v>
      </c>
      <c r="AT28">
        <f t="shared" si="21"/>
        <v>1.7374999999999545</v>
      </c>
      <c r="AU28">
        <f t="shared" si="33"/>
        <v>2.071999999999889</v>
      </c>
      <c r="AV28" s="87">
        <f t="shared" si="10"/>
        <v>2.1533333333331939</v>
      </c>
      <c r="AW28">
        <f t="shared" si="22"/>
        <v>1.7374999999999545</v>
      </c>
      <c r="AX28">
        <f t="shared" si="34"/>
        <v>2.071999999999889</v>
      </c>
      <c r="AY28" s="90">
        <f t="shared" si="11"/>
        <v>1.6762545312065094E-3</v>
      </c>
      <c r="AZ28" s="90">
        <f t="shared" si="23"/>
        <v>1.3525505795532922E-3</v>
      </c>
      <c r="BA28" s="90">
        <f t="shared" si="35"/>
        <v>1.6129408925665294E-3</v>
      </c>
    </row>
    <row r="29" spans="1:53" ht="15" thickBot="1">
      <c r="A29" s="84" t="s">
        <v>42</v>
      </c>
      <c r="B29" s="83">
        <v>5086</v>
      </c>
      <c r="C29" s="87">
        <f t="shared" si="0"/>
        <v>5034.333333333333</v>
      </c>
      <c r="D29">
        <f t="shared" si="12"/>
        <v>5021.5</v>
      </c>
      <c r="E29" s="87">
        <f t="shared" si="24"/>
        <v>5010.6000000000004</v>
      </c>
      <c r="F29" s="87">
        <f t="shared" si="1"/>
        <v>51.66666666666697</v>
      </c>
      <c r="G29">
        <f t="shared" si="13"/>
        <v>64.5</v>
      </c>
      <c r="H29" s="87">
        <f t="shared" si="25"/>
        <v>75.399999999999636</v>
      </c>
      <c r="I29" s="87">
        <f t="shared" si="2"/>
        <v>51.66666666666697</v>
      </c>
      <c r="J29" s="87">
        <f t="shared" si="14"/>
        <v>64.5</v>
      </c>
      <c r="K29" s="87">
        <f t="shared" si="26"/>
        <v>75.399999999999636</v>
      </c>
      <c r="L29" s="90">
        <f t="shared" si="3"/>
        <v>1.0158605321798461E-2</v>
      </c>
      <c r="M29" s="90">
        <f t="shared" si="15"/>
        <v>1.2681871804954777E-2</v>
      </c>
      <c r="N29" s="90">
        <f t="shared" si="27"/>
        <v>1.4825009830908304E-2</v>
      </c>
      <c r="T29" s="84" t="s">
        <v>42</v>
      </c>
      <c r="U29" s="83">
        <v>2852.35</v>
      </c>
      <c r="V29" s="87">
        <f t="shared" si="4"/>
        <v>2792.5333333333333</v>
      </c>
      <c r="W29">
        <f t="shared" si="16"/>
        <v>2784.2874999999999</v>
      </c>
      <c r="X29">
        <f t="shared" si="28"/>
        <v>2759.0479999999998</v>
      </c>
      <c r="Y29" s="87">
        <f t="shared" si="5"/>
        <v>59.816666666666606</v>
      </c>
      <c r="Z29">
        <f t="shared" si="17"/>
        <v>68.0625</v>
      </c>
      <c r="AA29">
        <f t="shared" si="29"/>
        <v>93.302000000000135</v>
      </c>
      <c r="AB29" s="87">
        <f t="shared" si="6"/>
        <v>59.816666666666606</v>
      </c>
      <c r="AC29">
        <f t="shared" si="18"/>
        <v>68.0625</v>
      </c>
      <c r="AD29">
        <f t="shared" si="30"/>
        <v>93.302000000000135</v>
      </c>
      <c r="AE29" s="90">
        <f t="shared" si="7"/>
        <v>2.0971012206309397E-2</v>
      </c>
      <c r="AF29" s="90">
        <f t="shared" si="19"/>
        <v>2.3861903342857645E-2</v>
      </c>
      <c r="AG29" s="90">
        <f t="shared" si="31"/>
        <v>3.2710571984504055E-2</v>
      </c>
      <c r="AN29" s="84" t="s">
        <v>42</v>
      </c>
      <c r="AO29" s="83">
        <v>1295.92</v>
      </c>
      <c r="AP29" s="87">
        <f t="shared" si="8"/>
        <v>1283.0599999999997</v>
      </c>
      <c r="AQ29" s="87">
        <f t="shared" si="20"/>
        <v>1282.9949999999999</v>
      </c>
      <c r="AR29" s="87">
        <f t="shared" si="32"/>
        <v>1283.2199999999998</v>
      </c>
      <c r="AS29" s="87">
        <f t="shared" si="9"/>
        <v>12.860000000000355</v>
      </c>
      <c r="AT29">
        <f t="shared" si="21"/>
        <v>12.925000000000182</v>
      </c>
      <c r="AU29">
        <f t="shared" si="33"/>
        <v>12.700000000000273</v>
      </c>
      <c r="AV29" s="87">
        <f t="shared" si="10"/>
        <v>12.860000000000355</v>
      </c>
      <c r="AW29">
        <f t="shared" si="22"/>
        <v>12.925000000000182</v>
      </c>
      <c r="AX29">
        <f t="shared" si="34"/>
        <v>12.700000000000273</v>
      </c>
      <c r="AY29" s="90">
        <f t="shared" si="11"/>
        <v>9.9234520649425541E-3</v>
      </c>
      <c r="AZ29" s="90">
        <f t="shared" si="23"/>
        <v>9.9736094820669346E-3</v>
      </c>
      <c r="BA29" s="90">
        <f t="shared" si="35"/>
        <v>9.799987653559071E-3</v>
      </c>
    </row>
    <row r="30" spans="1:53" ht="15" thickBot="1">
      <c r="A30" s="85" t="s">
        <v>43</v>
      </c>
      <c r="B30" s="82">
        <v>5102</v>
      </c>
      <c r="C30" s="87">
        <f t="shared" si="0"/>
        <v>5066</v>
      </c>
      <c r="D30">
        <f t="shared" si="12"/>
        <v>5047.25</v>
      </c>
      <c r="E30" s="87">
        <f t="shared" si="24"/>
        <v>5034.3999999999996</v>
      </c>
      <c r="F30" s="87">
        <f t="shared" si="1"/>
        <v>36</v>
      </c>
      <c r="G30">
        <f t="shared" si="13"/>
        <v>54.75</v>
      </c>
      <c r="H30" s="87">
        <f t="shared" si="25"/>
        <v>67.600000000000364</v>
      </c>
      <c r="I30" s="87">
        <f t="shared" si="2"/>
        <v>36</v>
      </c>
      <c r="J30" s="87">
        <f t="shared" si="14"/>
        <v>54.75</v>
      </c>
      <c r="K30" s="87">
        <f t="shared" si="26"/>
        <v>67.600000000000364</v>
      </c>
      <c r="L30" s="90">
        <f t="shared" si="3"/>
        <v>7.0560564484515873E-3</v>
      </c>
      <c r="M30" s="90">
        <f t="shared" si="15"/>
        <v>1.0731085848686789E-2</v>
      </c>
      <c r="N30" s="90">
        <f t="shared" si="27"/>
        <v>1.3249705997648053E-2</v>
      </c>
      <c r="T30" s="85" t="s">
        <v>43</v>
      </c>
      <c r="U30" s="82">
        <v>2785.93</v>
      </c>
      <c r="V30" s="87">
        <f t="shared" si="4"/>
        <v>2734.1433333333334</v>
      </c>
      <c r="W30">
        <f t="shared" si="16"/>
        <v>2807.4875000000002</v>
      </c>
      <c r="X30">
        <f t="shared" si="28"/>
        <v>2797.9</v>
      </c>
      <c r="Y30" s="87">
        <f t="shared" si="5"/>
        <v>51.786666666666406</v>
      </c>
      <c r="Z30">
        <f t="shared" si="17"/>
        <v>-21.557500000000346</v>
      </c>
      <c r="AA30">
        <f t="shared" si="29"/>
        <v>-11.970000000000255</v>
      </c>
      <c r="AB30" s="87">
        <f t="shared" si="6"/>
        <v>51.786666666666406</v>
      </c>
      <c r="AC30">
        <f t="shared" si="18"/>
        <v>21.557500000000346</v>
      </c>
      <c r="AD30">
        <f t="shared" si="30"/>
        <v>11.970000000000255</v>
      </c>
      <c r="AE30" s="90">
        <f t="shared" si="7"/>
        <v>1.8588646041597028E-2</v>
      </c>
      <c r="AF30" s="90">
        <f t="shared" si="19"/>
        <v>7.7379905453476387E-3</v>
      </c>
      <c r="AG30" s="90">
        <f t="shared" si="31"/>
        <v>4.296590366592217E-3</v>
      </c>
      <c r="AN30" s="85" t="s">
        <v>43</v>
      </c>
      <c r="AO30" s="82">
        <v>1295.19</v>
      </c>
      <c r="AP30" s="87">
        <f t="shared" si="8"/>
        <v>1288.2666666666667</v>
      </c>
      <c r="AQ30" s="87">
        <f t="shared" si="20"/>
        <v>1286.2749999999999</v>
      </c>
      <c r="AR30" s="87">
        <f t="shared" si="32"/>
        <v>1285.58</v>
      </c>
      <c r="AS30" s="87">
        <f t="shared" si="9"/>
        <v>6.9233333333334031</v>
      </c>
      <c r="AT30">
        <f t="shared" si="21"/>
        <v>8.915000000000191</v>
      </c>
      <c r="AU30">
        <f t="shared" si="33"/>
        <v>9.6100000000001273</v>
      </c>
      <c r="AV30" s="87">
        <f t="shared" si="10"/>
        <v>6.9233333333334031</v>
      </c>
      <c r="AW30">
        <f t="shared" si="22"/>
        <v>8.915000000000191</v>
      </c>
      <c r="AX30">
        <f t="shared" si="34"/>
        <v>9.6100000000001273</v>
      </c>
      <c r="AY30" s="90">
        <f t="shared" si="11"/>
        <v>5.3454190762231048E-3</v>
      </c>
      <c r="AZ30" s="90">
        <f t="shared" si="23"/>
        <v>6.8831599996913122E-3</v>
      </c>
      <c r="BA30" s="90">
        <f t="shared" si="35"/>
        <v>7.4197608072947806E-3</v>
      </c>
    </row>
    <row r="31" spans="1:53" ht="15" thickBot="1">
      <c r="A31" s="84" t="s">
        <v>44</v>
      </c>
      <c r="B31" s="83">
        <v>5112</v>
      </c>
      <c r="C31" s="87">
        <f t="shared" si="0"/>
        <v>5085</v>
      </c>
      <c r="D31">
        <f t="shared" si="12"/>
        <v>5075</v>
      </c>
      <c r="E31" s="87">
        <f t="shared" si="24"/>
        <v>5058.2</v>
      </c>
      <c r="F31" s="87">
        <f t="shared" si="1"/>
        <v>27</v>
      </c>
      <c r="G31">
        <f t="shared" si="13"/>
        <v>37</v>
      </c>
      <c r="H31" s="87">
        <f t="shared" si="25"/>
        <v>53.800000000000182</v>
      </c>
      <c r="I31" s="87">
        <f t="shared" si="2"/>
        <v>27</v>
      </c>
      <c r="J31" s="87">
        <f t="shared" si="14"/>
        <v>37</v>
      </c>
      <c r="K31" s="87">
        <f t="shared" si="26"/>
        <v>53.800000000000182</v>
      </c>
      <c r="L31" s="90">
        <f t="shared" si="3"/>
        <v>5.2816901408450703E-3</v>
      </c>
      <c r="M31" s="90">
        <f t="shared" si="15"/>
        <v>7.2378716744913932E-3</v>
      </c>
      <c r="N31" s="90">
        <f t="shared" si="27"/>
        <v>1.052425665101725E-2</v>
      </c>
      <c r="T31" s="84" t="s">
        <v>44</v>
      </c>
      <c r="U31" s="83">
        <v>2776.82</v>
      </c>
      <c r="V31" s="87">
        <f t="shared" si="4"/>
        <v>2775.0666666666671</v>
      </c>
      <c r="W31">
        <f t="shared" si="16"/>
        <v>2747.09</v>
      </c>
      <c r="X31">
        <f t="shared" si="28"/>
        <v>2803.1760000000004</v>
      </c>
      <c r="Y31" s="87">
        <f t="shared" si="5"/>
        <v>1.7533333333331029</v>
      </c>
      <c r="Z31">
        <f t="shared" si="17"/>
        <v>29.730000000000018</v>
      </c>
      <c r="AA31">
        <f t="shared" si="29"/>
        <v>-26.356000000000222</v>
      </c>
      <c r="AB31" s="87">
        <f t="shared" si="6"/>
        <v>1.7533333333331029</v>
      </c>
      <c r="AC31">
        <f t="shared" si="18"/>
        <v>29.730000000000018</v>
      </c>
      <c r="AD31">
        <f t="shared" si="30"/>
        <v>26.356000000000222</v>
      </c>
      <c r="AE31" s="90">
        <f t="shared" si="7"/>
        <v>6.314177128272999E-4</v>
      </c>
      <c r="AF31" s="90">
        <f t="shared" si="19"/>
        <v>1.07064915983031E-2</v>
      </c>
      <c r="AG31" s="90">
        <f t="shared" si="31"/>
        <v>9.4914326459764123E-3</v>
      </c>
      <c r="AN31" s="84" t="s">
        <v>44</v>
      </c>
      <c r="AO31" s="83">
        <v>1296.8499999999999</v>
      </c>
      <c r="AP31" s="87">
        <f t="shared" si="8"/>
        <v>1291.9066666666665</v>
      </c>
      <c r="AQ31" s="87">
        <f t="shared" si="20"/>
        <v>1289.9974999999999</v>
      </c>
      <c r="AR31" s="87">
        <f t="shared" si="32"/>
        <v>1288.0579999999998</v>
      </c>
      <c r="AS31" s="87">
        <f t="shared" si="9"/>
        <v>4.9433333333333849</v>
      </c>
      <c r="AT31">
        <f t="shared" si="21"/>
        <v>6.8524999999999636</v>
      </c>
      <c r="AU31">
        <f t="shared" si="33"/>
        <v>8.7920000000001437</v>
      </c>
      <c r="AV31" s="87">
        <f t="shared" si="10"/>
        <v>4.9433333333333849</v>
      </c>
      <c r="AW31">
        <f t="shared" si="22"/>
        <v>6.8524999999999636</v>
      </c>
      <c r="AX31">
        <f t="shared" si="34"/>
        <v>8.7920000000001437</v>
      </c>
      <c r="AY31" s="90">
        <f t="shared" si="11"/>
        <v>3.8118003881199717E-3</v>
      </c>
      <c r="AZ31" s="90">
        <f t="shared" si="23"/>
        <v>5.2839572811041865E-3</v>
      </c>
      <c r="BA31" s="90">
        <f t="shared" si="35"/>
        <v>6.7795041832132818E-3</v>
      </c>
    </row>
    <row r="32" spans="1:53" ht="15" thickBot="1">
      <c r="A32" s="85" t="s">
        <v>45</v>
      </c>
      <c r="B32" s="82">
        <v>5141</v>
      </c>
      <c r="C32" s="87">
        <f t="shared" si="0"/>
        <v>5100</v>
      </c>
      <c r="D32">
        <f t="shared" si="12"/>
        <v>5091.75</v>
      </c>
      <c r="E32" s="87">
        <f t="shared" si="24"/>
        <v>5082.3999999999996</v>
      </c>
      <c r="F32" s="87">
        <f t="shared" si="1"/>
        <v>41</v>
      </c>
      <c r="G32">
        <f t="shared" si="13"/>
        <v>49.25</v>
      </c>
      <c r="H32" s="87">
        <f t="shared" si="25"/>
        <v>58.600000000000364</v>
      </c>
      <c r="I32" s="87">
        <f t="shared" si="2"/>
        <v>41</v>
      </c>
      <c r="J32" s="87">
        <f t="shared" si="14"/>
        <v>49.25</v>
      </c>
      <c r="K32" s="87">
        <f t="shared" si="26"/>
        <v>58.600000000000364</v>
      </c>
      <c r="L32" s="90">
        <f t="shared" si="3"/>
        <v>7.9751021202100758E-3</v>
      </c>
      <c r="M32" s="90">
        <f t="shared" si="15"/>
        <v>9.579848278545031E-3</v>
      </c>
      <c r="N32" s="90">
        <f t="shared" si="27"/>
        <v>1.1398560591324715E-2</v>
      </c>
      <c r="T32" s="85" t="s">
        <v>45</v>
      </c>
      <c r="U32" s="82">
        <v>2868.97</v>
      </c>
      <c r="V32" s="87">
        <f t="shared" si="4"/>
        <v>2805.0333333333333</v>
      </c>
      <c r="W32">
        <f t="shared" si="16"/>
        <v>2775.5050000000001</v>
      </c>
      <c r="X32">
        <f t="shared" si="28"/>
        <v>2753.0360000000001</v>
      </c>
      <c r="Y32" s="87">
        <f t="shared" si="5"/>
        <v>63.936666666666497</v>
      </c>
      <c r="Z32">
        <f t="shared" si="17"/>
        <v>93.464999999999691</v>
      </c>
      <c r="AA32">
        <f t="shared" si="29"/>
        <v>115.93399999999974</v>
      </c>
      <c r="AB32" s="87">
        <f t="shared" si="6"/>
        <v>63.936666666666497</v>
      </c>
      <c r="AC32">
        <f t="shared" si="18"/>
        <v>93.464999999999691</v>
      </c>
      <c r="AD32">
        <f t="shared" si="30"/>
        <v>115.93399999999974</v>
      </c>
      <c r="AE32" s="90">
        <f t="shared" si="7"/>
        <v>2.2285582165957295E-2</v>
      </c>
      <c r="AF32" s="90">
        <f t="shared" si="19"/>
        <v>3.2577893808579284E-2</v>
      </c>
      <c r="AG32" s="90">
        <f t="shared" si="31"/>
        <v>4.040962435996185E-2</v>
      </c>
      <c r="AN32" s="85" t="s">
        <v>45</v>
      </c>
      <c r="AO32" s="82">
        <v>1298.17</v>
      </c>
      <c r="AP32" s="87">
        <f t="shared" si="8"/>
        <v>1295.9866666666667</v>
      </c>
      <c r="AQ32" s="87">
        <f t="shared" si="20"/>
        <v>1293.1424999999999</v>
      </c>
      <c r="AR32" s="87">
        <f t="shared" si="32"/>
        <v>1291.3679999999999</v>
      </c>
      <c r="AS32" s="87">
        <f t="shared" si="9"/>
        <v>2.183333333333394</v>
      </c>
      <c r="AT32">
        <f t="shared" si="21"/>
        <v>5.0275000000001455</v>
      </c>
      <c r="AU32">
        <f t="shared" si="33"/>
        <v>6.8020000000001346</v>
      </c>
      <c r="AV32" s="87">
        <f t="shared" si="10"/>
        <v>2.183333333333394</v>
      </c>
      <c r="AW32">
        <f t="shared" si="22"/>
        <v>5.0275000000001455</v>
      </c>
      <c r="AX32">
        <f t="shared" si="34"/>
        <v>6.8020000000001346</v>
      </c>
      <c r="AY32" s="90">
        <f t="shared" si="11"/>
        <v>1.6818547134299774E-3</v>
      </c>
      <c r="AZ32" s="90">
        <f t="shared" si="23"/>
        <v>3.8727593458484986E-3</v>
      </c>
      <c r="BA32" s="90">
        <f t="shared" si="35"/>
        <v>5.2396835545422665E-3</v>
      </c>
    </row>
    <row r="33" spans="1:53" ht="15" thickBot="1">
      <c r="A33" s="84" t="s">
        <v>46</v>
      </c>
      <c r="B33" s="83">
        <v>5156</v>
      </c>
      <c r="C33" s="87">
        <f t="shared" si="0"/>
        <v>5118.333333333333</v>
      </c>
      <c r="D33">
        <f t="shared" si="12"/>
        <v>5110.25</v>
      </c>
      <c r="E33" s="87">
        <f t="shared" si="24"/>
        <v>5101.6000000000004</v>
      </c>
      <c r="F33" s="87">
        <f t="shared" si="1"/>
        <v>37.66666666666697</v>
      </c>
      <c r="G33">
        <f t="shared" si="13"/>
        <v>45.75</v>
      </c>
      <c r="H33" s="87">
        <f t="shared" si="25"/>
        <v>54.399999999999636</v>
      </c>
      <c r="I33" s="87">
        <f t="shared" si="2"/>
        <v>37.66666666666697</v>
      </c>
      <c r="J33" s="87">
        <f t="shared" si="14"/>
        <v>45.75</v>
      </c>
      <c r="K33" s="87">
        <f t="shared" si="26"/>
        <v>54.399999999999636</v>
      </c>
      <c r="L33" s="90">
        <f t="shared" si="3"/>
        <v>7.3054047064908785E-3</v>
      </c>
      <c r="M33" s="90">
        <f t="shared" si="15"/>
        <v>8.873157486423585E-3</v>
      </c>
      <c r="N33" s="90">
        <f t="shared" si="27"/>
        <v>1.0550814584949502E-2</v>
      </c>
      <c r="T33" s="84" t="s">
        <v>46</v>
      </c>
      <c r="U33" s="83">
        <v>2893.57</v>
      </c>
      <c r="V33" s="87">
        <f t="shared" si="4"/>
        <v>2810.5733333333333</v>
      </c>
      <c r="W33">
        <f t="shared" si="16"/>
        <v>2821.0174999999999</v>
      </c>
      <c r="X33">
        <f t="shared" si="28"/>
        <v>2794.1979999999999</v>
      </c>
      <c r="Y33" s="87">
        <f t="shared" si="5"/>
        <v>82.996666666666897</v>
      </c>
      <c r="Z33">
        <f t="shared" si="17"/>
        <v>72.552500000000236</v>
      </c>
      <c r="AA33">
        <f t="shared" si="29"/>
        <v>99.372000000000298</v>
      </c>
      <c r="AB33" s="87">
        <f t="shared" si="6"/>
        <v>82.996666666666897</v>
      </c>
      <c r="AC33">
        <f t="shared" si="18"/>
        <v>72.552500000000236</v>
      </c>
      <c r="AD33">
        <f t="shared" si="30"/>
        <v>99.372000000000298</v>
      </c>
      <c r="AE33" s="90">
        <f t="shared" si="7"/>
        <v>2.868313766961466E-2</v>
      </c>
      <c r="AF33" s="90">
        <f t="shared" si="19"/>
        <v>2.5073697888767243E-2</v>
      </c>
      <c r="AG33" s="90">
        <f t="shared" si="31"/>
        <v>3.4342352180870096E-2</v>
      </c>
      <c r="AN33" s="84" t="s">
        <v>46</v>
      </c>
      <c r="AO33" s="83">
        <v>1299.75</v>
      </c>
      <c r="AP33" s="87">
        <f t="shared" si="8"/>
        <v>1296.7366666666667</v>
      </c>
      <c r="AQ33" s="87">
        <f t="shared" si="20"/>
        <v>1296.5325</v>
      </c>
      <c r="AR33" s="87">
        <f t="shared" si="32"/>
        <v>1294.1479999999999</v>
      </c>
      <c r="AS33" s="87">
        <f t="shared" si="9"/>
        <v>3.0133333333333212</v>
      </c>
      <c r="AT33">
        <f t="shared" si="21"/>
        <v>3.2174999999999727</v>
      </c>
      <c r="AU33">
        <f t="shared" si="33"/>
        <v>5.6020000000000891</v>
      </c>
      <c r="AV33" s="87">
        <f t="shared" si="10"/>
        <v>3.0133333333333212</v>
      </c>
      <c r="AW33">
        <f t="shared" si="22"/>
        <v>3.2174999999999727</v>
      </c>
      <c r="AX33">
        <f t="shared" si="34"/>
        <v>5.6020000000000891</v>
      </c>
      <c r="AY33" s="90">
        <f t="shared" si="11"/>
        <v>2.3183945630569887E-3</v>
      </c>
      <c r="AZ33" s="90">
        <f t="shared" si="23"/>
        <v>2.475476053087111E-3</v>
      </c>
      <c r="BA33" s="90">
        <f t="shared" si="35"/>
        <v>4.3100596268513865E-3</v>
      </c>
    </row>
    <row r="34" spans="1:53" ht="15" thickBot="1">
      <c r="A34" s="85" t="s">
        <v>47</v>
      </c>
      <c r="B34" s="82">
        <v>5178</v>
      </c>
      <c r="C34" s="87">
        <f t="shared" si="0"/>
        <v>5136.333333333333</v>
      </c>
      <c r="D34">
        <f t="shared" si="12"/>
        <v>5127.75</v>
      </c>
      <c r="E34" s="87">
        <f t="shared" si="24"/>
        <v>5119.3999999999996</v>
      </c>
      <c r="F34" s="87">
        <f t="shared" si="1"/>
        <v>41.66666666666697</v>
      </c>
      <c r="G34">
        <f t="shared" si="13"/>
        <v>50.25</v>
      </c>
      <c r="H34" s="87">
        <f t="shared" si="25"/>
        <v>58.600000000000364</v>
      </c>
      <c r="I34" s="87">
        <f t="shared" si="2"/>
        <v>41.66666666666697</v>
      </c>
      <c r="J34" s="87">
        <f t="shared" si="14"/>
        <v>50.25</v>
      </c>
      <c r="K34" s="87">
        <f t="shared" si="26"/>
        <v>58.600000000000364</v>
      </c>
      <c r="L34" s="90">
        <f t="shared" si="3"/>
        <v>8.0468649414188811E-3</v>
      </c>
      <c r="M34" s="90">
        <f t="shared" si="15"/>
        <v>9.7045191193511002E-3</v>
      </c>
      <c r="N34" s="90">
        <f t="shared" si="27"/>
        <v>1.1317110853611503E-2</v>
      </c>
      <c r="T34" s="85" t="s">
        <v>47</v>
      </c>
      <c r="U34" s="82">
        <v>2885.47</v>
      </c>
      <c r="V34" s="87">
        <f t="shared" si="4"/>
        <v>2846.4533333333334</v>
      </c>
      <c r="W34">
        <f t="shared" si="16"/>
        <v>2831.3224999999998</v>
      </c>
      <c r="X34">
        <f t="shared" si="28"/>
        <v>2835.5279999999998</v>
      </c>
      <c r="Y34" s="87">
        <f t="shared" si="5"/>
        <v>39.016666666666424</v>
      </c>
      <c r="Z34">
        <f t="shared" si="17"/>
        <v>54.147500000000036</v>
      </c>
      <c r="AA34">
        <f t="shared" si="29"/>
        <v>49.942000000000007</v>
      </c>
      <c r="AB34" s="87">
        <f t="shared" si="6"/>
        <v>39.016666666666424</v>
      </c>
      <c r="AC34">
        <f t="shared" si="18"/>
        <v>54.147500000000036</v>
      </c>
      <c r="AD34">
        <f t="shared" si="30"/>
        <v>49.942000000000007</v>
      </c>
      <c r="AE34" s="90">
        <f t="shared" si="7"/>
        <v>1.3521771727540549E-2</v>
      </c>
      <c r="AF34" s="90">
        <f t="shared" si="19"/>
        <v>1.8765573719359423E-2</v>
      </c>
      <c r="AG34" s="90">
        <f t="shared" si="31"/>
        <v>1.7308098853912886E-2</v>
      </c>
      <c r="AN34" s="85" t="s">
        <v>47</v>
      </c>
      <c r="AO34" s="82">
        <v>1300.25</v>
      </c>
      <c r="AP34" s="87">
        <f t="shared" si="8"/>
        <v>1298.2566666666667</v>
      </c>
      <c r="AQ34" s="87">
        <f t="shared" si="20"/>
        <v>1297.49</v>
      </c>
      <c r="AR34" s="87">
        <f t="shared" si="32"/>
        <v>1297.1759999999999</v>
      </c>
      <c r="AS34" s="87">
        <f t="shared" si="9"/>
        <v>1.9933333333333394</v>
      </c>
      <c r="AT34">
        <f t="shared" si="21"/>
        <v>2.7599999999999909</v>
      </c>
      <c r="AU34">
        <f t="shared" si="33"/>
        <v>3.0740000000000691</v>
      </c>
      <c r="AV34" s="87">
        <f t="shared" si="10"/>
        <v>1.9933333333333394</v>
      </c>
      <c r="AW34">
        <f t="shared" si="22"/>
        <v>2.7599999999999909</v>
      </c>
      <c r="AX34">
        <f t="shared" si="34"/>
        <v>3.0740000000000691</v>
      </c>
      <c r="AY34" s="90">
        <f t="shared" si="11"/>
        <v>1.5330385182336778E-3</v>
      </c>
      <c r="AZ34" s="90">
        <f t="shared" si="23"/>
        <v>2.1226687175543097E-3</v>
      </c>
      <c r="BA34" s="90">
        <f t="shared" si="35"/>
        <v>2.364160738319607E-3</v>
      </c>
    </row>
    <row r="35" spans="1:53" ht="15" thickBot="1">
      <c r="A35" s="84" t="s">
        <v>48</v>
      </c>
      <c r="B35" s="83">
        <v>5189</v>
      </c>
      <c r="C35" s="87">
        <f t="shared" si="0"/>
        <v>5158.333333333333</v>
      </c>
      <c r="D35">
        <f t="shared" si="12"/>
        <v>5146.75</v>
      </c>
      <c r="E35" s="87">
        <f t="shared" si="24"/>
        <v>5137.8</v>
      </c>
      <c r="F35" s="87">
        <f t="shared" si="1"/>
        <v>30.66666666666697</v>
      </c>
      <c r="G35">
        <f t="shared" si="13"/>
        <v>42.25</v>
      </c>
      <c r="H35" s="87">
        <f t="shared" si="25"/>
        <v>51.199999999999818</v>
      </c>
      <c r="I35" s="87">
        <f t="shared" si="2"/>
        <v>30.66666666666697</v>
      </c>
      <c r="J35" s="87">
        <f t="shared" si="14"/>
        <v>42.25</v>
      </c>
      <c r="K35" s="87">
        <f t="shared" si="26"/>
        <v>51.199999999999818</v>
      </c>
      <c r="L35" s="90">
        <f t="shared" si="3"/>
        <v>5.9099376887005147E-3</v>
      </c>
      <c r="M35" s="90">
        <f t="shared" si="15"/>
        <v>8.1422239352476385E-3</v>
      </c>
      <c r="N35" s="90">
        <f t="shared" si="27"/>
        <v>9.8670264020042052E-3</v>
      </c>
      <c r="T35" s="84" t="s">
        <v>48</v>
      </c>
      <c r="U35" s="83">
        <v>2858.09</v>
      </c>
      <c r="V35" s="87">
        <f t="shared" si="4"/>
        <v>2882.67</v>
      </c>
      <c r="W35">
        <f t="shared" si="16"/>
        <v>2856.2075</v>
      </c>
      <c r="X35">
        <f t="shared" si="28"/>
        <v>2842.1519999999996</v>
      </c>
      <c r="Y35" s="87">
        <f t="shared" si="5"/>
        <v>-24.579999999999927</v>
      </c>
      <c r="Z35">
        <f t="shared" si="17"/>
        <v>1.8825000000001637</v>
      </c>
      <c r="AA35">
        <f t="shared" si="29"/>
        <v>15.938000000000557</v>
      </c>
      <c r="AB35" s="87">
        <f t="shared" si="6"/>
        <v>24.579999999999927</v>
      </c>
      <c r="AC35">
        <f t="shared" si="18"/>
        <v>1.8825000000001637</v>
      </c>
      <c r="AD35">
        <f t="shared" si="30"/>
        <v>15.938000000000557</v>
      </c>
      <c r="AE35" s="90">
        <f t="shared" si="7"/>
        <v>8.6001490505897039E-3</v>
      </c>
      <c r="AF35" s="90">
        <f t="shared" si="19"/>
        <v>6.5865665531881904E-4</v>
      </c>
      <c r="AG35" s="90">
        <f t="shared" si="31"/>
        <v>5.5764514063589869E-3</v>
      </c>
      <c r="AN35" s="84" t="s">
        <v>48</v>
      </c>
      <c r="AO35" s="83">
        <v>1306.8599999999999</v>
      </c>
      <c r="AP35" s="87">
        <f t="shared" si="8"/>
        <v>1299.3900000000001</v>
      </c>
      <c r="AQ35" s="87">
        <f t="shared" si="20"/>
        <v>1298.7550000000001</v>
      </c>
      <c r="AR35" s="87">
        <f t="shared" si="32"/>
        <v>1298.0419999999999</v>
      </c>
      <c r="AS35" s="87">
        <f t="shared" si="9"/>
        <v>7.4699999999997999</v>
      </c>
      <c r="AT35">
        <f t="shared" si="21"/>
        <v>8.1049999999997908</v>
      </c>
      <c r="AU35">
        <f t="shared" si="33"/>
        <v>8.8179999999999836</v>
      </c>
      <c r="AV35" s="87">
        <f t="shared" si="10"/>
        <v>7.4699999999997999</v>
      </c>
      <c r="AW35">
        <f t="shared" si="22"/>
        <v>8.1049999999997908</v>
      </c>
      <c r="AX35">
        <f t="shared" si="34"/>
        <v>8.8179999999999836</v>
      </c>
      <c r="AY35" s="90">
        <f t="shared" si="11"/>
        <v>5.7159910013312833E-3</v>
      </c>
      <c r="AZ35" s="90">
        <f t="shared" si="23"/>
        <v>6.2018884960897049E-3</v>
      </c>
      <c r="BA35" s="90">
        <f t="shared" si="35"/>
        <v>6.7474710374485292E-3</v>
      </c>
    </row>
    <row r="36" spans="1:53" ht="15" thickBot="1">
      <c r="A36" s="85" t="s">
        <v>49</v>
      </c>
      <c r="B36" s="82">
        <v>5216</v>
      </c>
      <c r="C36" s="87">
        <f t="shared" si="0"/>
        <v>5174.333333333333</v>
      </c>
      <c r="D36">
        <f t="shared" si="12"/>
        <v>5166</v>
      </c>
      <c r="E36" s="87">
        <f t="shared" si="24"/>
        <v>5155.2</v>
      </c>
      <c r="F36" s="87">
        <f t="shared" si="1"/>
        <v>41.66666666666697</v>
      </c>
      <c r="G36">
        <f t="shared" si="13"/>
        <v>50</v>
      </c>
      <c r="H36" s="87">
        <f t="shared" si="25"/>
        <v>60.800000000000182</v>
      </c>
      <c r="I36" s="87">
        <f t="shared" si="2"/>
        <v>41.66666666666697</v>
      </c>
      <c r="J36" s="87">
        <f t="shared" si="14"/>
        <v>50</v>
      </c>
      <c r="K36" s="87">
        <f t="shared" si="26"/>
        <v>60.800000000000182</v>
      </c>
      <c r="L36" s="90">
        <f t="shared" si="3"/>
        <v>7.9882413087935134E-3</v>
      </c>
      <c r="M36" s="90">
        <f t="shared" si="15"/>
        <v>9.5858895705521474E-3</v>
      </c>
      <c r="N36" s="90">
        <f t="shared" si="27"/>
        <v>1.1656441717791446E-2</v>
      </c>
      <c r="T36" s="85" t="s">
        <v>49</v>
      </c>
      <c r="U36" s="82">
        <v>2950.95</v>
      </c>
      <c r="V36" s="87">
        <f t="shared" si="4"/>
        <v>2879.0433333333335</v>
      </c>
      <c r="W36">
        <f t="shared" si="16"/>
        <v>2876.5250000000001</v>
      </c>
      <c r="X36">
        <f t="shared" si="28"/>
        <v>2856.5839999999998</v>
      </c>
      <c r="Y36" s="87">
        <f t="shared" si="5"/>
        <v>71.906666666666297</v>
      </c>
      <c r="Z36">
        <f t="shared" si="17"/>
        <v>74.424999999999727</v>
      </c>
      <c r="AA36">
        <f t="shared" si="29"/>
        <v>94.365999999999985</v>
      </c>
      <c r="AB36" s="87">
        <f t="shared" si="6"/>
        <v>71.906666666666297</v>
      </c>
      <c r="AC36">
        <f t="shared" si="18"/>
        <v>74.424999999999727</v>
      </c>
      <c r="AD36">
        <f t="shared" si="30"/>
        <v>94.365999999999985</v>
      </c>
      <c r="AE36" s="90">
        <f t="shared" si="7"/>
        <v>2.4367294148212034E-2</v>
      </c>
      <c r="AF36" s="90">
        <f t="shared" si="19"/>
        <v>2.5220691641674623E-2</v>
      </c>
      <c r="AG36" s="90">
        <f t="shared" si="31"/>
        <v>3.1978176519425944E-2</v>
      </c>
      <c r="AN36" s="85" t="s">
        <v>49</v>
      </c>
      <c r="AO36" s="82">
        <v>1310.3900000000001</v>
      </c>
      <c r="AP36" s="87">
        <f t="shared" si="8"/>
        <v>1302.2866666666666</v>
      </c>
      <c r="AQ36" s="87">
        <f t="shared" si="20"/>
        <v>1301.2574999999999</v>
      </c>
      <c r="AR36" s="87">
        <f t="shared" si="32"/>
        <v>1300.376</v>
      </c>
      <c r="AS36" s="87">
        <f t="shared" si="9"/>
        <v>8.1033333333334667</v>
      </c>
      <c r="AT36">
        <f t="shared" si="21"/>
        <v>9.1325000000001637</v>
      </c>
      <c r="AU36">
        <f t="shared" si="33"/>
        <v>10.014000000000124</v>
      </c>
      <c r="AV36" s="87">
        <f t="shared" si="10"/>
        <v>8.1033333333334667</v>
      </c>
      <c r="AW36">
        <f t="shared" si="22"/>
        <v>9.1325000000001637</v>
      </c>
      <c r="AX36">
        <f t="shared" si="34"/>
        <v>10.014000000000124</v>
      </c>
      <c r="AY36" s="90">
        <f t="shared" si="11"/>
        <v>6.1839096248700511E-3</v>
      </c>
      <c r="AZ36" s="90">
        <f t="shared" si="23"/>
        <v>6.969299216263985E-3</v>
      </c>
      <c r="BA36" s="90">
        <f t="shared" si="35"/>
        <v>7.6419997100100907E-3</v>
      </c>
    </row>
    <row r="37" spans="1:53" ht="15" thickBot="1">
      <c r="A37" s="84" t="s">
        <v>50</v>
      </c>
      <c r="B37" s="83">
        <v>5229</v>
      </c>
      <c r="C37" s="87">
        <f t="shared" si="0"/>
        <v>5194.333333333333</v>
      </c>
      <c r="D37">
        <f t="shared" si="12"/>
        <v>5184.75</v>
      </c>
      <c r="E37" s="87">
        <f t="shared" si="24"/>
        <v>5176</v>
      </c>
      <c r="F37" s="87">
        <f t="shared" si="1"/>
        <v>34.66666666666697</v>
      </c>
      <c r="G37">
        <f t="shared" si="13"/>
        <v>44.25</v>
      </c>
      <c r="H37" s="87">
        <f t="shared" si="25"/>
        <v>53</v>
      </c>
      <c r="I37" s="87">
        <f t="shared" si="2"/>
        <v>34.66666666666697</v>
      </c>
      <c r="J37" s="87">
        <f t="shared" si="14"/>
        <v>44.25</v>
      </c>
      <c r="K37" s="87">
        <f t="shared" si="26"/>
        <v>53</v>
      </c>
      <c r="L37" s="90">
        <f t="shared" si="3"/>
        <v>6.6296933766813865E-3</v>
      </c>
      <c r="M37" s="90">
        <f t="shared" si="15"/>
        <v>8.4624211130235223E-3</v>
      </c>
      <c r="N37" s="90">
        <f t="shared" si="27"/>
        <v>1.0135781220118569E-2</v>
      </c>
      <c r="T37" s="84" t="s">
        <v>50</v>
      </c>
      <c r="U37" s="83">
        <v>3091.33</v>
      </c>
      <c r="V37" s="87">
        <f t="shared" si="4"/>
        <v>2898.1699999999996</v>
      </c>
      <c r="W37">
        <f t="shared" si="16"/>
        <v>2897.0200000000004</v>
      </c>
      <c r="X37">
        <f t="shared" si="28"/>
        <v>2891.41</v>
      </c>
      <c r="Y37" s="87">
        <f t="shared" si="5"/>
        <v>193.16000000000031</v>
      </c>
      <c r="Z37">
        <f t="shared" si="17"/>
        <v>194.30999999999949</v>
      </c>
      <c r="AA37">
        <f t="shared" si="29"/>
        <v>199.92000000000007</v>
      </c>
      <c r="AB37" s="87">
        <f t="shared" si="6"/>
        <v>193.16000000000031</v>
      </c>
      <c r="AC37">
        <f t="shared" si="18"/>
        <v>194.30999999999949</v>
      </c>
      <c r="AD37">
        <f t="shared" si="30"/>
        <v>199.92000000000007</v>
      </c>
      <c r="AE37" s="90">
        <f t="shared" si="7"/>
        <v>6.2484432267017859E-2</v>
      </c>
      <c r="AF37" s="90">
        <f t="shared" si="19"/>
        <v>6.2856440431788091E-2</v>
      </c>
      <c r="AG37" s="90">
        <f t="shared" si="31"/>
        <v>6.4671193305147007E-2</v>
      </c>
      <c r="AN37" s="84" t="s">
        <v>50</v>
      </c>
      <c r="AO37" s="83">
        <v>1308.24</v>
      </c>
      <c r="AP37" s="87">
        <f t="shared" si="8"/>
        <v>1305.8333333333333</v>
      </c>
      <c r="AQ37" s="87">
        <f t="shared" si="20"/>
        <v>1304.3125</v>
      </c>
      <c r="AR37" s="87">
        <f t="shared" si="32"/>
        <v>1303.0840000000001</v>
      </c>
      <c r="AS37" s="87">
        <f t="shared" si="9"/>
        <v>2.4066666666667516</v>
      </c>
      <c r="AT37">
        <f t="shared" si="21"/>
        <v>3.9275000000000091</v>
      </c>
      <c r="AU37">
        <f t="shared" si="33"/>
        <v>5.1559999999999491</v>
      </c>
      <c r="AV37" s="87">
        <f t="shared" si="10"/>
        <v>2.4066666666667516</v>
      </c>
      <c r="AW37">
        <f t="shared" si="22"/>
        <v>3.9275000000000091</v>
      </c>
      <c r="AX37">
        <f t="shared" si="34"/>
        <v>5.1559999999999491</v>
      </c>
      <c r="AY37" s="90">
        <f t="shared" si="11"/>
        <v>1.8396216800180025E-3</v>
      </c>
      <c r="AZ37" s="90">
        <f t="shared" si="23"/>
        <v>3.0021249923561496E-3</v>
      </c>
      <c r="BA37" s="90">
        <f t="shared" si="35"/>
        <v>3.9411728734788333E-3</v>
      </c>
    </row>
    <row r="38" spans="1:53" ht="15" thickBot="1">
      <c r="A38" s="85" t="s">
        <v>51</v>
      </c>
      <c r="B38" s="82">
        <v>5237</v>
      </c>
      <c r="C38" s="87">
        <f t="shared" si="0"/>
        <v>5211.333333333333</v>
      </c>
      <c r="D38">
        <f t="shared" si="12"/>
        <v>5203</v>
      </c>
      <c r="E38" s="87">
        <f t="shared" si="24"/>
        <v>5193.6000000000004</v>
      </c>
      <c r="F38" s="87">
        <f t="shared" si="1"/>
        <v>25.66666666666697</v>
      </c>
      <c r="G38">
        <f t="shared" si="13"/>
        <v>34</v>
      </c>
      <c r="H38" s="87">
        <f t="shared" si="25"/>
        <v>43.399999999999636</v>
      </c>
      <c r="I38" s="87">
        <f t="shared" si="2"/>
        <v>25.66666666666697</v>
      </c>
      <c r="J38" s="87">
        <f t="shared" si="14"/>
        <v>34</v>
      </c>
      <c r="K38" s="87">
        <f t="shared" si="26"/>
        <v>43.399999999999636</v>
      </c>
      <c r="L38" s="90">
        <f t="shared" si="3"/>
        <v>4.9010247597225456E-3</v>
      </c>
      <c r="M38" s="90">
        <f t="shared" si="15"/>
        <v>6.4922665648271911E-3</v>
      </c>
      <c r="N38" s="90">
        <f t="shared" si="27"/>
        <v>8.2871873209852277E-3</v>
      </c>
      <c r="T38" s="85" t="s">
        <v>51</v>
      </c>
      <c r="U38" s="82">
        <v>3245.14</v>
      </c>
      <c r="V38" s="87">
        <f t="shared" si="4"/>
        <v>2966.7899999999995</v>
      </c>
      <c r="W38">
        <f t="shared" si="16"/>
        <v>2946.4599999999996</v>
      </c>
      <c r="X38">
        <f t="shared" si="28"/>
        <v>2935.8820000000005</v>
      </c>
      <c r="Y38" s="87">
        <f t="shared" si="5"/>
        <v>278.35000000000036</v>
      </c>
      <c r="Z38">
        <f t="shared" si="17"/>
        <v>298.68000000000029</v>
      </c>
      <c r="AA38">
        <f t="shared" si="29"/>
        <v>309.25799999999936</v>
      </c>
      <c r="AB38" s="87">
        <f t="shared" si="6"/>
        <v>278.35000000000036</v>
      </c>
      <c r="AC38">
        <f t="shared" si="18"/>
        <v>298.68000000000029</v>
      </c>
      <c r="AD38">
        <f t="shared" si="30"/>
        <v>309.25799999999936</v>
      </c>
      <c r="AE38" s="90">
        <f t="shared" si="7"/>
        <v>8.5774419593607792E-2</v>
      </c>
      <c r="AF38" s="90">
        <f t="shared" si="19"/>
        <v>9.2039172423994134E-2</v>
      </c>
      <c r="AG38" s="90">
        <f t="shared" si="31"/>
        <v>9.5298816075731513E-2</v>
      </c>
      <c r="AN38" s="85" t="s">
        <v>51</v>
      </c>
      <c r="AO38" s="82">
        <v>1305.22</v>
      </c>
      <c r="AP38" s="87">
        <f t="shared" si="8"/>
        <v>1308.4966666666667</v>
      </c>
      <c r="AQ38" s="87">
        <f t="shared" si="20"/>
        <v>1306.4349999999999</v>
      </c>
      <c r="AR38" s="87">
        <f t="shared" si="32"/>
        <v>1305.098</v>
      </c>
      <c r="AS38" s="87">
        <f t="shared" si="9"/>
        <v>-3.2766666666666424</v>
      </c>
      <c r="AT38">
        <f t="shared" si="21"/>
        <v>-1.2149999999999181</v>
      </c>
      <c r="AU38">
        <f t="shared" si="33"/>
        <v>0.12200000000007094</v>
      </c>
      <c r="AV38" s="87">
        <f t="shared" si="10"/>
        <v>3.2766666666666424</v>
      </c>
      <c r="AW38">
        <f t="shared" si="22"/>
        <v>1.2149999999999181</v>
      </c>
      <c r="AX38">
        <f t="shared" si="34"/>
        <v>0.12200000000007094</v>
      </c>
      <c r="AY38" s="90">
        <f t="shared" si="11"/>
        <v>2.5104324686004219E-3</v>
      </c>
      <c r="AZ38" s="90">
        <f t="shared" si="23"/>
        <v>9.3087755320935787E-4</v>
      </c>
      <c r="BA38" s="90">
        <f t="shared" si="35"/>
        <v>9.3470832503387121E-5</v>
      </c>
    </row>
    <row r="39" spans="1:53" ht="15" thickBot="1">
      <c r="A39" s="84" t="s">
        <v>54</v>
      </c>
      <c r="B39" s="83">
        <v>5339</v>
      </c>
      <c r="C39" s="87">
        <f t="shared" si="0"/>
        <v>5227.333333333333</v>
      </c>
      <c r="D39">
        <f t="shared" si="12"/>
        <v>5217.75</v>
      </c>
      <c r="E39" s="87">
        <f t="shared" si="24"/>
        <v>5209.8</v>
      </c>
      <c r="F39" s="87">
        <f t="shared" si="1"/>
        <v>111.66666666666697</v>
      </c>
      <c r="G39">
        <f t="shared" si="13"/>
        <v>121.25</v>
      </c>
      <c r="H39" s="87">
        <f t="shared" si="25"/>
        <v>129.19999999999982</v>
      </c>
      <c r="I39" s="87">
        <f t="shared" si="2"/>
        <v>111.66666666666697</v>
      </c>
      <c r="J39" s="87">
        <f t="shared" si="14"/>
        <v>121.25</v>
      </c>
      <c r="K39" s="87">
        <f t="shared" si="26"/>
        <v>129.19999999999982</v>
      </c>
      <c r="L39" s="90">
        <f t="shared" si="3"/>
        <v>2.0915277517637568E-2</v>
      </c>
      <c r="M39" s="90">
        <f t="shared" si="15"/>
        <v>2.2710245364300431E-2</v>
      </c>
      <c r="N39" s="90">
        <f t="shared" si="27"/>
        <v>2.4199288256227722E-2</v>
      </c>
      <c r="T39" s="84" t="s">
        <v>54</v>
      </c>
      <c r="U39" s="83">
        <v>2975.54</v>
      </c>
      <c r="V39" s="87">
        <f t="shared" si="4"/>
        <v>3095.8066666666668</v>
      </c>
      <c r="W39">
        <f t="shared" si="16"/>
        <v>3036.3774999999996</v>
      </c>
      <c r="X39">
        <f t="shared" si="28"/>
        <v>3006.1959999999995</v>
      </c>
      <c r="Y39" s="87">
        <f t="shared" si="5"/>
        <v>-120.26666666666688</v>
      </c>
      <c r="Z39">
        <f t="shared" si="17"/>
        <v>-60.837499999999636</v>
      </c>
      <c r="AA39">
        <f t="shared" si="29"/>
        <v>-30.655999999999494</v>
      </c>
      <c r="AB39" s="87">
        <f t="shared" si="6"/>
        <v>120.26666666666688</v>
      </c>
      <c r="AC39">
        <f t="shared" si="18"/>
        <v>60.837499999999636</v>
      </c>
      <c r="AD39">
        <f t="shared" si="30"/>
        <v>30.655999999999494</v>
      </c>
      <c r="AE39" s="90">
        <f t="shared" si="7"/>
        <v>4.041843385290296E-2</v>
      </c>
      <c r="AF39" s="90">
        <f t="shared" si="19"/>
        <v>2.0445868649051815E-2</v>
      </c>
      <c r="AG39" s="90">
        <f t="shared" si="31"/>
        <v>1.0302667751063503E-2</v>
      </c>
      <c r="AN39" s="84" t="s">
        <v>54</v>
      </c>
      <c r="AO39" s="83">
        <v>1309.2</v>
      </c>
      <c r="AP39" s="87">
        <f t="shared" si="8"/>
        <v>1307.95</v>
      </c>
      <c r="AQ39" s="87">
        <f t="shared" si="20"/>
        <v>1307.6775</v>
      </c>
      <c r="AR39" s="87">
        <f t="shared" si="32"/>
        <v>1306.192</v>
      </c>
      <c r="AS39" s="87">
        <f t="shared" si="9"/>
        <v>1.25</v>
      </c>
      <c r="AT39">
        <f t="shared" si="21"/>
        <v>1.5225000000000364</v>
      </c>
      <c r="AU39">
        <f t="shared" si="33"/>
        <v>3.0080000000000382</v>
      </c>
      <c r="AV39" s="87">
        <f t="shared" si="10"/>
        <v>1.25</v>
      </c>
      <c r="AW39">
        <f t="shared" si="22"/>
        <v>1.5225000000000364</v>
      </c>
      <c r="AX39">
        <f t="shared" si="34"/>
        <v>3.0080000000000382</v>
      </c>
      <c r="AY39" s="90">
        <f t="shared" si="11"/>
        <v>9.5478154598227917E-4</v>
      </c>
      <c r="AZ39" s="90">
        <f t="shared" si="23"/>
        <v>1.1629239230064438E-3</v>
      </c>
      <c r="BA39" s="90">
        <f t="shared" si="35"/>
        <v>2.297586312251786E-3</v>
      </c>
    </row>
    <row r="40" spans="1:53" ht="15" thickBot="1">
      <c r="A40" s="85" t="s">
        <v>41</v>
      </c>
      <c r="B40" s="82">
        <v>5363</v>
      </c>
      <c r="C40" s="87">
        <f t="shared" si="0"/>
        <v>5268.333333333333</v>
      </c>
      <c r="D40">
        <f t="shared" si="12"/>
        <v>5255.25</v>
      </c>
      <c r="E40" s="87">
        <f t="shared" si="24"/>
        <v>5242</v>
      </c>
      <c r="F40" s="87">
        <f t="shared" si="1"/>
        <v>94.66666666666697</v>
      </c>
      <c r="G40">
        <f t="shared" si="13"/>
        <v>107.75</v>
      </c>
      <c r="H40" s="87">
        <f t="shared" si="25"/>
        <v>121</v>
      </c>
      <c r="I40" s="87">
        <f t="shared" si="2"/>
        <v>94.66666666666697</v>
      </c>
      <c r="J40" s="87">
        <f t="shared" si="14"/>
        <v>107.75</v>
      </c>
      <c r="K40" s="87">
        <f t="shared" si="26"/>
        <v>121</v>
      </c>
      <c r="L40" s="90">
        <f t="shared" si="3"/>
        <v>1.7651811796879913E-2</v>
      </c>
      <c r="M40" s="90">
        <f t="shared" si="15"/>
        <v>2.0091366772328919E-2</v>
      </c>
      <c r="N40" s="90">
        <f t="shared" si="27"/>
        <v>2.2561998881223195E-2</v>
      </c>
      <c r="T40" s="85" t="s">
        <v>41</v>
      </c>
      <c r="U40" s="82">
        <v>3040.46</v>
      </c>
      <c r="V40" s="87">
        <f t="shared" si="4"/>
        <v>3104.0033333333326</v>
      </c>
      <c r="W40">
        <f t="shared" si="16"/>
        <v>3065.74</v>
      </c>
      <c r="X40">
        <f t="shared" si="28"/>
        <v>3024.21</v>
      </c>
      <c r="Y40" s="87">
        <f t="shared" si="5"/>
        <v>-63.543333333332612</v>
      </c>
      <c r="Z40">
        <f t="shared" si="17"/>
        <v>-25.279999999999745</v>
      </c>
      <c r="AA40">
        <f t="shared" si="29"/>
        <v>16.25</v>
      </c>
      <c r="AB40" s="87">
        <f t="shared" si="6"/>
        <v>63.543333333332612</v>
      </c>
      <c r="AC40">
        <f t="shared" si="18"/>
        <v>25.279999999999745</v>
      </c>
      <c r="AD40">
        <f t="shared" si="30"/>
        <v>16.25</v>
      </c>
      <c r="AE40" s="90">
        <f t="shared" si="7"/>
        <v>2.0899249894204368E-2</v>
      </c>
      <c r="AF40" s="90">
        <f t="shared" si="19"/>
        <v>8.3145313538082223E-3</v>
      </c>
      <c r="AG40" s="90">
        <f t="shared" si="31"/>
        <v>5.3445860165895953E-3</v>
      </c>
      <c r="AN40" s="85" t="s">
        <v>41</v>
      </c>
      <c r="AO40" s="82">
        <v>1309.77</v>
      </c>
      <c r="AP40" s="87">
        <f t="shared" si="8"/>
        <v>1307.5533333333333</v>
      </c>
      <c r="AQ40" s="87">
        <f t="shared" si="20"/>
        <v>1308.2625</v>
      </c>
      <c r="AR40" s="87">
        <f t="shared" si="32"/>
        <v>1307.982</v>
      </c>
      <c r="AS40" s="87">
        <f t="shared" si="9"/>
        <v>2.216666666666697</v>
      </c>
      <c r="AT40">
        <f t="shared" si="21"/>
        <v>1.5074999999999363</v>
      </c>
      <c r="AU40">
        <f t="shared" si="33"/>
        <v>1.7880000000000109</v>
      </c>
      <c r="AV40" s="87">
        <f t="shared" si="10"/>
        <v>2.216666666666697</v>
      </c>
      <c r="AW40">
        <f t="shared" si="22"/>
        <v>1.5074999999999363</v>
      </c>
      <c r="AX40">
        <f t="shared" si="34"/>
        <v>1.7880000000000109</v>
      </c>
      <c r="AY40" s="90">
        <f t="shared" si="11"/>
        <v>1.6924090998165304E-3</v>
      </c>
      <c r="AZ40" s="90">
        <f t="shared" si="23"/>
        <v>1.1509654366796739E-3</v>
      </c>
      <c r="BA40" s="90">
        <f t="shared" si="35"/>
        <v>1.3651251746489926E-3</v>
      </c>
    </row>
    <row r="41" spans="1:53" ht="15" thickBot="1">
      <c r="A41" s="84" t="s">
        <v>42</v>
      </c>
      <c r="B41" s="83">
        <v>5376</v>
      </c>
      <c r="C41" s="87">
        <f t="shared" si="0"/>
        <v>5313</v>
      </c>
      <c r="D41">
        <f t="shared" si="12"/>
        <v>5292</v>
      </c>
      <c r="E41" s="87">
        <f t="shared" si="24"/>
        <v>5276.8</v>
      </c>
      <c r="F41" s="87">
        <f t="shared" si="1"/>
        <v>63</v>
      </c>
      <c r="G41">
        <f t="shared" si="13"/>
        <v>84</v>
      </c>
      <c r="H41" s="87">
        <f t="shared" si="25"/>
        <v>99.199999999999818</v>
      </c>
      <c r="I41" s="87">
        <f t="shared" si="2"/>
        <v>63</v>
      </c>
      <c r="J41" s="87">
        <f t="shared" si="14"/>
        <v>84</v>
      </c>
      <c r="K41" s="87">
        <f t="shared" si="26"/>
        <v>99.199999999999818</v>
      </c>
      <c r="L41" s="90">
        <f t="shared" si="3"/>
        <v>1.171875E-2</v>
      </c>
      <c r="M41" s="90">
        <f t="shared" si="15"/>
        <v>1.5625E-2</v>
      </c>
      <c r="N41" s="90">
        <f t="shared" si="27"/>
        <v>1.8452380952380918E-2</v>
      </c>
      <c r="T41" s="84" t="s">
        <v>42</v>
      </c>
      <c r="U41" s="83">
        <v>3152.96</v>
      </c>
      <c r="V41" s="87">
        <f t="shared" si="4"/>
        <v>3087.0466666666666</v>
      </c>
      <c r="W41">
        <f t="shared" si="16"/>
        <v>3088.1174999999994</v>
      </c>
      <c r="X41">
        <f t="shared" si="28"/>
        <v>3060.6839999999997</v>
      </c>
      <c r="Y41" s="87">
        <f t="shared" si="5"/>
        <v>65.913333333333412</v>
      </c>
      <c r="Z41">
        <f t="shared" si="17"/>
        <v>64.842500000000655</v>
      </c>
      <c r="AA41">
        <f t="shared" si="29"/>
        <v>92.276000000000295</v>
      </c>
      <c r="AB41" s="87">
        <f t="shared" si="6"/>
        <v>65.913333333333412</v>
      </c>
      <c r="AC41">
        <f t="shared" si="18"/>
        <v>64.842500000000655</v>
      </c>
      <c r="AD41">
        <f t="shared" si="30"/>
        <v>92.276000000000295</v>
      </c>
      <c r="AE41" s="90">
        <f t="shared" si="7"/>
        <v>2.0905223451402305E-2</v>
      </c>
      <c r="AF41" s="90">
        <f t="shared" si="19"/>
        <v>2.0565595503907647E-2</v>
      </c>
      <c r="AG41" s="90">
        <f t="shared" si="31"/>
        <v>2.9266467065868357E-2</v>
      </c>
      <c r="AN41" s="84" t="s">
        <v>42</v>
      </c>
      <c r="AO41" s="83">
        <v>1421.25</v>
      </c>
      <c r="AP41" s="87">
        <f t="shared" si="8"/>
        <v>1308.0633333333333</v>
      </c>
      <c r="AQ41" s="87">
        <f t="shared" si="20"/>
        <v>1308.1075000000001</v>
      </c>
      <c r="AR41" s="87">
        <f t="shared" si="32"/>
        <v>1308.5639999999999</v>
      </c>
      <c r="AS41" s="87">
        <f t="shared" si="9"/>
        <v>113.18666666666672</v>
      </c>
      <c r="AT41">
        <f t="shared" si="21"/>
        <v>113.14249999999993</v>
      </c>
      <c r="AU41">
        <f t="shared" si="33"/>
        <v>112.68600000000015</v>
      </c>
      <c r="AV41" s="87">
        <f t="shared" si="10"/>
        <v>113.18666666666672</v>
      </c>
      <c r="AW41">
        <f t="shared" si="22"/>
        <v>113.14249999999993</v>
      </c>
      <c r="AX41">
        <f t="shared" si="34"/>
        <v>112.68600000000015</v>
      </c>
      <c r="AY41" s="90">
        <f t="shared" si="11"/>
        <v>7.9638815596599272E-2</v>
      </c>
      <c r="AZ41" s="90">
        <f t="shared" si="23"/>
        <v>7.9607739665787103E-2</v>
      </c>
      <c r="BA41" s="90">
        <f t="shared" si="35"/>
        <v>7.928654353562016E-2</v>
      </c>
    </row>
    <row r="42" spans="1:53" ht="15" thickBot="1">
      <c r="A42" s="85" t="s">
        <v>43</v>
      </c>
      <c r="B42" s="82">
        <v>5382</v>
      </c>
      <c r="C42" s="87">
        <f t="shared" si="0"/>
        <v>5359.333333333333</v>
      </c>
      <c r="D42">
        <f t="shared" si="12"/>
        <v>5328.75</v>
      </c>
      <c r="E42" s="87">
        <f t="shared" si="24"/>
        <v>5308.8</v>
      </c>
      <c r="F42" s="87">
        <f t="shared" si="1"/>
        <v>22.66666666666697</v>
      </c>
      <c r="G42">
        <f t="shared" si="13"/>
        <v>53.25</v>
      </c>
      <c r="H42" s="87">
        <f t="shared" si="25"/>
        <v>73.199999999999818</v>
      </c>
      <c r="I42" s="87">
        <f t="shared" si="2"/>
        <v>22.66666666666697</v>
      </c>
      <c r="J42" s="87">
        <f t="shared" si="14"/>
        <v>53.25</v>
      </c>
      <c r="K42" s="87">
        <f t="shared" si="26"/>
        <v>73.199999999999818</v>
      </c>
      <c r="L42" s="90">
        <f t="shared" si="3"/>
        <v>4.2115694289607897E-3</v>
      </c>
      <c r="M42" s="90">
        <f t="shared" si="15"/>
        <v>9.894091415830546E-3</v>
      </c>
      <c r="N42" s="90">
        <f t="shared" si="27"/>
        <v>1.3600891861761394E-2</v>
      </c>
      <c r="T42" s="85" t="s">
        <v>43</v>
      </c>
      <c r="U42" s="82">
        <v>3144.87</v>
      </c>
      <c r="V42" s="87">
        <f t="shared" si="4"/>
        <v>3056.3199999999997</v>
      </c>
      <c r="W42">
        <f t="shared" si="16"/>
        <v>3103.5249999999996</v>
      </c>
      <c r="X42">
        <f t="shared" si="28"/>
        <v>3101.0859999999993</v>
      </c>
      <c r="Y42" s="87">
        <f t="shared" si="5"/>
        <v>88.550000000000182</v>
      </c>
      <c r="Z42">
        <f t="shared" si="17"/>
        <v>41.345000000000255</v>
      </c>
      <c r="AA42">
        <f t="shared" si="29"/>
        <v>43.78400000000056</v>
      </c>
      <c r="AB42" s="87">
        <f t="shared" si="6"/>
        <v>88.550000000000182</v>
      </c>
      <c r="AC42">
        <f t="shared" si="18"/>
        <v>41.345000000000255</v>
      </c>
      <c r="AD42">
        <f t="shared" si="30"/>
        <v>43.78400000000056</v>
      </c>
      <c r="AE42" s="90">
        <f t="shared" si="7"/>
        <v>2.8156966742663509E-2</v>
      </c>
      <c r="AF42" s="90">
        <f t="shared" si="19"/>
        <v>1.3146807340208103E-2</v>
      </c>
      <c r="AG42" s="90">
        <f t="shared" si="31"/>
        <v>1.3922356091030968E-2</v>
      </c>
      <c r="AN42" s="85" t="s">
        <v>43</v>
      </c>
      <c r="AO42" s="82">
        <v>1426.41</v>
      </c>
      <c r="AP42" s="87">
        <f t="shared" si="8"/>
        <v>1346.74</v>
      </c>
      <c r="AQ42" s="87">
        <f t="shared" si="20"/>
        <v>1336.3600000000001</v>
      </c>
      <c r="AR42" s="87">
        <f t="shared" si="32"/>
        <v>1330.7360000000001</v>
      </c>
      <c r="AS42" s="87">
        <f t="shared" si="9"/>
        <v>79.670000000000073</v>
      </c>
      <c r="AT42">
        <f t="shared" si="21"/>
        <v>90.049999999999955</v>
      </c>
      <c r="AU42">
        <f t="shared" si="33"/>
        <v>95.673999999999978</v>
      </c>
      <c r="AV42" s="87">
        <f t="shared" si="10"/>
        <v>79.670000000000073</v>
      </c>
      <c r="AW42">
        <f t="shared" si="22"/>
        <v>90.049999999999955</v>
      </c>
      <c r="AX42">
        <f t="shared" si="34"/>
        <v>95.673999999999978</v>
      </c>
      <c r="AY42" s="90">
        <f t="shared" si="11"/>
        <v>5.5853506355115337E-2</v>
      </c>
      <c r="AZ42" s="90">
        <f t="shared" si="23"/>
        <v>6.3130516471421219E-2</v>
      </c>
      <c r="BA42" s="90">
        <f t="shared" si="35"/>
        <v>6.7073281875477578E-2</v>
      </c>
    </row>
    <row r="43" spans="1:53" ht="15" thickBot="1">
      <c r="A43" s="84" t="s">
        <v>44</v>
      </c>
      <c r="B43" s="83">
        <v>5383</v>
      </c>
      <c r="C43" s="87">
        <f t="shared" si="0"/>
        <v>5373.666666666667</v>
      </c>
      <c r="D43">
        <f t="shared" si="12"/>
        <v>5365</v>
      </c>
      <c r="E43" s="87">
        <f t="shared" si="24"/>
        <v>5339.4</v>
      </c>
      <c r="F43" s="87">
        <f t="shared" si="1"/>
        <v>9.3333333333330302</v>
      </c>
      <c r="G43">
        <f t="shared" si="13"/>
        <v>18</v>
      </c>
      <c r="H43" s="87">
        <f t="shared" si="25"/>
        <v>43.600000000000364</v>
      </c>
      <c r="I43" s="87">
        <f t="shared" si="2"/>
        <v>9.3333333333330302</v>
      </c>
      <c r="J43" s="87">
        <f t="shared" si="14"/>
        <v>18</v>
      </c>
      <c r="K43" s="87">
        <f t="shared" si="26"/>
        <v>43.600000000000364</v>
      </c>
      <c r="L43" s="90">
        <f t="shared" si="3"/>
        <v>1.733853489380091E-3</v>
      </c>
      <c r="M43" s="90">
        <f t="shared" si="15"/>
        <v>3.3438603009474273E-3</v>
      </c>
      <c r="N43" s="90">
        <f t="shared" si="27"/>
        <v>8.0995727289616126E-3</v>
      </c>
      <c r="T43" s="84" t="s">
        <v>44</v>
      </c>
      <c r="U43" s="83">
        <v>3076.14</v>
      </c>
      <c r="V43" s="87">
        <f t="shared" si="4"/>
        <v>3112.7633333333338</v>
      </c>
      <c r="W43">
        <f t="shared" si="16"/>
        <v>3078.4574999999995</v>
      </c>
      <c r="X43">
        <f t="shared" si="28"/>
        <v>3111.7939999999994</v>
      </c>
      <c r="Y43" s="87">
        <f t="shared" si="5"/>
        <v>-36.623333333333903</v>
      </c>
      <c r="Z43">
        <f t="shared" si="17"/>
        <v>-2.3174999999996544</v>
      </c>
      <c r="AA43">
        <f t="shared" si="29"/>
        <v>-35.653999999999542</v>
      </c>
      <c r="AB43" s="87">
        <f t="shared" si="6"/>
        <v>36.623333333333903</v>
      </c>
      <c r="AC43">
        <f t="shared" si="18"/>
        <v>2.3174999999996544</v>
      </c>
      <c r="AD43">
        <f t="shared" si="30"/>
        <v>35.653999999999542</v>
      </c>
      <c r="AE43" s="90">
        <f t="shared" si="7"/>
        <v>1.1905613311921403E-2</v>
      </c>
      <c r="AF43" s="90">
        <f t="shared" si="19"/>
        <v>7.5337923501519913E-4</v>
      </c>
      <c r="AG43" s="90">
        <f t="shared" si="31"/>
        <v>1.1590499782194419E-2</v>
      </c>
      <c r="AN43" s="84" t="s">
        <v>44</v>
      </c>
      <c r="AO43" s="83">
        <v>1429.82</v>
      </c>
      <c r="AP43" s="87">
        <f t="shared" si="8"/>
        <v>1385.8100000000002</v>
      </c>
      <c r="AQ43" s="87">
        <f t="shared" si="20"/>
        <v>1366.6575</v>
      </c>
      <c r="AR43" s="87">
        <f t="shared" si="32"/>
        <v>1354.3700000000001</v>
      </c>
      <c r="AS43" s="87">
        <f t="shared" si="9"/>
        <v>44.009999999999764</v>
      </c>
      <c r="AT43">
        <f t="shared" si="21"/>
        <v>63.162499999999909</v>
      </c>
      <c r="AU43">
        <f t="shared" si="33"/>
        <v>75.449999999999818</v>
      </c>
      <c r="AV43" s="87">
        <f t="shared" si="10"/>
        <v>44.009999999999764</v>
      </c>
      <c r="AW43">
        <f t="shared" si="22"/>
        <v>63.162499999999909</v>
      </c>
      <c r="AX43">
        <f t="shared" si="34"/>
        <v>75.449999999999818</v>
      </c>
      <c r="AY43" s="90">
        <f t="shared" si="11"/>
        <v>3.0780098194178124E-2</v>
      </c>
      <c r="AZ43" s="90">
        <f t="shared" si="23"/>
        <v>4.4175140926829892E-2</v>
      </c>
      <c r="BA43" s="90">
        <f t="shared" si="35"/>
        <v>5.2768879998880851E-2</v>
      </c>
    </row>
    <row r="44" spans="1:53" ht="15" thickBot="1">
      <c r="A44" s="85" t="s">
        <v>45</v>
      </c>
      <c r="B44" s="82">
        <v>5383</v>
      </c>
      <c r="C44" s="87">
        <f t="shared" si="0"/>
        <v>5380.333333333333</v>
      </c>
      <c r="D44">
        <f t="shared" si="12"/>
        <v>5376</v>
      </c>
      <c r="E44" s="87">
        <f t="shared" si="24"/>
        <v>5368.6</v>
      </c>
      <c r="F44" s="87">
        <f t="shared" si="1"/>
        <v>2.6666666666669698</v>
      </c>
      <c r="G44">
        <f t="shared" si="13"/>
        <v>7</v>
      </c>
      <c r="H44" s="87">
        <f t="shared" si="25"/>
        <v>14.399999999999636</v>
      </c>
      <c r="I44" s="87">
        <f t="shared" si="2"/>
        <v>2.6666666666669698</v>
      </c>
      <c r="J44" s="87">
        <f t="shared" si="14"/>
        <v>7</v>
      </c>
      <c r="K44" s="87">
        <f t="shared" si="26"/>
        <v>14.399999999999636</v>
      </c>
      <c r="L44" s="90">
        <f t="shared" si="3"/>
        <v>4.9538671125152697E-4</v>
      </c>
      <c r="M44" s="90">
        <f t="shared" si="15"/>
        <v>1.3003901170351106E-3</v>
      </c>
      <c r="N44" s="90">
        <f t="shared" si="27"/>
        <v>2.6750882407578741E-3</v>
      </c>
      <c r="T44" s="85" t="s">
        <v>45</v>
      </c>
      <c r="U44" s="82">
        <v>3222.47</v>
      </c>
      <c r="V44" s="87">
        <f t="shared" si="4"/>
        <v>3124.6566666666663</v>
      </c>
      <c r="W44">
        <f t="shared" si="16"/>
        <v>3103.6075000000001</v>
      </c>
      <c r="X44">
        <f t="shared" si="28"/>
        <v>3077.9939999999997</v>
      </c>
      <c r="Y44" s="87">
        <f t="shared" si="5"/>
        <v>97.813333333333503</v>
      </c>
      <c r="Z44">
        <f t="shared" si="17"/>
        <v>118.86249999999973</v>
      </c>
      <c r="AA44">
        <f t="shared" si="29"/>
        <v>144.47600000000011</v>
      </c>
      <c r="AB44" s="87">
        <f t="shared" si="6"/>
        <v>97.813333333333503</v>
      </c>
      <c r="AC44">
        <f t="shared" si="18"/>
        <v>118.86249999999973</v>
      </c>
      <c r="AD44">
        <f t="shared" si="30"/>
        <v>144.47600000000011</v>
      </c>
      <c r="AE44" s="90">
        <f t="shared" si="7"/>
        <v>3.0353527987330684E-2</v>
      </c>
      <c r="AF44" s="90">
        <f t="shared" si="19"/>
        <v>3.6885525699230634E-2</v>
      </c>
      <c r="AG44" s="90">
        <f t="shared" si="31"/>
        <v>4.4833931735594162E-2</v>
      </c>
      <c r="AN44" s="85" t="s">
        <v>45</v>
      </c>
      <c r="AO44" s="82">
        <v>1444.09</v>
      </c>
      <c r="AP44" s="87">
        <f t="shared" si="8"/>
        <v>1425.8266666666666</v>
      </c>
      <c r="AQ44" s="87">
        <f t="shared" si="20"/>
        <v>1396.8125</v>
      </c>
      <c r="AR44" s="87">
        <f t="shared" si="32"/>
        <v>1379.29</v>
      </c>
      <c r="AS44" s="87">
        <f t="shared" si="9"/>
        <v>18.263333333333321</v>
      </c>
      <c r="AT44">
        <f t="shared" si="21"/>
        <v>47.277499999999918</v>
      </c>
      <c r="AU44">
        <f t="shared" si="33"/>
        <v>64.799999999999955</v>
      </c>
      <c r="AV44" s="87">
        <f t="shared" si="10"/>
        <v>18.263333333333321</v>
      </c>
      <c r="AW44">
        <f t="shared" si="22"/>
        <v>47.277499999999918</v>
      </c>
      <c r="AX44">
        <f t="shared" si="34"/>
        <v>64.799999999999955</v>
      </c>
      <c r="AY44" s="90">
        <f t="shared" si="11"/>
        <v>1.2646949520690069E-2</v>
      </c>
      <c r="AZ44" s="90">
        <f t="shared" si="23"/>
        <v>3.2738610474416362E-2</v>
      </c>
      <c r="BA44" s="90">
        <f t="shared" si="35"/>
        <v>4.4872549494837551E-2</v>
      </c>
    </row>
    <row r="45" spans="1:53" ht="15" thickBot="1">
      <c r="A45" s="84" t="s">
        <v>46</v>
      </c>
      <c r="B45" s="83">
        <v>5392</v>
      </c>
      <c r="C45" s="87">
        <f t="shared" si="0"/>
        <v>5382.666666666667</v>
      </c>
      <c r="D45">
        <f t="shared" si="12"/>
        <v>5381</v>
      </c>
      <c r="E45" s="87">
        <f t="shared" si="24"/>
        <v>5377.4</v>
      </c>
      <c r="F45" s="87">
        <f t="shared" si="1"/>
        <v>9.3333333333330302</v>
      </c>
      <c r="G45">
        <f t="shared" si="13"/>
        <v>11</v>
      </c>
      <c r="H45" s="87">
        <f t="shared" si="25"/>
        <v>14.600000000000364</v>
      </c>
      <c r="I45" s="87">
        <f t="shared" si="2"/>
        <v>9.3333333333330302</v>
      </c>
      <c r="J45" s="87">
        <f t="shared" si="14"/>
        <v>11</v>
      </c>
      <c r="K45" s="87">
        <f t="shared" si="26"/>
        <v>14.600000000000364</v>
      </c>
      <c r="L45" s="90">
        <f t="shared" si="3"/>
        <v>1.7309594460929211E-3</v>
      </c>
      <c r="M45" s="90">
        <f t="shared" si="15"/>
        <v>2.0400593471810091E-3</v>
      </c>
      <c r="N45" s="90">
        <f t="shared" si="27"/>
        <v>2.7077151335312246E-3</v>
      </c>
      <c r="T45" s="84" t="s">
        <v>46</v>
      </c>
      <c r="U45" s="83">
        <v>3234.96</v>
      </c>
      <c r="V45" s="87">
        <f t="shared" si="4"/>
        <v>3147.8266666666664</v>
      </c>
      <c r="W45">
        <f t="shared" si="16"/>
        <v>3149.1099999999997</v>
      </c>
      <c r="X45">
        <f t="shared" si="28"/>
        <v>3127.38</v>
      </c>
      <c r="Y45" s="87">
        <f t="shared" si="5"/>
        <v>87.133333333333667</v>
      </c>
      <c r="Z45">
        <f t="shared" si="17"/>
        <v>85.850000000000364</v>
      </c>
      <c r="AA45">
        <f t="shared" si="29"/>
        <v>107.57999999999993</v>
      </c>
      <c r="AB45" s="87">
        <f t="shared" si="6"/>
        <v>87.133333333333667</v>
      </c>
      <c r="AC45">
        <f t="shared" si="18"/>
        <v>85.850000000000364</v>
      </c>
      <c r="AD45">
        <f t="shared" si="30"/>
        <v>107.57999999999993</v>
      </c>
      <c r="AE45" s="90">
        <f t="shared" si="7"/>
        <v>2.693490285299777E-2</v>
      </c>
      <c r="AF45" s="90">
        <f t="shared" si="19"/>
        <v>2.6538195217251641E-2</v>
      </c>
      <c r="AG45" s="90">
        <f t="shared" si="31"/>
        <v>3.325543437940498E-2</v>
      </c>
      <c r="AN45" s="84" t="s">
        <v>46</v>
      </c>
      <c r="AO45" s="83">
        <v>1442.75</v>
      </c>
      <c r="AP45" s="87">
        <f t="shared" si="8"/>
        <v>1433.4399999999998</v>
      </c>
      <c r="AQ45" s="87">
        <f t="shared" si="20"/>
        <v>1430.3924999999999</v>
      </c>
      <c r="AR45" s="87">
        <f t="shared" si="32"/>
        <v>1406.268</v>
      </c>
      <c r="AS45" s="87">
        <f t="shared" si="9"/>
        <v>9.3100000000001728</v>
      </c>
      <c r="AT45">
        <f t="shared" si="21"/>
        <v>12.357500000000073</v>
      </c>
      <c r="AU45">
        <f t="shared" si="33"/>
        <v>36.481999999999971</v>
      </c>
      <c r="AV45" s="87">
        <f t="shared" si="10"/>
        <v>9.3100000000001728</v>
      </c>
      <c r="AW45">
        <f t="shared" si="22"/>
        <v>12.357500000000073</v>
      </c>
      <c r="AX45">
        <f t="shared" si="34"/>
        <v>36.481999999999971</v>
      </c>
      <c r="AY45" s="90">
        <f t="shared" si="11"/>
        <v>6.4529544273090782E-3</v>
      </c>
      <c r="AZ45" s="90">
        <f t="shared" si="23"/>
        <v>8.565239993068843E-3</v>
      </c>
      <c r="BA45" s="90">
        <f t="shared" si="35"/>
        <v>2.5286432160804E-2</v>
      </c>
    </row>
    <row r="46" spans="1:53" ht="15" thickBot="1">
      <c r="A46" s="85" t="s">
        <v>47</v>
      </c>
      <c r="B46" s="82">
        <v>5391</v>
      </c>
      <c r="C46" s="87">
        <f t="shared" si="0"/>
        <v>5386</v>
      </c>
      <c r="D46">
        <f t="shared" si="12"/>
        <v>5385</v>
      </c>
      <c r="E46" s="87">
        <f t="shared" si="24"/>
        <v>5383.2</v>
      </c>
      <c r="F46" s="87">
        <f t="shared" si="1"/>
        <v>5</v>
      </c>
      <c r="G46">
        <f t="shared" si="13"/>
        <v>6</v>
      </c>
      <c r="H46" s="87">
        <f t="shared" si="25"/>
        <v>7.8000000000001819</v>
      </c>
      <c r="I46" s="87">
        <f t="shared" si="2"/>
        <v>5</v>
      </c>
      <c r="J46" s="87">
        <f t="shared" si="14"/>
        <v>6</v>
      </c>
      <c r="K46" s="87">
        <f t="shared" si="26"/>
        <v>7.8000000000001819</v>
      </c>
      <c r="L46" s="90">
        <f t="shared" si="3"/>
        <v>9.2747171211278055E-4</v>
      </c>
      <c r="M46" s="90">
        <f t="shared" si="15"/>
        <v>1.1129660545353367E-3</v>
      </c>
      <c r="N46" s="90">
        <f t="shared" si="27"/>
        <v>1.4468558708959714E-3</v>
      </c>
      <c r="T46" s="85" t="s">
        <v>47</v>
      </c>
      <c r="U46" s="82">
        <v>3172.54</v>
      </c>
      <c r="V46" s="87">
        <f t="shared" si="4"/>
        <v>3177.8566666666666</v>
      </c>
      <c r="W46">
        <f t="shared" si="16"/>
        <v>3169.6099999999997</v>
      </c>
      <c r="X46">
        <f t="shared" si="28"/>
        <v>3166.2799999999997</v>
      </c>
      <c r="Y46" s="87">
        <f t="shared" si="5"/>
        <v>-5.316666666666606</v>
      </c>
      <c r="Z46">
        <f t="shared" si="17"/>
        <v>2.930000000000291</v>
      </c>
      <c r="AA46">
        <f t="shared" si="29"/>
        <v>6.2600000000002183</v>
      </c>
      <c r="AB46" s="87">
        <f t="shared" si="6"/>
        <v>5.316666666666606</v>
      </c>
      <c r="AC46">
        <f t="shared" si="18"/>
        <v>2.930000000000291</v>
      </c>
      <c r="AD46">
        <f t="shared" si="30"/>
        <v>6.2600000000002183</v>
      </c>
      <c r="AE46" s="90">
        <f t="shared" si="7"/>
        <v>1.6758391278491702E-3</v>
      </c>
      <c r="AF46" s="90">
        <f t="shared" si="19"/>
        <v>9.235502152850054E-4</v>
      </c>
      <c r="AG46" s="90">
        <f t="shared" si="31"/>
        <v>1.9731823712231269E-3</v>
      </c>
      <c r="AN46" s="85" t="s">
        <v>47</v>
      </c>
      <c r="AO46" s="82">
        <v>1440.59</v>
      </c>
      <c r="AP46" s="87">
        <f t="shared" si="8"/>
        <v>1438.8866666666665</v>
      </c>
      <c r="AQ46" s="87">
        <f t="shared" si="20"/>
        <v>1435.7674999999999</v>
      </c>
      <c r="AR46" s="87">
        <f t="shared" si="32"/>
        <v>1432.864</v>
      </c>
      <c r="AS46" s="87">
        <f t="shared" si="9"/>
        <v>1.7033333333333758</v>
      </c>
      <c r="AT46">
        <f t="shared" si="21"/>
        <v>4.8224999999999909</v>
      </c>
      <c r="AU46">
        <f t="shared" si="33"/>
        <v>7.7259999999998854</v>
      </c>
      <c r="AV46" s="87">
        <f t="shared" si="10"/>
        <v>1.7033333333333758</v>
      </c>
      <c r="AW46">
        <f t="shared" si="22"/>
        <v>4.8224999999999909</v>
      </c>
      <c r="AX46">
        <f t="shared" si="34"/>
        <v>7.7259999999998854</v>
      </c>
      <c r="AY46" s="90">
        <f t="shared" si="11"/>
        <v>1.1823859205834942E-3</v>
      </c>
      <c r="AZ46" s="90">
        <f t="shared" si="23"/>
        <v>3.3475867526499498E-3</v>
      </c>
      <c r="BA46" s="90">
        <f t="shared" si="35"/>
        <v>5.3630804045563876E-3</v>
      </c>
    </row>
    <row r="47" spans="1:53" ht="15" thickBot="1">
      <c r="A47" s="84" t="s">
        <v>48</v>
      </c>
      <c r="B47" s="83">
        <v>5395</v>
      </c>
      <c r="C47" s="87">
        <f t="shared" si="0"/>
        <v>5388.666666666667</v>
      </c>
      <c r="D47">
        <f t="shared" si="12"/>
        <v>5387.25</v>
      </c>
      <c r="E47" s="87">
        <f t="shared" si="24"/>
        <v>5386.2</v>
      </c>
      <c r="F47" s="87">
        <f t="shared" si="1"/>
        <v>6.3333333333330302</v>
      </c>
      <c r="G47">
        <f t="shared" si="13"/>
        <v>7.75</v>
      </c>
      <c r="H47" s="87">
        <f t="shared" si="25"/>
        <v>8.8000000000001819</v>
      </c>
      <c r="I47" s="87">
        <f t="shared" si="2"/>
        <v>6.3333333333330302</v>
      </c>
      <c r="J47" s="87">
        <f t="shared" si="14"/>
        <v>7.75</v>
      </c>
      <c r="K47" s="87">
        <f t="shared" si="26"/>
        <v>8.8000000000001819</v>
      </c>
      <c r="L47" s="90">
        <f t="shared" si="3"/>
        <v>1.1739264751312382E-3</v>
      </c>
      <c r="M47" s="90">
        <f t="shared" si="15"/>
        <v>1.4365152919369787E-3</v>
      </c>
      <c r="N47" s="90">
        <f t="shared" si="27"/>
        <v>1.6311399443929902E-3</v>
      </c>
      <c r="T47" s="84" t="s">
        <v>48</v>
      </c>
      <c r="U47" s="83">
        <v>3176.84</v>
      </c>
      <c r="V47" s="87">
        <f t="shared" si="4"/>
        <v>3209.9900000000002</v>
      </c>
      <c r="W47">
        <f t="shared" si="16"/>
        <v>3176.5275000000001</v>
      </c>
      <c r="X47">
        <f t="shared" si="28"/>
        <v>3170.1959999999999</v>
      </c>
      <c r="Y47" s="87">
        <f t="shared" si="5"/>
        <v>-33.150000000000091</v>
      </c>
      <c r="Z47">
        <f t="shared" si="17"/>
        <v>0.3125</v>
      </c>
      <c r="AA47">
        <f t="shared" si="29"/>
        <v>6.6440000000002328</v>
      </c>
      <c r="AB47" s="87">
        <f t="shared" si="6"/>
        <v>33.150000000000091</v>
      </c>
      <c r="AC47">
        <f t="shared" si="18"/>
        <v>0.3125</v>
      </c>
      <c r="AD47">
        <f t="shared" si="30"/>
        <v>6.6440000000002328</v>
      </c>
      <c r="AE47" s="90">
        <f t="shared" si="7"/>
        <v>1.0434897571171381E-2</v>
      </c>
      <c r="AF47" s="90">
        <f t="shared" si="19"/>
        <v>9.8368189773485599E-5</v>
      </c>
      <c r="AG47" s="90">
        <f t="shared" si="31"/>
        <v>2.091386409136196E-3</v>
      </c>
      <c r="AN47" s="84" t="s">
        <v>48</v>
      </c>
      <c r="AO47" s="83">
        <v>1448.89</v>
      </c>
      <c r="AP47" s="87">
        <f t="shared" si="8"/>
        <v>1442.4766666666667</v>
      </c>
      <c r="AQ47" s="87">
        <f t="shared" si="20"/>
        <v>1439.3125</v>
      </c>
      <c r="AR47" s="87">
        <f t="shared" si="32"/>
        <v>1436.732</v>
      </c>
      <c r="AS47" s="87">
        <f t="shared" si="9"/>
        <v>6.4133333333334122</v>
      </c>
      <c r="AT47">
        <f t="shared" si="21"/>
        <v>9.5775000000001</v>
      </c>
      <c r="AU47">
        <f t="shared" si="33"/>
        <v>12.158000000000129</v>
      </c>
      <c r="AV47" s="87">
        <f t="shared" si="10"/>
        <v>6.4133333333334122</v>
      </c>
      <c r="AW47">
        <f t="shared" si="22"/>
        <v>9.5775000000001</v>
      </c>
      <c r="AX47">
        <f t="shared" si="34"/>
        <v>12.158000000000129</v>
      </c>
      <c r="AY47" s="90">
        <f t="shared" si="11"/>
        <v>4.4263769736373445E-3</v>
      </c>
      <c r="AZ47" s="90">
        <f t="shared" si="23"/>
        <v>6.6102326608645928E-3</v>
      </c>
      <c r="BA47" s="90">
        <f t="shared" si="35"/>
        <v>8.3912512337031304E-3</v>
      </c>
    </row>
    <row r="48" spans="1:53" ht="15" thickBot="1">
      <c r="A48" s="85" t="s">
        <v>49</v>
      </c>
      <c r="B48" s="82">
        <v>5397</v>
      </c>
      <c r="C48" s="87">
        <f t="shared" si="0"/>
        <v>5392.666666666667</v>
      </c>
      <c r="D48">
        <f t="shared" si="12"/>
        <v>5390.25</v>
      </c>
      <c r="E48" s="87">
        <f t="shared" si="24"/>
        <v>5388.8</v>
      </c>
      <c r="F48" s="87">
        <f t="shared" si="1"/>
        <v>4.3333333333330302</v>
      </c>
      <c r="G48">
        <f t="shared" si="13"/>
        <v>6.75</v>
      </c>
      <c r="H48" s="87">
        <f t="shared" si="25"/>
        <v>8.1999999999998181</v>
      </c>
      <c r="I48" s="87">
        <f t="shared" si="2"/>
        <v>4.3333333333330302</v>
      </c>
      <c r="J48" s="87">
        <f t="shared" si="14"/>
        <v>6.75</v>
      </c>
      <c r="K48" s="87">
        <f t="shared" si="26"/>
        <v>8.1999999999998181</v>
      </c>
      <c r="L48" s="90">
        <f t="shared" si="3"/>
        <v>8.0291519980230314E-4</v>
      </c>
      <c r="M48" s="90">
        <f t="shared" si="15"/>
        <v>1.2506948304613673E-3</v>
      </c>
      <c r="N48" s="90">
        <f t="shared" si="27"/>
        <v>1.5193626088567385E-3</v>
      </c>
      <c r="T48" s="85" t="s">
        <v>49</v>
      </c>
      <c r="U48" s="82">
        <v>3247.77</v>
      </c>
      <c r="V48" s="87">
        <f t="shared" si="4"/>
        <v>3194.78</v>
      </c>
      <c r="W48">
        <f t="shared" si="16"/>
        <v>3201.7025000000003</v>
      </c>
      <c r="X48">
        <f t="shared" si="28"/>
        <v>3176.59</v>
      </c>
      <c r="Y48" s="87">
        <f t="shared" si="5"/>
        <v>52.989999999999782</v>
      </c>
      <c r="Z48">
        <f t="shared" si="17"/>
        <v>46.067499999999654</v>
      </c>
      <c r="AA48">
        <f t="shared" si="29"/>
        <v>71.179999999999836</v>
      </c>
      <c r="AB48" s="87">
        <f t="shared" si="6"/>
        <v>52.989999999999782</v>
      </c>
      <c r="AC48">
        <f t="shared" si="18"/>
        <v>46.067499999999654</v>
      </c>
      <c r="AD48">
        <f t="shared" si="30"/>
        <v>71.179999999999836</v>
      </c>
      <c r="AE48" s="90">
        <f t="shared" si="7"/>
        <v>1.6315810540770984E-2</v>
      </c>
      <c r="AF48" s="90">
        <f t="shared" si="19"/>
        <v>1.4184348029570953E-2</v>
      </c>
      <c r="AG48" s="90">
        <f t="shared" si="31"/>
        <v>2.1916576604870369E-2</v>
      </c>
      <c r="AN48" s="85" t="s">
        <v>49</v>
      </c>
      <c r="AO48" s="82">
        <v>1451.01</v>
      </c>
      <c r="AP48" s="87">
        <f t="shared" si="8"/>
        <v>1444.0766666666668</v>
      </c>
      <c r="AQ48" s="87">
        <f t="shared" si="20"/>
        <v>1444.0800000000002</v>
      </c>
      <c r="AR48" s="87">
        <f t="shared" si="32"/>
        <v>1441.2280000000001</v>
      </c>
      <c r="AS48" s="87">
        <f t="shared" si="9"/>
        <v>6.9333333333331666</v>
      </c>
      <c r="AT48">
        <f t="shared" si="21"/>
        <v>6.9299999999998363</v>
      </c>
      <c r="AU48">
        <f t="shared" si="33"/>
        <v>9.7819999999999254</v>
      </c>
      <c r="AV48" s="87">
        <f t="shared" si="10"/>
        <v>6.9333333333331666</v>
      </c>
      <c r="AW48">
        <f t="shared" si="22"/>
        <v>6.9299999999998363</v>
      </c>
      <c r="AX48">
        <f t="shared" si="34"/>
        <v>9.7819999999999254</v>
      </c>
      <c r="AY48" s="90">
        <f t="shared" si="11"/>
        <v>4.7782808756198555E-3</v>
      </c>
      <c r="AZ48" s="90">
        <f t="shared" si="23"/>
        <v>4.7759836251988867E-3</v>
      </c>
      <c r="BA48" s="90">
        <f t="shared" si="35"/>
        <v>6.7415110853818547E-3</v>
      </c>
    </row>
    <row r="49" spans="1:53" ht="15" thickBot="1">
      <c r="A49" s="84" t="s">
        <v>50</v>
      </c>
      <c r="B49" s="83">
        <v>5386</v>
      </c>
      <c r="C49" s="87">
        <f t="shared" si="0"/>
        <v>5394.333333333333</v>
      </c>
      <c r="D49">
        <f t="shared" si="12"/>
        <v>5393.75</v>
      </c>
      <c r="E49" s="87">
        <f t="shared" si="24"/>
        <v>5391.6</v>
      </c>
      <c r="F49" s="87">
        <f t="shared" si="1"/>
        <v>-8.3333333333330302</v>
      </c>
      <c r="G49">
        <f t="shared" si="13"/>
        <v>-7.75</v>
      </c>
      <c r="H49" s="87">
        <f t="shared" si="25"/>
        <v>-5.6000000000003638</v>
      </c>
      <c r="I49" s="87">
        <f t="shared" si="2"/>
        <v>8.3333333333330302</v>
      </c>
      <c r="J49" s="87">
        <f t="shared" si="14"/>
        <v>7.75</v>
      </c>
      <c r="K49" s="87">
        <f t="shared" si="26"/>
        <v>5.6000000000003638</v>
      </c>
      <c r="L49" s="90">
        <f t="shared" si="3"/>
        <v>1.547221190741372E-3</v>
      </c>
      <c r="M49" s="90">
        <f t="shared" si="15"/>
        <v>1.4389157073895285E-3</v>
      </c>
      <c r="N49" s="90">
        <f t="shared" si="27"/>
        <v>1.0397326401783075E-3</v>
      </c>
      <c r="T49" s="84" t="s">
        <v>50</v>
      </c>
      <c r="U49" s="83">
        <v>3326.94</v>
      </c>
      <c r="V49" s="87">
        <f t="shared" si="4"/>
        <v>3199.0499999999997</v>
      </c>
      <c r="W49">
        <f t="shared" si="16"/>
        <v>3208.0275000000001</v>
      </c>
      <c r="X49">
        <f t="shared" si="28"/>
        <v>3210.9160000000002</v>
      </c>
      <c r="Y49" s="87">
        <f t="shared" si="5"/>
        <v>127.89000000000033</v>
      </c>
      <c r="Z49">
        <f t="shared" si="17"/>
        <v>118.91249999999991</v>
      </c>
      <c r="AA49">
        <f t="shared" si="29"/>
        <v>116.02399999999989</v>
      </c>
      <c r="AB49" s="87">
        <f t="shared" si="6"/>
        <v>127.89000000000033</v>
      </c>
      <c r="AC49">
        <f t="shared" si="18"/>
        <v>118.91249999999991</v>
      </c>
      <c r="AD49">
        <f t="shared" si="30"/>
        <v>116.02399999999989</v>
      </c>
      <c r="AE49" s="90">
        <f t="shared" si="7"/>
        <v>3.8440729318833619E-2</v>
      </c>
      <c r="AF49" s="90">
        <f t="shared" si="19"/>
        <v>3.5742303738570548E-2</v>
      </c>
      <c r="AG49" s="90">
        <f t="shared" si="31"/>
        <v>3.4874088501746316E-2</v>
      </c>
      <c r="AN49" s="84" t="s">
        <v>50</v>
      </c>
      <c r="AO49" s="83">
        <v>1448.34</v>
      </c>
      <c r="AP49" s="87">
        <f t="shared" si="8"/>
        <v>1446.83</v>
      </c>
      <c r="AQ49" s="87">
        <f t="shared" si="20"/>
        <v>1445.8100000000002</v>
      </c>
      <c r="AR49" s="87">
        <f t="shared" si="32"/>
        <v>1445.4660000000001</v>
      </c>
      <c r="AS49" s="87">
        <f t="shared" si="9"/>
        <v>1.5099999999999909</v>
      </c>
      <c r="AT49">
        <f t="shared" si="21"/>
        <v>2.5299999999997453</v>
      </c>
      <c r="AU49">
        <f t="shared" si="33"/>
        <v>2.8739999999997963</v>
      </c>
      <c r="AV49" s="87">
        <f t="shared" si="10"/>
        <v>1.5099999999999909</v>
      </c>
      <c r="AW49">
        <f t="shared" si="22"/>
        <v>2.5299999999997453</v>
      </c>
      <c r="AX49">
        <f t="shared" si="34"/>
        <v>2.8739999999997963</v>
      </c>
      <c r="AY49" s="90">
        <f t="shared" si="11"/>
        <v>1.0425728765345091E-3</v>
      </c>
      <c r="AZ49" s="90">
        <f t="shared" si="23"/>
        <v>1.7468274024053368E-3</v>
      </c>
      <c r="BA49" s="90">
        <f t="shared" si="35"/>
        <v>1.9843406934834337E-3</v>
      </c>
    </row>
    <row r="50" spans="1:53" ht="15" thickBot="1">
      <c r="A50" s="85" t="s">
        <v>51</v>
      </c>
      <c r="B50" s="82">
        <v>5353</v>
      </c>
      <c r="C50" s="87">
        <f t="shared" si="0"/>
        <v>5392.666666666667</v>
      </c>
      <c r="D50">
        <f t="shared" si="12"/>
        <v>5392.25</v>
      </c>
      <c r="E50" s="87">
        <f t="shared" si="24"/>
        <v>5392.2</v>
      </c>
      <c r="F50" s="87">
        <f t="shared" si="1"/>
        <v>-39.66666666666697</v>
      </c>
      <c r="G50">
        <f t="shared" si="13"/>
        <v>-39.25</v>
      </c>
      <c r="H50" s="87">
        <f t="shared" si="25"/>
        <v>-39.199999999999818</v>
      </c>
      <c r="I50" s="87">
        <f t="shared" si="2"/>
        <v>39.66666666666697</v>
      </c>
      <c r="J50" s="87">
        <f t="shared" si="14"/>
        <v>39.25</v>
      </c>
      <c r="K50" s="87">
        <f t="shared" si="26"/>
        <v>39.199999999999818</v>
      </c>
      <c r="L50" s="90">
        <f t="shared" si="3"/>
        <v>7.410174979762184E-3</v>
      </c>
      <c r="M50" s="90">
        <f t="shared" si="15"/>
        <v>7.3323370072856343E-3</v>
      </c>
      <c r="N50" s="90">
        <f t="shared" si="27"/>
        <v>7.3229964505884208E-3</v>
      </c>
      <c r="T50" s="85" t="s">
        <v>51</v>
      </c>
      <c r="U50" s="82">
        <v>3428.01</v>
      </c>
      <c r="V50" s="87">
        <f t="shared" si="4"/>
        <v>3250.5166666666669</v>
      </c>
      <c r="W50">
        <f t="shared" si="16"/>
        <v>3231.0225</v>
      </c>
      <c r="X50">
        <f t="shared" si="28"/>
        <v>3231.8100000000004</v>
      </c>
      <c r="Y50" s="87">
        <f t="shared" si="5"/>
        <v>177.49333333333334</v>
      </c>
      <c r="Z50">
        <f t="shared" si="17"/>
        <v>196.98750000000018</v>
      </c>
      <c r="AA50">
        <f t="shared" si="29"/>
        <v>196.19999999999982</v>
      </c>
      <c r="AB50" s="87">
        <f t="shared" si="6"/>
        <v>177.49333333333334</v>
      </c>
      <c r="AC50">
        <f t="shared" si="18"/>
        <v>196.98750000000018</v>
      </c>
      <c r="AD50">
        <f t="shared" si="30"/>
        <v>196.19999999999982</v>
      </c>
      <c r="AE50" s="90">
        <f t="shared" si="7"/>
        <v>5.1777367432806011E-2</v>
      </c>
      <c r="AF50" s="90">
        <f t="shared" si="19"/>
        <v>5.7464097245924071E-2</v>
      </c>
      <c r="AG50" s="90">
        <f t="shared" si="31"/>
        <v>5.7234372128435976E-2</v>
      </c>
      <c r="AN50" s="85" t="s">
        <v>51</v>
      </c>
      <c r="AO50" s="82">
        <v>1449.2</v>
      </c>
      <c r="AP50" s="87">
        <f t="shared" si="8"/>
        <v>1449.4133333333332</v>
      </c>
      <c r="AQ50" s="87">
        <f t="shared" si="20"/>
        <v>1447.2075</v>
      </c>
      <c r="AR50" s="87">
        <f t="shared" si="32"/>
        <v>1446.3160000000003</v>
      </c>
      <c r="AS50" s="87">
        <f t="shared" si="9"/>
        <v>-0.21333333333313931</v>
      </c>
      <c r="AT50">
        <f t="shared" si="21"/>
        <v>1.9925000000000637</v>
      </c>
      <c r="AU50">
        <f t="shared" si="33"/>
        <v>2.8839999999997872</v>
      </c>
      <c r="AV50" s="87">
        <f t="shared" si="10"/>
        <v>0.21333333333313931</v>
      </c>
      <c r="AW50">
        <f t="shared" si="22"/>
        <v>1.9925000000000637</v>
      </c>
      <c r="AX50">
        <f t="shared" si="34"/>
        <v>2.8839999999997872</v>
      </c>
      <c r="AY50" s="90">
        <f t="shared" si="11"/>
        <v>1.472076547979156E-4</v>
      </c>
      <c r="AZ50" s="90">
        <f t="shared" si="23"/>
        <v>1.3748964946177641E-3</v>
      </c>
      <c r="BA50" s="90">
        <f t="shared" si="35"/>
        <v>1.9900634833009846E-3</v>
      </c>
    </row>
    <row r="51" spans="1:53" ht="15" thickBot="1">
      <c r="A51" s="84" t="s">
        <v>55</v>
      </c>
      <c r="B51" s="83">
        <v>5374</v>
      </c>
      <c r="C51" s="87">
        <f t="shared" si="0"/>
        <v>5378.666666666667</v>
      </c>
      <c r="D51">
        <f t="shared" si="12"/>
        <v>5382.75</v>
      </c>
      <c r="E51" s="87">
        <f t="shared" si="24"/>
        <v>5384.4</v>
      </c>
      <c r="F51" s="87">
        <f t="shared" si="1"/>
        <v>-4.6666666666669698</v>
      </c>
      <c r="G51">
        <f t="shared" si="13"/>
        <v>-8.75</v>
      </c>
      <c r="H51" s="87">
        <f t="shared" si="25"/>
        <v>-10.399999999999636</v>
      </c>
      <c r="I51" s="87">
        <f t="shared" si="2"/>
        <v>4.6666666666669698</v>
      </c>
      <c r="J51" s="87">
        <f t="shared" si="14"/>
        <v>8.75</v>
      </c>
      <c r="K51" s="87">
        <f t="shared" si="26"/>
        <v>10.399999999999636</v>
      </c>
      <c r="L51" s="90">
        <f t="shared" si="3"/>
        <v>8.6837861307535724E-4</v>
      </c>
      <c r="M51" s="90">
        <f t="shared" si="15"/>
        <v>1.628209899516189E-3</v>
      </c>
      <c r="N51" s="90">
        <f t="shared" si="27"/>
        <v>1.9352437662820312E-3</v>
      </c>
      <c r="T51" s="84" t="s">
        <v>55</v>
      </c>
      <c r="U51" s="83">
        <v>3215.75</v>
      </c>
      <c r="V51" s="87">
        <f t="shared" si="4"/>
        <v>3334.2400000000002</v>
      </c>
      <c r="W51">
        <f t="shared" si="16"/>
        <v>3294.8900000000003</v>
      </c>
      <c r="X51">
        <f t="shared" si="28"/>
        <v>3270.42</v>
      </c>
      <c r="Y51" s="87">
        <f t="shared" si="5"/>
        <v>-118.49000000000024</v>
      </c>
      <c r="Z51">
        <f t="shared" si="17"/>
        <v>-79.140000000000327</v>
      </c>
      <c r="AA51">
        <f t="shared" si="29"/>
        <v>-54.670000000000073</v>
      </c>
      <c r="AB51" s="87">
        <f t="shared" si="6"/>
        <v>118.49000000000024</v>
      </c>
      <c r="AC51">
        <f t="shared" si="18"/>
        <v>79.140000000000327</v>
      </c>
      <c r="AD51">
        <f t="shared" si="30"/>
        <v>54.670000000000073</v>
      </c>
      <c r="AE51" s="90">
        <f t="shared" si="7"/>
        <v>3.6846769804866744E-2</v>
      </c>
      <c r="AF51" s="90">
        <f t="shared" si="19"/>
        <v>2.4610122055508148E-2</v>
      </c>
      <c r="AG51" s="90">
        <f t="shared" si="31"/>
        <v>1.7000699681256341E-2</v>
      </c>
      <c r="AN51" s="84" t="s">
        <v>55</v>
      </c>
      <c r="AO51" s="83">
        <v>1453.94</v>
      </c>
      <c r="AP51" s="87">
        <f t="shared" si="8"/>
        <v>1449.5166666666667</v>
      </c>
      <c r="AQ51" s="87">
        <f t="shared" si="20"/>
        <v>1449.36</v>
      </c>
      <c r="AR51" s="87">
        <f t="shared" si="32"/>
        <v>1447.606</v>
      </c>
      <c r="AS51" s="87">
        <f t="shared" si="9"/>
        <v>4.4233333333334031</v>
      </c>
      <c r="AT51">
        <f t="shared" si="21"/>
        <v>4.5800000000001546</v>
      </c>
      <c r="AU51">
        <f t="shared" si="33"/>
        <v>6.33400000000006</v>
      </c>
      <c r="AV51" s="87">
        <f t="shared" si="10"/>
        <v>4.4233333333334031</v>
      </c>
      <c r="AW51">
        <f t="shared" si="22"/>
        <v>4.5800000000001546</v>
      </c>
      <c r="AX51">
        <f t="shared" si="34"/>
        <v>6.33400000000006</v>
      </c>
      <c r="AY51" s="90">
        <f t="shared" si="11"/>
        <v>3.0423080273831128E-3</v>
      </c>
      <c r="AZ51" s="90">
        <f t="shared" si="23"/>
        <v>3.1500612129800091E-3</v>
      </c>
      <c r="BA51" s="90">
        <f t="shared" si="35"/>
        <v>4.3564383674705009E-3</v>
      </c>
    </row>
    <row r="52" spans="1:53" ht="15" thickBot="1">
      <c r="A52" s="85" t="s">
        <v>41</v>
      </c>
      <c r="B52" s="82">
        <v>5352</v>
      </c>
      <c r="C52" s="87">
        <f t="shared" si="0"/>
        <v>5371</v>
      </c>
      <c r="D52">
        <f t="shared" si="12"/>
        <v>5377.5</v>
      </c>
      <c r="E52" s="87">
        <f t="shared" si="24"/>
        <v>5381</v>
      </c>
      <c r="F52" s="87">
        <f t="shared" si="1"/>
        <v>-19</v>
      </c>
      <c r="G52">
        <f t="shared" si="13"/>
        <v>-25.5</v>
      </c>
      <c r="H52" s="87">
        <f t="shared" si="25"/>
        <v>-29</v>
      </c>
      <c r="I52" s="87">
        <f t="shared" si="2"/>
        <v>19</v>
      </c>
      <c r="J52" s="87">
        <f t="shared" si="14"/>
        <v>25.5</v>
      </c>
      <c r="K52" s="87">
        <f t="shared" si="26"/>
        <v>29</v>
      </c>
      <c r="L52" s="90">
        <f t="shared" si="3"/>
        <v>3.5500747384155456E-3</v>
      </c>
      <c r="M52" s="90">
        <f t="shared" si="15"/>
        <v>4.76457399103139E-3</v>
      </c>
      <c r="N52" s="90">
        <f t="shared" si="27"/>
        <v>5.4185351270553067E-3</v>
      </c>
      <c r="T52" s="85" t="s">
        <v>41</v>
      </c>
      <c r="U52" s="82">
        <v>3195.56</v>
      </c>
      <c r="V52" s="87">
        <f t="shared" si="4"/>
        <v>3323.5666666666671</v>
      </c>
      <c r="W52">
        <f t="shared" si="16"/>
        <v>3304.6175000000003</v>
      </c>
      <c r="X52">
        <f t="shared" si="28"/>
        <v>3279.0620000000004</v>
      </c>
      <c r="Y52" s="87">
        <f t="shared" si="5"/>
        <v>-128.00666666666712</v>
      </c>
      <c r="Z52">
        <f t="shared" si="17"/>
        <v>-109.05750000000035</v>
      </c>
      <c r="AA52">
        <f t="shared" si="29"/>
        <v>-83.502000000000407</v>
      </c>
      <c r="AB52" s="87">
        <f t="shared" si="6"/>
        <v>128.00666666666712</v>
      </c>
      <c r="AC52">
        <f t="shared" si="18"/>
        <v>109.05750000000035</v>
      </c>
      <c r="AD52">
        <f t="shared" si="30"/>
        <v>83.502000000000407</v>
      </c>
      <c r="AE52" s="90">
        <f t="shared" si="7"/>
        <v>4.0057663341219414E-2</v>
      </c>
      <c r="AF52" s="90">
        <f t="shared" si="19"/>
        <v>3.4127821101778824E-2</v>
      </c>
      <c r="AG52" s="90">
        <f t="shared" si="31"/>
        <v>2.6130631250860698E-2</v>
      </c>
      <c r="AN52" s="85" t="s">
        <v>41</v>
      </c>
      <c r="AO52" s="82">
        <v>1456.86</v>
      </c>
      <c r="AP52" s="87">
        <f t="shared" si="8"/>
        <v>1450.4933333333331</v>
      </c>
      <c r="AQ52" s="87">
        <f t="shared" si="20"/>
        <v>1450.6224999999999</v>
      </c>
      <c r="AR52" s="87">
        <f t="shared" si="32"/>
        <v>1450.2759999999998</v>
      </c>
      <c r="AS52" s="87">
        <f t="shared" si="9"/>
        <v>6.3666666666667879</v>
      </c>
      <c r="AT52">
        <f t="shared" si="21"/>
        <v>6.2374999999999545</v>
      </c>
      <c r="AU52">
        <f t="shared" si="33"/>
        <v>6.58400000000006</v>
      </c>
      <c r="AV52" s="87">
        <f t="shared" si="10"/>
        <v>6.3666666666667879</v>
      </c>
      <c r="AW52">
        <f t="shared" si="22"/>
        <v>6.2374999999999545</v>
      </c>
      <c r="AX52">
        <f t="shared" si="34"/>
        <v>6.58400000000006</v>
      </c>
      <c r="AY52" s="90">
        <f t="shared" si="11"/>
        <v>4.3701293649813901E-3</v>
      </c>
      <c r="AZ52" s="90">
        <f t="shared" si="23"/>
        <v>4.2814683634666024E-3</v>
      </c>
      <c r="BA52" s="90">
        <f t="shared" si="35"/>
        <v>4.5193086501105536E-3</v>
      </c>
    </row>
    <row r="53" spans="1:53" ht="15" thickBot="1">
      <c r="A53" s="84" t="s">
        <v>42</v>
      </c>
      <c r="B53" s="83">
        <v>5325</v>
      </c>
      <c r="C53" s="87">
        <f t="shared" si="0"/>
        <v>5359.666666666667</v>
      </c>
      <c r="D53">
        <f t="shared" si="12"/>
        <v>5366.25</v>
      </c>
      <c r="E53" s="87">
        <f t="shared" si="24"/>
        <v>5372.4</v>
      </c>
      <c r="F53" s="87">
        <f t="shared" si="1"/>
        <v>-34.66666666666697</v>
      </c>
      <c r="G53">
        <f t="shared" si="13"/>
        <v>-41.25</v>
      </c>
      <c r="H53" s="87">
        <f t="shared" si="25"/>
        <v>-47.399999999999636</v>
      </c>
      <c r="I53" s="87">
        <f t="shared" si="2"/>
        <v>34.66666666666697</v>
      </c>
      <c r="J53" s="87">
        <f t="shared" si="14"/>
        <v>41.25</v>
      </c>
      <c r="K53" s="87">
        <f t="shared" si="26"/>
        <v>47.399999999999636</v>
      </c>
      <c r="L53" s="90">
        <f t="shared" si="3"/>
        <v>6.5101721439750175E-3</v>
      </c>
      <c r="M53" s="90">
        <f t="shared" si="15"/>
        <v>7.7464788732394367E-3</v>
      </c>
      <c r="N53" s="90">
        <f t="shared" si="27"/>
        <v>8.9014084507041576E-3</v>
      </c>
      <c r="T53" s="84" t="s">
        <v>42</v>
      </c>
      <c r="U53" s="83">
        <v>3332.65</v>
      </c>
      <c r="V53" s="87">
        <f t="shared" si="4"/>
        <v>3279.7733333333331</v>
      </c>
      <c r="W53">
        <f t="shared" si="16"/>
        <v>3291.5650000000001</v>
      </c>
      <c r="X53">
        <f t="shared" si="28"/>
        <v>3282.8060000000005</v>
      </c>
      <c r="Y53" s="87">
        <f t="shared" si="5"/>
        <v>52.876666666667006</v>
      </c>
      <c r="Z53">
        <f t="shared" si="17"/>
        <v>41.085000000000036</v>
      </c>
      <c r="AA53">
        <f t="shared" si="29"/>
        <v>49.843999999999596</v>
      </c>
      <c r="AB53" s="87">
        <f t="shared" si="6"/>
        <v>52.876666666667006</v>
      </c>
      <c r="AC53">
        <f t="shared" si="18"/>
        <v>41.085000000000036</v>
      </c>
      <c r="AD53">
        <f t="shared" si="30"/>
        <v>49.843999999999596</v>
      </c>
      <c r="AE53" s="90">
        <f t="shared" si="7"/>
        <v>1.5866252581779365E-2</v>
      </c>
      <c r="AF53" s="90">
        <f t="shared" si="19"/>
        <v>1.2328027245585356E-2</v>
      </c>
      <c r="AG53" s="90">
        <f t="shared" si="31"/>
        <v>1.4956266034536958E-2</v>
      </c>
      <c r="AN53" s="84" t="s">
        <v>42</v>
      </c>
      <c r="AO53" s="83">
        <v>1548.18</v>
      </c>
      <c r="AP53" s="87">
        <f t="shared" si="8"/>
        <v>1453.3333333333333</v>
      </c>
      <c r="AQ53" s="87">
        <f t="shared" si="20"/>
        <v>1452.0849999999998</v>
      </c>
      <c r="AR53" s="87">
        <f t="shared" si="32"/>
        <v>1451.87</v>
      </c>
      <c r="AS53" s="87">
        <f t="shared" si="9"/>
        <v>94.846666666666806</v>
      </c>
      <c r="AT53">
        <f t="shared" si="21"/>
        <v>96.095000000000255</v>
      </c>
      <c r="AU53">
        <f t="shared" si="33"/>
        <v>96.310000000000173</v>
      </c>
      <c r="AV53" s="87">
        <f t="shared" si="10"/>
        <v>94.846666666666806</v>
      </c>
      <c r="AW53">
        <f t="shared" si="22"/>
        <v>96.095000000000255</v>
      </c>
      <c r="AX53">
        <f t="shared" si="34"/>
        <v>96.310000000000173</v>
      </c>
      <c r="AY53" s="90">
        <f t="shared" si="11"/>
        <v>6.1263332859658959E-2</v>
      </c>
      <c r="AZ53" s="90">
        <f t="shared" si="23"/>
        <v>6.2069655983154573E-2</v>
      </c>
      <c r="BA53" s="90">
        <f t="shared" si="35"/>
        <v>6.2208528724050284E-2</v>
      </c>
    </row>
    <row r="54" spans="1:53" ht="15" thickBot="1">
      <c r="A54" s="85" t="s">
        <v>43</v>
      </c>
      <c r="B54" s="82">
        <v>5309</v>
      </c>
      <c r="C54" s="87">
        <f t="shared" si="0"/>
        <v>5350.333333333333</v>
      </c>
      <c r="D54">
        <f t="shared" si="12"/>
        <v>5351</v>
      </c>
      <c r="E54" s="87">
        <f t="shared" si="24"/>
        <v>5358</v>
      </c>
      <c r="F54" s="87">
        <f t="shared" si="1"/>
        <v>-41.33333333333303</v>
      </c>
      <c r="G54">
        <f t="shared" si="13"/>
        <v>-42</v>
      </c>
      <c r="H54" s="87">
        <f t="shared" si="25"/>
        <v>-49</v>
      </c>
      <c r="I54" s="87">
        <f t="shared" si="2"/>
        <v>41.33333333333303</v>
      </c>
      <c r="J54" s="87">
        <f t="shared" si="14"/>
        <v>42</v>
      </c>
      <c r="K54" s="87">
        <f t="shared" si="26"/>
        <v>49</v>
      </c>
      <c r="L54" s="90">
        <f t="shared" si="3"/>
        <v>7.7855214415771387E-3</v>
      </c>
      <c r="M54" s="90">
        <f t="shared" si="15"/>
        <v>7.9110943680542473E-3</v>
      </c>
      <c r="N54" s="90">
        <f t="shared" si="27"/>
        <v>9.2296100960632885E-3</v>
      </c>
      <c r="T54" s="85" t="s">
        <v>43</v>
      </c>
      <c r="U54" s="82">
        <v>3294.76</v>
      </c>
      <c r="V54" s="87">
        <f t="shared" si="4"/>
        <v>3247.9866666666662</v>
      </c>
      <c r="W54">
        <f t="shared" si="16"/>
        <v>3292.9924999999998</v>
      </c>
      <c r="X54">
        <f t="shared" si="28"/>
        <v>3299.7820000000002</v>
      </c>
      <c r="Y54" s="87">
        <f t="shared" si="5"/>
        <v>46.773333333333994</v>
      </c>
      <c r="Z54">
        <f t="shared" si="17"/>
        <v>1.767500000000382</v>
      </c>
      <c r="AA54">
        <f t="shared" si="29"/>
        <v>-5.0219999999999345</v>
      </c>
      <c r="AB54" s="87">
        <f t="shared" si="6"/>
        <v>46.773333333333994</v>
      </c>
      <c r="AC54">
        <f t="shared" si="18"/>
        <v>1.767500000000382</v>
      </c>
      <c r="AD54">
        <f t="shared" si="30"/>
        <v>5.0219999999999345</v>
      </c>
      <c r="AE54" s="90">
        <f t="shared" si="7"/>
        <v>1.4196279344575626E-2</v>
      </c>
      <c r="AF54" s="90">
        <f t="shared" si="19"/>
        <v>5.364578907114272E-4</v>
      </c>
      <c r="AG54" s="90">
        <f t="shared" si="31"/>
        <v>1.524238487780577E-3</v>
      </c>
      <c r="AN54" s="85" t="s">
        <v>43</v>
      </c>
      <c r="AO54" s="82">
        <v>1555.93</v>
      </c>
      <c r="AP54" s="87">
        <f t="shared" si="8"/>
        <v>1486.3266666666668</v>
      </c>
      <c r="AQ54" s="87">
        <f t="shared" si="20"/>
        <v>1477.0450000000001</v>
      </c>
      <c r="AR54" s="87">
        <f t="shared" si="32"/>
        <v>1471.3039999999999</v>
      </c>
      <c r="AS54" s="87">
        <f t="shared" si="9"/>
        <v>69.603333333333239</v>
      </c>
      <c r="AT54">
        <f t="shared" si="21"/>
        <v>78.884999999999991</v>
      </c>
      <c r="AU54">
        <f t="shared" si="33"/>
        <v>84.626000000000204</v>
      </c>
      <c r="AV54" s="87">
        <f t="shared" si="10"/>
        <v>69.603333333333239</v>
      </c>
      <c r="AW54">
        <f t="shared" si="22"/>
        <v>78.884999999999991</v>
      </c>
      <c r="AX54">
        <f t="shared" si="34"/>
        <v>84.626000000000204</v>
      </c>
      <c r="AY54" s="90">
        <f t="shared" si="11"/>
        <v>4.4734231831337679E-2</v>
      </c>
      <c r="AZ54" s="90">
        <f t="shared" si="23"/>
        <v>5.069958160071468E-2</v>
      </c>
      <c r="BA54" s="90">
        <f t="shared" si="35"/>
        <v>5.43893362811953E-2</v>
      </c>
    </row>
    <row r="55" spans="1:53" ht="15" thickBot="1">
      <c r="A55" s="84" t="s">
        <v>44</v>
      </c>
      <c r="B55" s="83">
        <v>5292</v>
      </c>
      <c r="C55" s="87">
        <f t="shared" si="0"/>
        <v>5328.666666666667</v>
      </c>
      <c r="D55">
        <f t="shared" si="12"/>
        <v>5340</v>
      </c>
      <c r="E55" s="87">
        <f t="shared" si="24"/>
        <v>5342.6</v>
      </c>
      <c r="F55" s="87">
        <f t="shared" si="1"/>
        <v>-36.66666666666697</v>
      </c>
      <c r="G55">
        <f t="shared" si="13"/>
        <v>-48</v>
      </c>
      <c r="H55" s="87">
        <f t="shared" si="25"/>
        <v>-50.600000000000364</v>
      </c>
      <c r="I55" s="87">
        <f t="shared" si="2"/>
        <v>36.66666666666697</v>
      </c>
      <c r="J55" s="87">
        <f t="shared" si="14"/>
        <v>48</v>
      </c>
      <c r="K55" s="87">
        <f t="shared" si="26"/>
        <v>50.600000000000364</v>
      </c>
      <c r="L55" s="90">
        <f t="shared" si="3"/>
        <v>6.9286974048879384E-3</v>
      </c>
      <c r="M55" s="90">
        <f t="shared" si="15"/>
        <v>9.0702947845804991E-3</v>
      </c>
      <c r="N55" s="90">
        <f t="shared" si="27"/>
        <v>9.5616024187453446E-3</v>
      </c>
      <c r="T55" s="84" t="s">
        <v>44</v>
      </c>
      <c r="U55" s="83">
        <v>3193.9</v>
      </c>
      <c r="V55" s="87">
        <f t="shared" si="4"/>
        <v>3274.3233333333337</v>
      </c>
      <c r="W55">
        <f t="shared" si="16"/>
        <v>3259.68</v>
      </c>
      <c r="X55">
        <f t="shared" si="28"/>
        <v>3293.346</v>
      </c>
      <c r="Y55" s="87">
        <f t="shared" si="5"/>
        <v>-80.42333333333363</v>
      </c>
      <c r="Z55">
        <f t="shared" si="17"/>
        <v>-65.779999999999745</v>
      </c>
      <c r="AA55">
        <f t="shared" si="29"/>
        <v>-99.445999999999913</v>
      </c>
      <c r="AB55" s="87">
        <f t="shared" si="6"/>
        <v>80.42333333333363</v>
      </c>
      <c r="AC55">
        <f t="shared" si="18"/>
        <v>65.779999999999745</v>
      </c>
      <c r="AD55">
        <f t="shared" si="30"/>
        <v>99.445999999999913</v>
      </c>
      <c r="AE55" s="90">
        <f t="shared" si="7"/>
        <v>2.5180291597524541E-2</v>
      </c>
      <c r="AF55" s="90">
        <f t="shared" si="19"/>
        <v>2.059551019130209E-2</v>
      </c>
      <c r="AG55" s="90">
        <f t="shared" si="31"/>
        <v>3.1136228435455059E-2</v>
      </c>
      <c r="AN55" s="84" t="s">
        <v>44</v>
      </c>
      <c r="AO55" s="83">
        <v>1556.96</v>
      </c>
      <c r="AP55" s="87">
        <f t="shared" si="8"/>
        <v>1520.3233333333335</v>
      </c>
      <c r="AQ55" s="87">
        <f t="shared" si="20"/>
        <v>1503.7275000000002</v>
      </c>
      <c r="AR55" s="87">
        <f t="shared" si="32"/>
        <v>1492.8220000000001</v>
      </c>
      <c r="AS55" s="87">
        <f t="shared" si="9"/>
        <v>36.636666666666542</v>
      </c>
      <c r="AT55">
        <f t="shared" si="21"/>
        <v>53.232499999999845</v>
      </c>
      <c r="AU55">
        <f t="shared" si="33"/>
        <v>64.13799999999992</v>
      </c>
      <c r="AV55" s="87">
        <f t="shared" si="10"/>
        <v>36.636666666666542</v>
      </c>
      <c r="AW55">
        <f t="shared" si="22"/>
        <v>53.232499999999845</v>
      </c>
      <c r="AX55">
        <f t="shared" si="34"/>
        <v>64.13799999999992</v>
      </c>
      <c r="AY55" s="90">
        <f t="shared" si="11"/>
        <v>2.3530897817969982E-2</v>
      </c>
      <c r="AZ55" s="90">
        <f t="shared" si="23"/>
        <v>3.4190024149624812E-2</v>
      </c>
      <c r="BA55" s="90">
        <f t="shared" si="35"/>
        <v>4.119437878943577E-2</v>
      </c>
    </row>
    <row r="56" spans="1:53" ht="15" thickBot="1">
      <c r="A56" s="85" t="s">
        <v>45</v>
      </c>
      <c r="B56" s="82">
        <v>5280</v>
      </c>
      <c r="C56" s="87">
        <f t="shared" si="0"/>
        <v>5308.666666666667</v>
      </c>
      <c r="D56">
        <f t="shared" si="12"/>
        <v>5319.5</v>
      </c>
      <c r="E56" s="87">
        <f t="shared" si="24"/>
        <v>5330.4</v>
      </c>
      <c r="F56" s="87">
        <f t="shared" si="1"/>
        <v>-28.66666666666697</v>
      </c>
      <c r="G56">
        <f t="shared" si="13"/>
        <v>-39.5</v>
      </c>
      <c r="H56" s="87">
        <f t="shared" si="25"/>
        <v>-50.399999999999636</v>
      </c>
      <c r="I56" s="87">
        <f t="shared" si="2"/>
        <v>28.66666666666697</v>
      </c>
      <c r="J56" s="87">
        <f t="shared" si="14"/>
        <v>39.5</v>
      </c>
      <c r="K56" s="87">
        <f t="shared" si="26"/>
        <v>50.399999999999636</v>
      </c>
      <c r="L56" s="90">
        <f t="shared" si="3"/>
        <v>5.4292929292929868E-3</v>
      </c>
      <c r="M56" s="90">
        <f t="shared" si="15"/>
        <v>7.4810606060606057E-3</v>
      </c>
      <c r="N56" s="90">
        <f t="shared" si="27"/>
        <v>9.5454545454544768E-3</v>
      </c>
      <c r="T56" s="85" t="s">
        <v>45</v>
      </c>
      <c r="U56" s="82">
        <v>3287.88</v>
      </c>
      <c r="V56" s="87">
        <f t="shared" si="4"/>
        <v>3273.77</v>
      </c>
      <c r="W56">
        <f t="shared" si="16"/>
        <v>3254.2175000000002</v>
      </c>
      <c r="X56">
        <f t="shared" si="28"/>
        <v>3246.5239999999999</v>
      </c>
      <c r="Y56" s="87">
        <f t="shared" si="5"/>
        <v>14.110000000000127</v>
      </c>
      <c r="Z56">
        <f t="shared" si="17"/>
        <v>33.662499999999909</v>
      </c>
      <c r="AA56">
        <f t="shared" si="29"/>
        <v>41.356000000000222</v>
      </c>
      <c r="AB56" s="87">
        <f t="shared" si="6"/>
        <v>14.110000000000127</v>
      </c>
      <c r="AC56">
        <f t="shared" si="18"/>
        <v>33.662499999999909</v>
      </c>
      <c r="AD56">
        <f t="shared" si="30"/>
        <v>41.356000000000222</v>
      </c>
      <c r="AE56" s="90">
        <f t="shared" si="7"/>
        <v>4.2915191552003497E-3</v>
      </c>
      <c r="AF56" s="90">
        <f t="shared" si="19"/>
        <v>1.0238360280788809E-2</v>
      </c>
      <c r="AG56" s="90">
        <f t="shared" si="31"/>
        <v>1.2578317943477323E-2</v>
      </c>
      <c r="AN56" s="85" t="s">
        <v>45</v>
      </c>
      <c r="AO56" s="82">
        <v>1558.41</v>
      </c>
      <c r="AP56" s="87">
        <f t="shared" si="8"/>
        <v>1553.6899999999998</v>
      </c>
      <c r="AQ56" s="87">
        <f t="shared" si="20"/>
        <v>1529.4825000000001</v>
      </c>
      <c r="AR56" s="87">
        <f t="shared" si="32"/>
        <v>1514.3740000000003</v>
      </c>
      <c r="AS56" s="87">
        <f t="shared" si="9"/>
        <v>4.7200000000002547</v>
      </c>
      <c r="AT56">
        <f t="shared" si="21"/>
        <v>28.927500000000009</v>
      </c>
      <c r="AU56">
        <f t="shared" si="33"/>
        <v>44.035999999999831</v>
      </c>
      <c r="AV56" s="87">
        <f t="shared" si="10"/>
        <v>4.7200000000002547</v>
      </c>
      <c r="AW56">
        <f t="shared" si="22"/>
        <v>28.927500000000009</v>
      </c>
      <c r="AX56">
        <f t="shared" si="34"/>
        <v>44.035999999999831</v>
      </c>
      <c r="AY56" s="90">
        <f t="shared" si="11"/>
        <v>3.0287279984087976E-3</v>
      </c>
      <c r="AZ56" s="90">
        <f t="shared" si="23"/>
        <v>1.8562188384314789E-2</v>
      </c>
      <c r="BA56" s="90">
        <f t="shared" si="35"/>
        <v>2.8257005537695362E-2</v>
      </c>
    </row>
    <row r="57" spans="1:53" ht="15" thickBot="1">
      <c r="A57" s="84" t="s">
        <v>46</v>
      </c>
      <c r="B57" s="83">
        <v>5273</v>
      </c>
      <c r="C57" s="87">
        <f t="shared" si="0"/>
        <v>5293.666666666667</v>
      </c>
      <c r="D57">
        <f t="shared" si="12"/>
        <v>5301.5</v>
      </c>
      <c r="E57" s="87">
        <f t="shared" si="24"/>
        <v>5311.6</v>
      </c>
      <c r="F57" s="87">
        <f t="shared" si="1"/>
        <v>-20.66666666666697</v>
      </c>
      <c r="G57">
        <f t="shared" si="13"/>
        <v>-28.5</v>
      </c>
      <c r="H57" s="87">
        <f t="shared" si="25"/>
        <v>-38.600000000000364</v>
      </c>
      <c r="I57" s="87">
        <f t="shared" si="2"/>
        <v>20.66666666666697</v>
      </c>
      <c r="J57" s="87">
        <f t="shared" si="14"/>
        <v>28.5</v>
      </c>
      <c r="K57" s="87">
        <f t="shared" si="26"/>
        <v>38.600000000000364</v>
      </c>
      <c r="L57" s="90">
        <f t="shared" si="3"/>
        <v>3.9193375055313808E-3</v>
      </c>
      <c r="M57" s="90">
        <f t="shared" si="15"/>
        <v>5.4048928503698081E-3</v>
      </c>
      <c r="N57" s="90">
        <f t="shared" si="27"/>
        <v>7.320311018395669E-3</v>
      </c>
      <c r="T57" s="84" t="s">
        <v>46</v>
      </c>
      <c r="U57" s="83">
        <v>3361.9</v>
      </c>
      <c r="V57" s="87">
        <f t="shared" si="4"/>
        <v>3258.8466666666668</v>
      </c>
      <c r="W57">
        <f t="shared" si="16"/>
        <v>3277.2974999999997</v>
      </c>
      <c r="X57">
        <f t="shared" si="28"/>
        <v>3260.95</v>
      </c>
      <c r="Y57" s="87">
        <f t="shared" si="5"/>
        <v>103.05333333333328</v>
      </c>
      <c r="Z57">
        <f t="shared" si="17"/>
        <v>84.602500000000418</v>
      </c>
      <c r="AA57">
        <f t="shared" si="29"/>
        <v>100.95000000000027</v>
      </c>
      <c r="AB57" s="87">
        <f t="shared" si="6"/>
        <v>103.05333333333328</v>
      </c>
      <c r="AC57">
        <f t="shared" si="18"/>
        <v>84.602500000000418</v>
      </c>
      <c r="AD57">
        <f t="shared" si="30"/>
        <v>100.95000000000027</v>
      </c>
      <c r="AE57" s="90">
        <f t="shared" si="7"/>
        <v>3.0653301208641924E-2</v>
      </c>
      <c r="AF57" s="90">
        <f t="shared" si="19"/>
        <v>2.5165085219667573E-2</v>
      </c>
      <c r="AG57" s="90">
        <f t="shared" si="31"/>
        <v>3.0027662928701113E-2</v>
      </c>
      <c r="AN57" s="84" t="s">
        <v>46</v>
      </c>
      <c r="AO57" s="83">
        <v>1558.37</v>
      </c>
      <c r="AP57" s="87">
        <f t="shared" si="8"/>
        <v>1557.1000000000001</v>
      </c>
      <c r="AQ57" s="87">
        <f t="shared" si="20"/>
        <v>1554.87</v>
      </c>
      <c r="AR57" s="87">
        <f t="shared" si="32"/>
        <v>1535.268</v>
      </c>
      <c r="AS57" s="87">
        <f t="shared" si="9"/>
        <v>1.2699999999997544</v>
      </c>
      <c r="AT57">
        <f t="shared" si="21"/>
        <v>3.5</v>
      </c>
      <c r="AU57">
        <f t="shared" si="33"/>
        <v>23.101999999999862</v>
      </c>
      <c r="AV57" s="87">
        <f t="shared" si="10"/>
        <v>1.2699999999997544</v>
      </c>
      <c r="AW57">
        <f t="shared" si="22"/>
        <v>3.5</v>
      </c>
      <c r="AX57">
        <f t="shared" si="34"/>
        <v>23.101999999999862</v>
      </c>
      <c r="AY57" s="90">
        <f t="shared" si="11"/>
        <v>8.1495408664165414E-4</v>
      </c>
      <c r="AZ57" s="90">
        <f t="shared" si="23"/>
        <v>2.2459364592490871E-3</v>
      </c>
      <c r="BA57" s="90">
        <f t="shared" si="35"/>
        <v>1.4824464023306316E-2</v>
      </c>
    </row>
    <row r="58" spans="1:53" ht="15" thickBot="1">
      <c r="A58" s="85" t="s">
        <v>47</v>
      </c>
      <c r="B58" s="82">
        <v>5270</v>
      </c>
      <c r="C58" s="87">
        <f t="shared" si="0"/>
        <v>5281.666666666667</v>
      </c>
      <c r="D58">
        <f t="shared" si="12"/>
        <v>5288.5</v>
      </c>
      <c r="E58" s="87">
        <f t="shared" si="24"/>
        <v>5295.8</v>
      </c>
      <c r="F58" s="87">
        <f t="shared" si="1"/>
        <v>-11.66666666666697</v>
      </c>
      <c r="G58">
        <f t="shared" si="13"/>
        <v>-18.5</v>
      </c>
      <c r="H58" s="87">
        <f t="shared" si="25"/>
        <v>-25.800000000000182</v>
      </c>
      <c r="I58" s="87">
        <f t="shared" si="2"/>
        <v>11.66666666666697</v>
      </c>
      <c r="J58" s="87">
        <f t="shared" si="14"/>
        <v>18.5</v>
      </c>
      <c r="K58" s="87">
        <f t="shared" si="26"/>
        <v>25.800000000000182</v>
      </c>
      <c r="L58" s="90">
        <f t="shared" si="3"/>
        <v>2.2137887413030302E-3</v>
      </c>
      <c r="M58" s="90">
        <f t="shared" si="15"/>
        <v>3.5104364326375712E-3</v>
      </c>
      <c r="N58" s="90">
        <f t="shared" si="27"/>
        <v>4.8956356736243227E-3</v>
      </c>
      <c r="T58" s="85" t="s">
        <v>47</v>
      </c>
      <c r="U58" s="82">
        <v>3268.69</v>
      </c>
      <c r="V58" s="87">
        <f t="shared" si="4"/>
        <v>3281.2266666666669</v>
      </c>
      <c r="W58">
        <f t="shared" si="16"/>
        <v>3284.61</v>
      </c>
      <c r="X58">
        <f t="shared" si="28"/>
        <v>3294.2179999999998</v>
      </c>
      <c r="Y58" s="87">
        <f t="shared" si="5"/>
        <v>-12.536666666666861</v>
      </c>
      <c r="Z58">
        <f t="shared" si="17"/>
        <v>-15.920000000000073</v>
      </c>
      <c r="AA58">
        <f t="shared" si="29"/>
        <v>-25.527999999999793</v>
      </c>
      <c r="AB58" s="87">
        <f t="shared" si="6"/>
        <v>12.536666666666861</v>
      </c>
      <c r="AC58">
        <f t="shared" si="18"/>
        <v>15.920000000000073</v>
      </c>
      <c r="AD58">
        <f t="shared" si="30"/>
        <v>25.527999999999793</v>
      </c>
      <c r="AE58" s="90">
        <f t="shared" si="7"/>
        <v>3.8353795149331567E-3</v>
      </c>
      <c r="AF58" s="90">
        <f t="shared" si="19"/>
        <v>4.8704526889977555E-3</v>
      </c>
      <c r="AG58" s="90">
        <f t="shared" si="31"/>
        <v>7.8098565480359998E-3</v>
      </c>
      <c r="AN58" s="85" t="s">
        <v>47</v>
      </c>
      <c r="AO58" s="82">
        <v>1557.41</v>
      </c>
      <c r="AP58" s="87">
        <f t="shared" si="8"/>
        <v>1557.9133333333332</v>
      </c>
      <c r="AQ58" s="87">
        <f t="shared" si="20"/>
        <v>1557.4175</v>
      </c>
      <c r="AR58" s="87">
        <f t="shared" si="32"/>
        <v>1555.57</v>
      </c>
      <c r="AS58" s="87">
        <f t="shared" si="9"/>
        <v>-0.50333333333310293</v>
      </c>
      <c r="AT58">
        <f t="shared" si="21"/>
        <v>-7.4999999999363354E-3</v>
      </c>
      <c r="AU58">
        <f t="shared" si="33"/>
        <v>1.8400000000001455</v>
      </c>
      <c r="AV58" s="87">
        <f t="shared" si="10"/>
        <v>0.50333333333310293</v>
      </c>
      <c r="AW58">
        <f t="shared" si="22"/>
        <v>7.4999999999363354E-3</v>
      </c>
      <c r="AX58">
        <f t="shared" si="34"/>
        <v>1.8400000000001455</v>
      </c>
      <c r="AY58" s="90">
        <f t="shared" si="11"/>
        <v>3.2318614451756625E-4</v>
      </c>
      <c r="AZ58" s="90">
        <f t="shared" si="23"/>
        <v>4.8156875838323469E-6</v>
      </c>
      <c r="BA58" s="90">
        <f t="shared" si="35"/>
        <v>1.1814486872436579E-3</v>
      </c>
    </row>
    <row r="59" spans="1:53" ht="15" thickBot="1">
      <c r="A59" s="84" t="s">
        <v>48</v>
      </c>
      <c r="B59" s="83">
        <v>5267</v>
      </c>
      <c r="C59" s="87">
        <f t="shared" si="0"/>
        <v>5274.333333333333</v>
      </c>
      <c r="D59">
        <f t="shared" si="12"/>
        <v>5278.75</v>
      </c>
      <c r="E59" s="87">
        <f t="shared" si="24"/>
        <v>5284.8</v>
      </c>
      <c r="F59" s="87">
        <f t="shared" si="1"/>
        <v>-7.3333333333330302</v>
      </c>
      <c r="G59">
        <f t="shared" si="13"/>
        <v>-11.75</v>
      </c>
      <c r="H59" s="87">
        <f t="shared" si="25"/>
        <v>-17.800000000000182</v>
      </c>
      <c r="I59" s="87">
        <f t="shared" si="2"/>
        <v>7.3333333333330302</v>
      </c>
      <c r="J59" s="87">
        <f t="shared" si="14"/>
        <v>11.75</v>
      </c>
      <c r="K59" s="87">
        <f t="shared" si="26"/>
        <v>17.800000000000182</v>
      </c>
      <c r="L59" s="90">
        <f t="shared" si="3"/>
        <v>1.3923169419656409E-3</v>
      </c>
      <c r="M59" s="90">
        <f t="shared" si="15"/>
        <v>2.2308714638314031E-3</v>
      </c>
      <c r="N59" s="90">
        <f t="shared" si="27"/>
        <v>3.379532940953139E-3</v>
      </c>
      <c r="T59" s="84" t="s">
        <v>48</v>
      </c>
      <c r="U59" s="83">
        <v>3283.18</v>
      </c>
      <c r="V59" s="87">
        <f t="shared" si="4"/>
        <v>3306.1566666666672</v>
      </c>
      <c r="W59">
        <f t="shared" si="16"/>
        <v>3278.0925000000002</v>
      </c>
      <c r="X59">
        <f t="shared" si="28"/>
        <v>3281.4260000000004</v>
      </c>
      <c r="Y59" s="87">
        <f t="shared" si="5"/>
        <v>-22.97666666666737</v>
      </c>
      <c r="Z59">
        <f t="shared" si="17"/>
        <v>5.0874999999996362</v>
      </c>
      <c r="AA59">
        <f t="shared" si="29"/>
        <v>1.7539999999994507</v>
      </c>
      <c r="AB59" s="87">
        <f t="shared" si="6"/>
        <v>22.97666666666737</v>
      </c>
      <c r="AC59">
        <f t="shared" si="18"/>
        <v>5.0874999999996362</v>
      </c>
      <c r="AD59">
        <f t="shared" si="30"/>
        <v>1.7539999999994507</v>
      </c>
      <c r="AE59" s="90">
        <f t="shared" si="7"/>
        <v>6.998296367140203E-3</v>
      </c>
      <c r="AF59" s="90">
        <f t="shared" si="19"/>
        <v>1.5495647512471556E-3</v>
      </c>
      <c r="AG59" s="90">
        <f t="shared" si="31"/>
        <v>5.3423814716203519E-4</v>
      </c>
      <c r="AN59" s="84" t="s">
        <v>48</v>
      </c>
      <c r="AO59" s="83">
        <v>1562.81</v>
      </c>
      <c r="AP59" s="87">
        <f t="shared" si="8"/>
        <v>1558.0633333333333</v>
      </c>
      <c r="AQ59" s="87">
        <f t="shared" si="20"/>
        <v>1557.7874999999999</v>
      </c>
      <c r="AR59" s="87">
        <f t="shared" si="32"/>
        <v>1557.4159999999999</v>
      </c>
      <c r="AS59" s="87">
        <f t="shared" si="9"/>
        <v>4.7466666666666697</v>
      </c>
      <c r="AT59">
        <f t="shared" si="21"/>
        <v>5.0225000000000364</v>
      </c>
      <c r="AU59">
        <f t="shared" si="33"/>
        <v>5.3940000000000055</v>
      </c>
      <c r="AV59" s="87">
        <f t="shared" si="10"/>
        <v>4.7466666666666697</v>
      </c>
      <c r="AW59">
        <f t="shared" si="22"/>
        <v>5.0225000000000364</v>
      </c>
      <c r="AX59">
        <f t="shared" si="34"/>
        <v>5.3940000000000055</v>
      </c>
      <c r="AY59" s="90">
        <f t="shared" si="11"/>
        <v>3.0372640734744913E-3</v>
      </c>
      <c r="AZ59" s="90">
        <f t="shared" si="23"/>
        <v>3.2137623895419384E-3</v>
      </c>
      <c r="BA59" s="90">
        <f t="shared" si="35"/>
        <v>3.4514752273149042E-3</v>
      </c>
    </row>
    <row r="60" spans="1:53" ht="15" thickBot="1">
      <c r="A60" s="85" t="s">
        <v>49</v>
      </c>
      <c r="B60" s="82">
        <v>5267</v>
      </c>
      <c r="C60" s="87">
        <f t="shared" si="0"/>
        <v>5270</v>
      </c>
      <c r="D60">
        <f t="shared" si="12"/>
        <v>5272.5</v>
      </c>
      <c r="E60" s="87">
        <f t="shared" si="24"/>
        <v>5276.4</v>
      </c>
      <c r="F60" s="87">
        <f t="shared" si="1"/>
        <v>-3</v>
      </c>
      <c r="G60">
        <f t="shared" si="13"/>
        <v>-5.5</v>
      </c>
      <c r="H60" s="87">
        <f t="shared" si="25"/>
        <v>-9.3999999999996362</v>
      </c>
      <c r="I60" s="87">
        <f t="shared" si="2"/>
        <v>3</v>
      </c>
      <c r="J60" s="87">
        <f t="shared" si="14"/>
        <v>5.5</v>
      </c>
      <c r="K60" s="87">
        <f t="shared" si="26"/>
        <v>9.3999999999996362</v>
      </c>
      <c r="L60" s="90">
        <f t="shared" si="3"/>
        <v>5.6958420353142201E-4</v>
      </c>
      <c r="M60" s="90">
        <f t="shared" si="15"/>
        <v>1.0442377064742738E-3</v>
      </c>
      <c r="N60" s="90">
        <f t="shared" si="27"/>
        <v>1.7846971710650534E-3</v>
      </c>
      <c r="T60" s="85" t="s">
        <v>49</v>
      </c>
      <c r="U60" s="82">
        <v>3312.32</v>
      </c>
      <c r="V60" s="87">
        <f t="shared" si="4"/>
        <v>3304.59</v>
      </c>
      <c r="W60">
        <f t="shared" si="16"/>
        <v>3300.4125000000004</v>
      </c>
      <c r="X60">
        <f t="shared" si="28"/>
        <v>3279.1099999999997</v>
      </c>
      <c r="Y60" s="87">
        <f t="shared" si="5"/>
        <v>7.7300000000000182</v>
      </c>
      <c r="Z60">
        <f t="shared" si="17"/>
        <v>11.9074999999998</v>
      </c>
      <c r="AA60">
        <f t="shared" si="29"/>
        <v>33.210000000000491</v>
      </c>
      <c r="AB60" s="87">
        <f t="shared" si="6"/>
        <v>7.7300000000000182</v>
      </c>
      <c r="AC60">
        <f t="shared" si="18"/>
        <v>11.9074999999998</v>
      </c>
      <c r="AD60">
        <f t="shared" si="30"/>
        <v>33.210000000000491</v>
      </c>
      <c r="AE60" s="90">
        <f t="shared" si="7"/>
        <v>2.3337117186745296E-3</v>
      </c>
      <c r="AF60" s="90">
        <f t="shared" si="19"/>
        <v>3.5949123273113105E-3</v>
      </c>
      <c r="AG60" s="90">
        <f t="shared" si="31"/>
        <v>1.0026205197565601E-2</v>
      </c>
      <c r="AN60" s="85" t="s">
        <v>49</v>
      </c>
      <c r="AO60" s="82">
        <v>1566.27</v>
      </c>
      <c r="AP60" s="87">
        <f t="shared" si="8"/>
        <v>1559.53</v>
      </c>
      <c r="AQ60" s="87">
        <f t="shared" si="20"/>
        <v>1559.25</v>
      </c>
      <c r="AR60" s="87">
        <f t="shared" si="32"/>
        <v>1558.7919999999999</v>
      </c>
      <c r="AS60" s="87">
        <f t="shared" si="9"/>
        <v>6.7400000000000091</v>
      </c>
      <c r="AT60">
        <f t="shared" si="21"/>
        <v>7.0199999999999818</v>
      </c>
      <c r="AU60">
        <f t="shared" si="33"/>
        <v>7.4780000000000655</v>
      </c>
      <c r="AV60" s="87">
        <f t="shared" si="10"/>
        <v>6.7400000000000091</v>
      </c>
      <c r="AW60">
        <f t="shared" si="22"/>
        <v>7.0199999999999818</v>
      </c>
      <c r="AX60">
        <f t="shared" si="34"/>
        <v>7.4780000000000655</v>
      </c>
      <c r="AY60" s="90">
        <f t="shared" si="11"/>
        <v>4.3032171975457677E-3</v>
      </c>
      <c r="AZ60" s="90">
        <f t="shared" si="23"/>
        <v>4.4819858645061082E-3</v>
      </c>
      <c r="BA60" s="90">
        <f t="shared" si="35"/>
        <v>4.7744003268913185E-3</v>
      </c>
    </row>
    <row r="61" spans="1:53" ht="15" thickBot="1">
      <c r="A61" s="84" t="s">
        <v>50</v>
      </c>
      <c r="B61" s="83">
        <v>5265</v>
      </c>
      <c r="C61" s="87">
        <f t="shared" si="0"/>
        <v>5268</v>
      </c>
      <c r="D61">
        <f t="shared" si="12"/>
        <v>5269.25</v>
      </c>
      <c r="E61" s="87">
        <f t="shared" si="24"/>
        <v>5271.4</v>
      </c>
      <c r="F61" s="87">
        <f t="shared" si="1"/>
        <v>-3</v>
      </c>
      <c r="G61">
        <f t="shared" si="13"/>
        <v>-4.25</v>
      </c>
      <c r="H61" s="87">
        <f t="shared" si="25"/>
        <v>-6.3999999999996362</v>
      </c>
      <c r="I61" s="87">
        <f t="shared" si="2"/>
        <v>3</v>
      </c>
      <c r="J61" s="87">
        <f t="shared" si="14"/>
        <v>4.25</v>
      </c>
      <c r="K61" s="87">
        <f t="shared" si="26"/>
        <v>6.3999999999996362</v>
      </c>
      <c r="L61" s="90">
        <f t="shared" si="3"/>
        <v>5.6980056980056976E-4</v>
      </c>
      <c r="M61" s="90">
        <f t="shared" si="15"/>
        <v>8.0721747388414053E-4</v>
      </c>
      <c r="N61" s="90">
        <f t="shared" si="27"/>
        <v>1.2155745489078132E-3</v>
      </c>
      <c r="T61" s="84" t="s">
        <v>50</v>
      </c>
      <c r="U61" s="83">
        <v>3403.92</v>
      </c>
      <c r="V61" s="87">
        <f t="shared" si="4"/>
        <v>3288.0633333333335</v>
      </c>
      <c r="W61">
        <f t="shared" si="16"/>
        <v>3306.5225</v>
      </c>
      <c r="X61">
        <f t="shared" si="28"/>
        <v>3302.7940000000003</v>
      </c>
      <c r="Y61" s="87">
        <f t="shared" si="5"/>
        <v>115.85666666666657</v>
      </c>
      <c r="Z61">
        <f t="shared" si="17"/>
        <v>97.397500000000036</v>
      </c>
      <c r="AA61">
        <f t="shared" si="29"/>
        <v>101.12599999999975</v>
      </c>
      <c r="AB61" s="87">
        <f t="shared" si="6"/>
        <v>115.85666666666657</v>
      </c>
      <c r="AC61">
        <f t="shared" si="18"/>
        <v>97.397500000000036</v>
      </c>
      <c r="AD61">
        <f t="shared" si="30"/>
        <v>101.12599999999975</v>
      </c>
      <c r="AE61" s="90">
        <f t="shared" si="7"/>
        <v>3.4036248403801081E-2</v>
      </c>
      <c r="AF61" s="90">
        <f t="shared" si="19"/>
        <v>2.8613334038402792E-2</v>
      </c>
      <c r="AG61" s="90">
        <f t="shared" si="31"/>
        <v>2.9708688805847303E-2</v>
      </c>
      <c r="AN61" s="84" t="s">
        <v>50</v>
      </c>
      <c r="AO61" s="83">
        <v>1567.49</v>
      </c>
      <c r="AP61" s="87">
        <f t="shared" si="8"/>
        <v>1562.1633333333332</v>
      </c>
      <c r="AQ61" s="87">
        <f t="shared" si="20"/>
        <v>1561.2150000000001</v>
      </c>
      <c r="AR61" s="87">
        <f t="shared" si="32"/>
        <v>1560.654</v>
      </c>
      <c r="AS61" s="87">
        <f t="shared" si="9"/>
        <v>5.3266666666668243</v>
      </c>
      <c r="AT61">
        <f t="shared" si="21"/>
        <v>6.2749999999998636</v>
      </c>
      <c r="AU61">
        <f t="shared" si="33"/>
        <v>6.8360000000000127</v>
      </c>
      <c r="AV61" s="87">
        <f t="shared" si="10"/>
        <v>5.3266666666668243</v>
      </c>
      <c r="AW61">
        <f t="shared" si="22"/>
        <v>6.2749999999998636</v>
      </c>
      <c r="AX61">
        <f t="shared" si="34"/>
        <v>6.8360000000000127</v>
      </c>
      <c r="AY61" s="90">
        <f t="shared" si="11"/>
        <v>3.398214130021132E-3</v>
      </c>
      <c r="AZ61" s="90">
        <f t="shared" si="23"/>
        <v>4.0032153315171792E-3</v>
      </c>
      <c r="BA61" s="90">
        <f t="shared" si="35"/>
        <v>4.3611123515939574E-3</v>
      </c>
    </row>
    <row r="62" spans="1:53" ht="15" thickBot="1">
      <c r="A62" s="85" t="s">
        <v>51</v>
      </c>
      <c r="B62" s="82">
        <v>5255</v>
      </c>
      <c r="C62" s="87">
        <f t="shared" si="0"/>
        <v>5266.333333333333</v>
      </c>
      <c r="D62">
        <f t="shared" si="12"/>
        <v>5267.25</v>
      </c>
      <c r="E62" s="87">
        <f t="shared" si="24"/>
        <v>5268.4</v>
      </c>
      <c r="F62" s="87">
        <f t="shared" si="1"/>
        <v>-11.33333333333303</v>
      </c>
      <c r="G62">
        <f t="shared" si="13"/>
        <v>-12.25</v>
      </c>
      <c r="H62" s="87">
        <f t="shared" si="25"/>
        <v>-13.399999999999636</v>
      </c>
      <c r="I62" s="87">
        <f t="shared" si="2"/>
        <v>11.33333333333303</v>
      </c>
      <c r="J62" s="87">
        <f t="shared" si="14"/>
        <v>12.25</v>
      </c>
      <c r="K62" s="87">
        <f t="shared" si="26"/>
        <v>13.399999999999636</v>
      </c>
      <c r="L62" s="90">
        <f t="shared" si="3"/>
        <v>2.1566761814144682E-3</v>
      </c>
      <c r="M62" s="90">
        <f t="shared" si="15"/>
        <v>2.3311132254995241E-3</v>
      </c>
      <c r="N62" s="90">
        <f t="shared" si="27"/>
        <v>2.5499524262606347E-3</v>
      </c>
      <c r="T62" s="85" t="s">
        <v>51</v>
      </c>
      <c r="U62" s="82">
        <v>3652.4</v>
      </c>
      <c r="V62" s="87">
        <f t="shared" si="4"/>
        <v>3333.14</v>
      </c>
      <c r="W62">
        <f t="shared" si="16"/>
        <v>3317.0275000000001</v>
      </c>
      <c r="X62">
        <f t="shared" si="28"/>
        <v>3326.0020000000004</v>
      </c>
      <c r="Y62" s="87">
        <f t="shared" si="5"/>
        <v>319.26000000000022</v>
      </c>
      <c r="Z62">
        <f t="shared" si="17"/>
        <v>335.37249999999995</v>
      </c>
      <c r="AA62">
        <f t="shared" si="29"/>
        <v>326.39799999999968</v>
      </c>
      <c r="AB62" s="87">
        <f t="shared" si="6"/>
        <v>319.26000000000022</v>
      </c>
      <c r="AC62">
        <f t="shared" si="18"/>
        <v>335.37249999999995</v>
      </c>
      <c r="AD62">
        <f t="shared" si="30"/>
        <v>326.39799999999968</v>
      </c>
      <c r="AE62" s="90">
        <f t="shared" si="7"/>
        <v>8.7411017413207809E-2</v>
      </c>
      <c r="AF62" s="90">
        <f t="shared" si="19"/>
        <v>9.1822500273792559E-2</v>
      </c>
      <c r="AG62" s="90">
        <f t="shared" si="31"/>
        <v>8.9365348811740131E-2</v>
      </c>
      <c r="AN62" s="85" t="s">
        <v>51</v>
      </c>
      <c r="AO62" s="82">
        <v>1566.03</v>
      </c>
      <c r="AP62" s="87">
        <f t="shared" si="8"/>
        <v>1565.5233333333333</v>
      </c>
      <c r="AQ62" s="87">
        <f t="shared" si="20"/>
        <v>1563.4949999999999</v>
      </c>
      <c r="AR62" s="87">
        <f t="shared" si="32"/>
        <v>1562.47</v>
      </c>
      <c r="AS62" s="87">
        <f t="shared" si="9"/>
        <v>0.5066666666666606</v>
      </c>
      <c r="AT62">
        <f t="shared" si="21"/>
        <v>2.5350000000000819</v>
      </c>
      <c r="AU62">
        <f t="shared" si="33"/>
        <v>3.5599999999999454</v>
      </c>
      <c r="AV62" s="87">
        <f t="shared" si="10"/>
        <v>0.5066666666666606</v>
      </c>
      <c r="AW62">
        <f t="shared" si="22"/>
        <v>2.5350000000000819</v>
      </c>
      <c r="AX62">
        <f t="shared" si="34"/>
        <v>3.5599999999999454</v>
      </c>
      <c r="AY62" s="90">
        <f t="shared" si="11"/>
        <v>3.2353573473475005E-4</v>
      </c>
      <c r="AZ62" s="90">
        <f t="shared" si="23"/>
        <v>1.6187429359591336E-3</v>
      </c>
      <c r="BA62" s="90">
        <f t="shared" si="35"/>
        <v>2.2732642414257363E-3</v>
      </c>
    </row>
    <row r="63" spans="1:53" ht="15" thickBot="1">
      <c r="A63" s="84" t="s">
        <v>56</v>
      </c>
      <c r="B63" s="83">
        <v>5301</v>
      </c>
      <c r="C63" s="87">
        <f t="shared" si="0"/>
        <v>5262.333333333333</v>
      </c>
      <c r="D63">
        <f t="shared" si="12"/>
        <v>5263.5</v>
      </c>
      <c r="E63" s="87">
        <f t="shared" si="24"/>
        <v>5264.8</v>
      </c>
      <c r="F63" s="87">
        <f t="shared" si="1"/>
        <v>38.66666666666697</v>
      </c>
      <c r="G63">
        <f t="shared" si="13"/>
        <v>37.5</v>
      </c>
      <c r="H63" s="87">
        <f t="shared" si="25"/>
        <v>36.199999999999818</v>
      </c>
      <c r="I63" s="87">
        <f t="shared" si="2"/>
        <v>38.66666666666697</v>
      </c>
      <c r="J63" s="87">
        <f t="shared" si="14"/>
        <v>37.5</v>
      </c>
      <c r="K63" s="87">
        <f t="shared" si="26"/>
        <v>36.199999999999818</v>
      </c>
      <c r="L63" s="90">
        <f t="shared" si="3"/>
        <v>7.2942212161228011E-3</v>
      </c>
      <c r="M63" s="90">
        <f t="shared" si="15"/>
        <v>7.0741369552914544E-3</v>
      </c>
      <c r="N63" s="90">
        <f t="shared" si="27"/>
        <v>6.8289002075079827E-3</v>
      </c>
      <c r="T63" s="84" t="s">
        <v>56</v>
      </c>
      <c r="U63" s="83">
        <v>3231.13</v>
      </c>
      <c r="V63" s="87">
        <f t="shared" si="4"/>
        <v>3456.2133333333331</v>
      </c>
      <c r="W63">
        <f t="shared" si="16"/>
        <v>3412.9549999999999</v>
      </c>
      <c r="X63">
        <f t="shared" si="28"/>
        <v>3384.1020000000003</v>
      </c>
      <c r="Y63" s="87">
        <f t="shared" si="5"/>
        <v>-225.08333333333303</v>
      </c>
      <c r="Z63">
        <f t="shared" si="17"/>
        <v>-181.82499999999982</v>
      </c>
      <c r="AA63">
        <f t="shared" si="29"/>
        <v>-152.97200000000021</v>
      </c>
      <c r="AB63" s="87">
        <f t="shared" si="6"/>
        <v>225.08333333333303</v>
      </c>
      <c r="AC63">
        <f t="shared" si="18"/>
        <v>181.82499999999982</v>
      </c>
      <c r="AD63">
        <f t="shared" si="30"/>
        <v>152.97200000000021</v>
      </c>
      <c r="AE63" s="90">
        <f t="shared" si="7"/>
        <v>6.9660871996277782E-2</v>
      </c>
      <c r="AF63" s="90">
        <f t="shared" si="19"/>
        <v>5.6272882861413749E-2</v>
      </c>
      <c r="AG63" s="90">
        <f t="shared" si="31"/>
        <v>4.7343189534311589E-2</v>
      </c>
      <c r="AN63" s="84" t="s">
        <v>56</v>
      </c>
      <c r="AO63" s="83">
        <v>1566.35</v>
      </c>
      <c r="AP63" s="87">
        <f t="shared" si="8"/>
        <v>1566.5966666666666</v>
      </c>
      <c r="AQ63" s="87">
        <f t="shared" si="20"/>
        <v>1565.6499999999999</v>
      </c>
      <c r="AR63" s="87">
        <f t="shared" si="32"/>
        <v>1564.002</v>
      </c>
      <c r="AS63" s="87">
        <f t="shared" si="9"/>
        <v>-0.2466666666666697</v>
      </c>
      <c r="AT63">
        <f t="shared" si="21"/>
        <v>0.70000000000004547</v>
      </c>
      <c r="AU63">
        <f t="shared" si="33"/>
        <v>2.3479999999999563</v>
      </c>
      <c r="AV63" s="87">
        <f t="shared" si="10"/>
        <v>0.2466666666666697</v>
      </c>
      <c r="AW63">
        <f t="shared" si="22"/>
        <v>0.70000000000004547</v>
      </c>
      <c r="AX63">
        <f t="shared" si="34"/>
        <v>2.3479999999999563</v>
      </c>
      <c r="AY63" s="90">
        <f t="shared" si="11"/>
        <v>1.574786392994348E-4</v>
      </c>
      <c r="AZ63" s="90">
        <f t="shared" si="23"/>
        <v>4.4689884125517635E-4</v>
      </c>
      <c r="BA63" s="90">
        <f t="shared" si="35"/>
        <v>1.4990263989529521E-3</v>
      </c>
    </row>
    <row r="64" spans="1:53" ht="15" thickBot="1">
      <c r="A64" s="85" t="s">
        <v>41</v>
      </c>
      <c r="B64" s="82">
        <v>5293</v>
      </c>
      <c r="C64" s="87">
        <f t="shared" si="0"/>
        <v>5273.666666666667</v>
      </c>
      <c r="D64">
        <f t="shared" si="12"/>
        <v>5272</v>
      </c>
      <c r="E64" s="87">
        <f t="shared" si="24"/>
        <v>5271</v>
      </c>
      <c r="F64" s="87">
        <f t="shared" si="1"/>
        <v>19.33333333333303</v>
      </c>
      <c r="G64">
        <f t="shared" si="13"/>
        <v>21</v>
      </c>
      <c r="H64" s="87">
        <f t="shared" si="25"/>
        <v>22</v>
      </c>
      <c r="I64" s="87">
        <f t="shared" si="2"/>
        <v>19.33333333333303</v>
      </c>
      <c r="J64" s="87">
        <f t="shared" si="14"/>
        <v>21</v>
      </c>
      <c r="K64" s="87">
        <f t="shared" si="26"/>
        <v>22</v>
      </c>
      <c r="L64" s="90">
        <f t="shared" si="3"/>
        <v>3.6526229611435917E-3</v>
      </c>
      <c r="M64" s="90">
        <f t="shared" si="15"/>
        <v>3.9675042508974115E-3</v>
      </c>
      <c r="N64" s="90">
        <f t="shared" si="27"/>
        <v>4.1564330247496695E-3</v>
      </c>
      <c r="T64" s="85" t="s">
        <v>41</v>
      </c>
      <c r="U64" s="82">
        <v>3288.29</v>
      </c>
      <c r="V64" s="87">
        <f t="shared" si="4"/>
        <v>3429.15</v>
      </c>
      <c r="W64">
        <f t="shared" si="16"/>
        <v>3399.9425000000001</v>
      </c>
      <c r="X64">
        <f t="shared" si="28"/>
        <v>3376.59</v>
      </c>
      <c r="Y64" s="87">
        <f t="shared" si="5"/>
        <v>-140.86000000000013</v>
      </c>
      <c r="Z64">
        <f t="shared" si="17"/>
        <v>-111.65250000000015</v>
      </c>
      <c r="AA64">
        <f t="shared" si="29"/>
        <v>-88.300000000000182</v>
      </c>
      <c r="AB64" s="87">
        <f t="shared" si="6"/>
        <v>140.86000000000013</v>
      </c>
      <c r="AC64">
        <f t="shared" si="18"/>
        <v>111.65250000000015</v>
      </c>
      <c r="AD64">
        <f t="shared" si="30"/>
        <v>88.300000000000182</v>
      </c>
      <c r="AE64" s="90">
        <f t="shared" si="7"/>
        <v>4.2836854413692262E-2</v>
      </c>
      <c r="AF64" s="90">
        <f t="shared" si="19"/>
        <v>3.3954578215425087E-2</v>
      </c>
      <c r="AG64" s="90">
        <f t="shared" si="31"/>
        <v>2.6852862734126303E-2</v>
      </c>
      <c r="AN64" s="85" t="s">
        <v>41</v>
      </c>
      <c r="AO64" s="82">
        <v>1571.05</v>
      </c>
      <c r="AP64" s="87">
        <f t="shared" si="8"/>
        <v>1566.6233333333332</v>
      </c>
      <c r="AQ64" s="87">
        <f t="shared" si="20"/>
        <v>1566.5349999999999</v>
      </c>
      <c r="AR64" s="87">
        <f t="shared" si="32"/>
        <v>1565.7899999999997</v>
      </c>
      <c r="AS64" s="87">
        <f t="shared" si="9"/>
        <v>4.4266666666667334</v>
      </c>
      <c r="AT64">
        <f t="shared" si="21"/>
        <v>4.5150000000001</v>
      </c>
      <c r="AU64">
        <f t="shared" si="33"/>
        <v>5.2600000000002183</v>
      </c>
      <c r="AV64" s="87">
        <f t="shared" si="10"/>
        <v>4.4266666666667334</v>
      </c>
      <c r="AW64">
        <f t="shared" si="22"/>
        <v>4.5150000000001</v>
      </c>
      <c r="AX64">
        <f t="shared" si="34"/>
        <v>5.2600000000002183</v>
      </c>
      <c r="AY64" s="90">
        <f t="shared" si="11"/>
        <v>2.8176484941069562E-3</v>
      </c>
      <c r="AZ64" s="90">
        <f t="shared" si="23"/>
        <v>2.8738741605932976E-3</v>
      </c>
      <c r="BA64" s="90">
        <f t="shared" si="35"/>
        <v>3.3480793100157339E-3</v>
      </c>
    </row>
    <row r="65" spans="1:53" ht="15" thickBot="1">
      <c r="A65" s="84" t="s">
        <v>42</v>
      </c>
      <c r="B65" s="83">
        <v>5294</v>
      </c>
      <c r="C65" s="87">
        <f t="shared" si="0"/>
        <v>5283</v>
      </c>
      <c r="D65">
        <f t="shared" si="12"/>
        <v>5278.5</v>
      </c>
      <c r="E65" s="87">
        <f t="shared" si="24"/>
        <v>5276.2</v>
      </c>
      <c r="F65" s="87">
        <f t="shared" si="1"/>
        <v>11</v>
      </c>
      <c r="G65">
        <f t="shared" si="13"/>
        <v>15.5</v>
      </c>
      <c r="H65" s="87">
        <f t="shared" si="25"/>
        <v>17.800000000000182</v>
      </c>
      <c r="I65" s="87">
        <f t="shared" si="2"/>
        <v>11</v>
      </c>
      <c r="J65" s="87">
        <f t="shared" si="14"/>
        <v>15.5</v>
      </c>
      <c r="K65" s="87">
        <f t="shared" si="26"/>
        <v>17.800000000000182</v>
      </c>
      <c r="L65" s="90">
        <f t="shared" si="3"/>
        <v>2.0778239516433699E-3</v>
      </c>
      <c r="M65" s="90">
        <f t="shared" si="15"/>
        <v>2.9278428409520211E-3</v>
      </c>
      <c r="N65" s="90">
        <f t="shared" si="27"/>
        <v>3.3622969399320327E-3</v>
      </c>
      <c r="T65" s="84" t="s">
        <v>42</v>
      </c>
      <c r="U65" s="83">
        <v>3493.42</v>
      </c>
      <c r="V65" s="87">
        <f t="shared" si="4"/>
        <v>3390.6066666666666</v>
      </c>
      <c r="W65">
        <f t="shared" si="16"/>
        <v>3393.9350000000004</v>
      </c>
      <c r="X65">
        <f t="shared" si="28"/>
        <v>3377.6120000000001</v>
      </c>
      <c r="Y65" s="87">
        <f t="shared" si="5"/>
        <v>102.8133333333335</v>
      </c>
      <c r="Z65">
        <f t="shared" si="17"/>
        <v>99.484999999999673</v>
      </c>
      <c r="AA65">
        <f t="shared" si="29"/>
        <v>115.80799999999999</v>
      </c>
      <c r="AB65" s="87">
        <f t="shared" si="6"/>
        <v>102.8133333333335</v>
      </c>
      <c r="AC65">
        <f t="shared" si="18"/>
        <v>99.484999999999673</v>
      </c>
      <c r="AD65">
        <f t="shared" si="30"/>
        <v>115.80799999999999</v>
      </c>
      <c r="AE65" s="90">
        <f t="shared" si="7"/>
        <v>2.9430567562255185E-2</v>
      </c>
      <c r="AF65" s="90">
        <f t="shared" si="19"/>
        <v>2.8477824023449706E-2</v>
      </c>
      <c r="AG65" s="90">
        <f t="shared" si="31"/>
        <v>3.3150322606500221E-2</v>
      </c>
      <c r="AN65" s="84" t="s">
        <v>42</v>
      </c>
      <c r="AO65" s="83">
        <v>1648.55</v>
      </c>
      <c r="AP65" s="87">
        <f t="shared" si="8"/>
        <v>1567.8100000000002</v>
      </c>
      <c r="AQ65" s="87">
        <f t="shared" si="20"/>
        <v>1567.73</v>
      </c>
      <c r="AR65" s="87">
        <f t="shared" si="32"/>
        <v>1567.4379999999999</v>
      </c>
      <c r="AS65" s="87">
        <f t="shared" si="9"/>
        <v>80.739999999999782</v>
      </c>
      <c r="AT65">
        <f t="shared" si="21"/>
        <v>80.819999999999936</v>
      </c>
      <c r="AU65">
        <f t="shared" si="33"/>
        <v>81.11200000000008</v>
      </c>
      <c r="AV65" s="87">
        <f t="shared" si="10"/>
        <v>80.739999999999782</v>
      </c>
      <c r="AW65">
        <f t="shared" si="22"/>
        <v>80.819999999999936</v>
      </c>
      <c r="AX65">
        <f t="shared" si="34"/>
        <v>81.11200000000008</v>
      </c>
      <c r="AY65" s="90">
        <f t="shared" si="11"/>
        <v>4.897637317642764E-2</v>
      </c>
      <c r="AZ65" s="90">
        <f t="shared" si="23"/>
        <v>4.9024900670285969E-2</v>
      </c>
      <c r="BA65" s="90">
        <f t="shared" si="35"/>
        <v>4.9202026022868633E-2</v>
      </c>
    </row>
    <row r="66" spans="1:53" ht="15" thickBot="1">
      <c r="A66" s="85" t="s">
        <v>43</v>
      </c>
      <c r="B66" s="82">
        <v>5308</v>
      </c>
      <c r="C66" s="87">
        <f t="shared" si="0"/>
        <v>5296</v>
      </c>
      <c r="D66">
        <f t="shared" si="12"/>
        <v>5285.75</v>
      </c>
      <c r="E66" s="87">
        <f t="shared" si="24"/>
        <v>5281.6</v>
      </c>
      <c r="F66" s="87">
        <f t="shared" si="1"/>
        <v>12</v>
      </c>
      <c r="G66">
        <f t="shared" si="13"/>
        <v>22.25</v>
      </c>
      <c r="H66" s="87">
        <f t="shared" si="25"/>
        <v>26.399999999999636</v>
      </c>
      <c r="I66" s="87">
        <f t="shared" si="2"/>
        <v>12</v>
      </c>
      <c r="J66" s="87">
        <f t="shared" si="14"/>
        <v>22.25</v>
      </c>
      <c r="K66" s="87">
        <f t="shared" si="26"/>
        <v>26.399999999999636</v>
      </c>
      <c r="L66" s="90">
        <f t="shared" si="3"/>
        <v>2.2607385079125848E-3</v>
      </c>
      <c r="M66" s="90">
        <f t="shared" si="15"/>
        <v>4.1917859834212506E-3</v>
      </c>
      <c r="N66" s="90">
        <f t="shared" si="27"/>
        <v>4.973624717407618E-3</v>
      </c>
      <c r="T66" s="85" t="s">
        <v>43</v>
      </c>
      <c r="U66" s="82">
        <v>3398.67</v>
      </c>
      <c r="V66" s="87">
        <f t="shared" si="4"/>
        <v>3337.6133333333332</v>
      </c>
      <c r="W66">
        <f t="shared" si="16"/>
        <v>3416.31</v>
      </c>
      <c r="X66">
        <f t="shared" si="28"/>
        <v>3413.8320000000008</v>
      </c>
      <c r="Y66" s="87">
        <f t="shared" si="5"/>
        <v>61.056666666666843</v>
      </c>
      <c r="Z66">
        <f t="shared" si="17"/>
        <v>-17.639999999999873</v>
      </c>
      <c r="AA66">
        <f t="shared" si="29"/>
        <v>-15.162000000000717</v>
      </c>
      <c r="AB66" s="87">
        <f t="shared" si="6"/>
        <v>61.056666666666843</v>
      </c>
      <c r="AC66">
        <f t="shared" si="18"/>
        <v>17.639999999999873</v>
      </c>
      <c r="AD66">
        <f t="shared" si="30"/>
        <v>15.162000000000717</v>
      </c>
      <c r="AE66" s="90">
        <f t="shared" si="7"/>
        <v>1.7964870571919853E-2</v>
      </c>
      <c r="AF66" s="90">
        <f t="shared" si="19"/>
        <v>5.190265603897958E-3</v>
      </c>
      <c r="AG66" s="90">
        <f t="shared" si="31"/>
        <v>4.4611568643030119E-3</v>
      </c>
      <c r="AN66" s="85" t="s">
        <v>43</v>
      </c>
      <c r="AO66" s="82">
        <v>1650.02</v>
      </c>
      <c r="AP66" s="87">
        <f t="shared" si="8"/>
        <v>1595.3166666666666</v>
      </c>
      <c r="AQ66" s="87">
        <f t="shared" si="20"/>
        <v>1587.9950000000001</v>
      </c>
      <c r="AR66" s="87">
        <f t="shared" si="32"/>
        <v>1583.894</v>
      </c>
      <c r="AS66" s="87">
        <f t="shared" si="9"/>
        <v>54.703333333333376</v>
      </c>
      <c r="AT66">
        <f t="shared" si="21"/>
        <v>62.024999999999864</v>
      </c>
      <c r="AU66">
        <f t="shared" si="33"/>
        <v>66.125999999999976</v>
      </c>
      <c r="AV66" s="87">
        <f t="shared" si="10"/>
        <v>54.703333333333376</v>
      </c>
      <c r="AW66">
        <f t="shared" si="22"/>
        <v>62.024999999999864</v>
      </c>
      <c r="AX66">
        <f t="shared" si="34"/>
        <v>66.125999999999976</v>
      </c>
      <c r="AY66" s="90">
        <f t="shared" si="11"/>
        <v>3.3153133497371777E-2</v>
      </c>
      <c r="AZ66" s="90">
        <f t="shared" si="23"/>
        <v>3.7590453449049023E-2</v>
      </c>
      <c r="BA66" s="90">
        <f t="shared" si="35"/>
        <v>4.0075877868147036E-2</v>
      </c>
    </row>
    <row r="67" spans="1:53" ht="15" thickBot="1">
      <c r="A67" s="84" t="s">
        <v>44</v>
      </c>
      <c r="B67" s="83">
        <v>5320</v>
      </c>
      <c r="C67" s="87">
        <f t="shared" si="0"/>
        <v>5298.333333333333</v>
      </c>
      <c r="D67">
        <f t="shared" si="12"/>
        <v>5299</v>
      </c>
      <c r="E67" s="87">
        <f t="shared" si="24"/>
        <v>5290.2</v>
      </c>
      <c r="F67" s="87">
        <f t="shared" si="1"/>
        <v>21.66666666666697</v>
      </c>
      <c r="G67">
        <f t="shared" si="13"/>
        <v>21</v>
      </c>
      <c r="H67" s="87">
        <f t="shared" si="25"/>
        <v>29.800000000000182</v>
      </c>
      <c r="I67" s="87">
        <f t="shared" si="2"/>
        <v>21.66666666666697</v>
      </c>
      <c r="J67" s="87">
        <f t="shared" si="14"/>
        <v>21</v>
      </c>
      <c r="K67" s="87">
        <f t="shared" si="26"/>
        <v>29.800000000000182</v>
      </c>
      <c r="L67" s="90">
        <f t="shared" si="3"/>
        <v>4.0726817042607086E-3</v>
      </c>
      <c r="M67" s="90">
        <f t="shared" si="15"/>
        <v>3.9473684210526317E-3</v>
      </c>
      <c r="N67" s="90">
        <f t="shared" si="27"/>
        <v>5.60150375939853E-3</v>
      </c>
      <c r="T67" s="84" t="s">
        <v>44</v>
      </c>
      <c r="U67" s="83">
        <v>3346.61</v>
      </c>
      <c r="V67" s="87">
        <f t="shared" si="4"/>
        <v>3393.4600000000005</v>
      </c>
      <c r="W67">
        <f t="shared" si="16"/>
        <v>3352.8775000000001</v>
      </c>
      <c r="X67">
        <f t="shared" si="28"/>
        <v>3412.7820000000002</v>
      </c>
      <c r="Y67" s="87">
        <f t="shared" si="5"/>
        <v>-46.850000000000364</v>
      </c>
      <c r="Z67">
        <f t="shared" si="17"/>
        <v>-6.2674999999999272</v>
      </c>
      <c r="AA67">
        <f t="shared" si="29"/>
        <v>-66.172000000000025</v>
      </c>
      <c r="AB67" s="87">
        <f t="shared" si="6"/>
        <v>46.850000000000364</v>
      </c>
      <c r="AC67">
        <f t="shared" si="18"/>
        <v>6.2674999999999272</v>
      </c>
      <c r="AD67">
        <f t="shared" si="30"/>
        <v>66.172000000000025</v>
      </c>
      <c r="AE67" s="90">
        <f t="shared" si="7"/>
        <v>1.3999241023005479E-2</v>
      </c>
      <c r="AF67" s="90">
        <f t="shared" si="19"/>
        <v>1.8727906747424787E-3</v>
      </c>
      <c r="AG67" s="90">
        <f t="shared" si="31"/>
        <v>1.9772844759323623E-2</v>
      </c>
      <c r="AN67" s="84" t="s">
        <v>44</v>
      </c>
      <c r="AO67" s="83">
        <v>1650.55</v>
      </c>
      <c r="AP67" s="87">
        <f t="shared" si="8"/>
        <v>1623.2066666666667</v>
      </c>
      <c r="AQ67" s="87">
        <f t="shared" si="20"/>
        <v>1608.9924999999998</v>
      </c>
      <c r="AR67" s="87">
        <f t="shared" si="32"/>
        <v>1600.4</v>
      </c>
      <c r="AS67" s="87">
        <f t="shared" si="9"/>
        <v>27.343333333333248</v>
      </c>
      <c r="AT67">
        <f t="shared" si="21"/>
        <v>41.557500000000118</v>
      </c>
      <c r="AU67">
        <f t="shared" si="33"/>
        <v>50.149999999999864</v>
      </c>
      <c r="AV67" s="87">
        <f t="shared" si="10"/>
        <v>27.343333333333248</v>
      </c>
      <c r="AW67">
        <f t="shared" si="22"/>
        <v>41.557500000000118</v>
      </c>
      <c r="AX67">
        <f t="shared" si="34"/>
        <v>50.149999999999864</v>
      </c>
      <c r="AY67" s="90">
        <f t="shared" si="11"/>
        <v>1.6566195106681562E-2</v>
      </c>
      <c r="AZ67" s="90">
        <f t="shared" si="23"/>
        <v>2.5177970979370586E-2</v>
      </c>
      <c r="BA67" s="90">
        <f t="shared" si="35"/>
        <v>3.0383811456787049E-2</v>
      </c>
    </row>
    <row r="68" spans="1:53" ht="15" thickBot="1">
      <c r="A68" s="85" t="s">
        <v>45</v>
      </c>
      <c r="B68" s="82">
        <v>5336</v>
      </c>
      <c r="C68" s="87">
        <f t="shared" si="0"/>
        <v>5307.333333333333</v>
      </c>
      <c r="D68">
        <f t="shared" si="12"/>
        <v>5303.75</v>
      </c>
      <c r="E68" s="87">
        <f t="shared" si="24"/>
        <v>5303.2</v>
      </c>
      <c r="F68" s="87">
        <f t="shared" si="1"/>
        <v>28.66666666666697</v>
      </c>
      <c r="G68">
        <f t="shared" si="13"/>
        <v>32.25</v>
      </c>
      <c r="H68" s="87">
        <f t="shared" si="25"/>
        <v>32.800000000000182</v>
      </c>
      <c r="I68" s="87">
        <f t="shared" si="2"/>
        <v>28.66666666666697</v>
      </c>
      <c r="J68" s="87">
        <f t="shared" si="14"/>
        <v>32.25</v>
      </c>
      <c r="K68" s="87">
        <f t="shared" si="26"/>
        <v>32.800000000000182</v>
      </c>
      <c r="L68" s="90">
        <f t="shared" si="3"/>
        <v>5.3723138430785177E-3</v>
      </c>
      <c r="M68" s="90">
        <f t="shared" si="15"/>
        <v>6.0438530734632685E-3</v>
      </c>
      <c r="N68" s="90">
        <f t="shared" si="27"/>
        <v>6.1469265367316683E-3</v>
      </c>
      <c r="T68" s="85" t="s">
        <v>45</v>
      </c>
      <c r="U68" s="82">
        <v>3403.65</v>
      </c>
      <c r="V68" s="87">
        <f t="shared" si="4"/>
        <v>3412.9</v>
      </c>
      <c r="W68">
        <f t="shared" si="16"/>
        <v>3381.7475000000004</v>
      </c>
      <c r="X68">
        <f t="shared" si="28"/>
        <v>3351.6239999999998</v>
      </c>
      <c r="Y68" s="87">
        <f t="shared" si="5"/>
        <v>-9.25</v>
      </c>
      <c r="Z68">
        <f t="shared" si="17"/>
        <v>21.902499999999691</v>
      </c>
      <c r="AA68">
        <f t="shared" si="29"/>
        <v>52.026000000000295</v>
      </c>
      <c r="AB68" s="87">
        <f t="shared" si="6"/>
        <v>9.25</v>
      </c>
      <c r="AC68">
        <f t="shared" si="18"/>
        <v>21.902499999999691</v>
      </c>
      <c r="AD68">
        <f t="shared" si="30"/>
        <v>52.026000000000295</v>
      </c>
      <c r="AE68" s="90">
        <f t="shared" si="7"/>
        <v>2.7176707358277145E-3</v>
      </c>
      <c r="AF68" s="90">
        <f t="shared" si="19"/>
        <v>6.4350035990773701E-3</v>
      </c>
      <c r="AG68" s="90">
        <f t="shared" si="31"/>
        <v>1.5285355427261995E-2</v>
      </c>
      <c r="AN68" s="85" t="s">
        <v>45</v>
      </c>
      <c r="AO68" s="82">
        <v>1654.6</v>
      </c>
      <c r="AP68" s="87">
        <f t="shared" si="8"/>
        <v>1649.7066666666667</v>
      </c>
      <c r="AQ68" s="87">
        <f t="shared" si="20"/>
        <v>1630.0425</v>
      </c>
      <c r="AR68" s="87">
        <f t="shared" si="32"/>
        <v>1617.3039999999999</v>
      </c>
      <c r="AS68" s="87">
        <f t="shared" si="9"/>
        <v>4.893333333333203</v>
      </c>
      <c r="AT68">
        <f t="shared" si="21"/>
        <v>24.557499999999891</v>
      </c>
      <c r="AU68">
        <f t="shared" si="33"/>
        <v>37.296000000000049</v>
      </c>
      <c r="AV68" s="87">
        <f t="shared" si="10"/>
        <v>4.893333333333203</v>
      </c>
      <c r="AW68">
        <f t="shared" si="22"/>
        <v>24.557499999999891</v>
      </c>
      <c r="AX68">
        <f t="shared" si="34"/>
        <v>37.296000000000049</v>
      </c>
      <c r="AY68" s="90">
        <f t="shared" si="11"/>
        <v>2.9574116604213726E-3</v>
      </c>
      <c r="AZ68" s="90">
        <f t="shared" si="23"/>
        <v>1.4841955759700164E-2</v>
      </c>
      <c r="BA68" s="90">
        <f t="shared" si="35"/>
        <v>2.2540795358394809E-2</v>
      </c>
    </row>
    <row r="69" spans="1:53" ht="15" thickBot="1">
      <c r="A69" s="84" t="s">
        <v>46</v>
      </c>
      <c r="B69" s="83">
        <v>5336</v>
      </c>
      <c r="C69" s="87">
        <f t="shared" si="0"/>
        <v>5321.333333333333</v>
      </c>
      <c r="D69">
        <f t="shared" si="12"/>
        <v>5314.5</v>
      </c>
      <c r="E69" s="87">
        <f t="shared" si="24"/>
        <v>5310.2</v>
      </c>
      <c r="F69" s="87">
        <f t="shared" si="1"/>
        <v>14.66666666666697</v>
      </c>
      <c r="G69">
        <f t="shared" si="13"/>
        <v>21.5</v>
      </c>
      <c r="H69" s="87">
        <f t="shared" si="25"/>
        <v>25.800000000000182</v>
      </c>
      <c r="I69" s="87">
        <f t="shared" si="2"/>
        <v>14.66666666666697</v>
      </c>
      <c r="J69" s="87">
        <f t="shared" si="14"/>
        <v>21.5</v>
      </c>
      <c r="K69" s="87">
        <f t="shared" si="26"/>
        <v>25.800000000000182</v>
      </c>
      <c r="L69" s="90">
        <f t="shared" si="3"/>
        <v>2.7486256871564786E-3</v>
      </c>
      <c r="M69" s="90">
        <f t="shared" si="15"/>
        <v>4.029235382308846E-3</v>
      </c>
      <c r="N69" s="90">
        <f t="shared" si="27"/>
        <v>4.8350824587706492E-3</v>
      </c>
      <c r="T69" s="84" t="s">
        <v>46</v>
      </c>
      <c r="U69" s="83">
        <v>3403.65</v>
      </c>
      <c r="V69" s="87">
        <f t="shared" si="4"/>
        <v>3382.9766666666669</v>
      </c>
      <c r="W69">
        <f t="shared" si="16"/>
        <v>3410.5875000000001</v>
      </c>
      <c r="X69">
        <f t="shared" si="28"/>
        <v>3386.1280000000006</v>
      </c>
      <c r="Y69" s="87">
        <f t="shared" si="5"/>
        <v>20.673333333333176</v>
      </c>
      <c r="Z69">
        <f t="shared" si="17"/>
        <v>-6.9375</v>
      </c>
      <c r="AA69">
        <f t="shared" si="29"/>
        <v>17.52199999999948</v>
      </c>
      <c r="AB69" s="87">
        <f t="shared" si="6"/>
        <v>20.673333333333176</v>
      </c>
      <c r="AC69">
        <f t="shared" si="18"/>
        <v>6.9375</v>
      </c>
      <c r="AD69">
        <f t="shared" si="30"/>
        <v>17.52199999999948</v>
      </c>
      <c r="AE69" s="90">
        <f t="shared" si="7"/>
        <v>6.0738716769741822E-3</v>
      </c>
      <c r="AF69" s="90">
        <f t="shared" si="19"/>
        <v>2.0382530518707857E-3</v>
      </c>
      <c r="AG69" s="90">
        <f t="shared" si="31"/>
        <v>5.1480028792618157E-3</v>
      </c>
      <c r="AN69" s="84" t="s">
        <v>46</v>
      </c>
      <c r="AO69" s="83">
        <v>1654.6</v>
      </c>
      <c r="AP69" s="87">
        <f t="shared" si="8"/>
        <v>1651.7233333333334</v>
      </c>
      <c r="AQ69" s="87">
        <f t="shared" si="20"/>
        <v>1650.9299999999998</v>
      </c>
      <c r="AR69" s="87">
        <f t="shared" si="32"/>
        <v>1634.9540000000002</v>
      </c>
      <c r="AS69" s="87">
        <f t="shared" si="9"/>
        <v>2.8766666666665515</v>
      </c>
      <c r="AT69">
        <f t="shared" si="21"/>
        <v>3.6700000000000728</v>
      </c>
      <c r="AU69">
        <f t="shared" si="33"/>
        <v>19.645999999999731</v>
      </c>
      <c r="AV69" s="87">
        <f t="shared" si="10"/>
        <v>2.8766666666665515</v>
      </c>
      <c r="AW69">
        <f t="shared" si="22"/>
        <v>3.6700000000000728</v>
      </c>
      <c r="AX69">
        <f t="shared" si="34"/>
        <v>19.645999999999731</v>
      </c>
      <c r="AY69" s="90">
        <f t="shared" si="11"/>
        <v>1.7385873725773912E-3</v>
      </c>
      <c r="AZ69" s="90">
        <f t="shared" si="23"/>
        <v>2.2180587453161328E-3</v>
      </c>
      <c r="BA69" s="90">
        <f t="shared" si="35"/>
        <v>1.1873564607760023E-2</v>
      </c>
    </row>
    <row r="70" spans="1:53" ht="15" thickBot="1">
      <c r="A70" s="85" t="s">
        <v>47</v>
      </c>
      <c r="B70" s="82">
        <v>5350</v>
      </c>
      <c r="C70" s="87">
        <f t="shared" si="0"/>
        <v>5330.666666666667</v>
      </c>
      <c r="D70">
        <f t="shared" si="12"/>
        <v>5325</v>
      </c>
      <c r="E70" s="87">
        <f t="shared" si="24"/>
        <v>5318.8</v>
      </c>
      <c r="F70" s="87">
        <f t="shared" si="1"/>
        <v>19.33333333333303</v>
      </c>
      <c r="G70">
        <f t="shared" si="13"/>
        <v>25</v>
      </c>
      <c r="H70" s="87">
        <f t="shared" si="25"/>
        <v>31.199999999999818</v>
      </c>
      <c r="I70" s="87">
        <f t="shared" si="2"/>
        <v>19.33333333333303</v>
      </c>
      <c r="J70" s="87">
        <f t="shared" si="14"/>
        <v>25</v>
      </c>
      <c r="K70" s="87">
        <f t="shared" si="26"/>
        <v>31.199999999999818</v>
      </c>
      <c r="L70" s="90">
        <f t="shared" si="3"/>
        <v>3.6137071651089776E-3</v>
      </c>
      <c r="M70" s="90">
        <f t="shared" si="15"/>
        <v>4.6728971962616819E-3</v>
      </c>
      <c r="N70" s="90">
        <f t="shared" si="27"/>
        <v>5.8317757009345456E-3</v>
      </c>
      <c r="T70" s="85" t="s">
        <v>47</v>
      </c>
      <c r="U70" s="82">
        <v>3433.32</v>
      </c>
      <c r="V70" s="87">
        <f t="shared" si="4"/>
        <v>3384.6366666666668</v>
      </c>
      <c r="W70">
        <f t="shared" si="16"/>
        <v>3388.145</v>
      </c>
      <c r="X70">
        <f t="shared" si="28"/>
        <v>3409.2</v>
      </c>
      <c r="Y70" s="87">
        <f t="shared" si="5"/>
        <v>48.683333333333394</v>
      </c>
      <c r="Z70">
        <f t="shared" si="17"/>
        <v>45.175000000000182</v>
      </c>
      <c r="AA70">
        <f t="shared" si="29"/>
        <v>24.120000000000346</v>
      </c>
      <c r="AB70" s="87">
        <f t="shared" si="6"/>
        <v>48.683333333333394</v>
      </c>
      <c r="AC70">
        <f t="shared" si="18"/>
        <v>45.175000000000182</v>
      </c>
      <c r="AD70">
        <f t="shared" si="30"/>
        <v>24.120000000000346</v>
      </c>
      <c r="AE70" s="90">
        <f t="shared" si="7"/>
        <v>1.4179666717152317E-2</v>
      </c>
      <c r="AF70" s="90">
        <f t="shared" si="19"/>
        <v>1.3157818088613989E-2</v>
      </c>
      <c r="AG70" s="90">
        <f t="shared" si="31"/>
        <v>7.0252700010486483E-3</v>
      </c>
      <c r="AN70" s="85" t="s">
        <v>47</v>
      </c>
      <c r="AO70" s="82">
        <v>1654.89</v>
      </c>
      <c r="AP70" s="87">
        <f t="shared" si="8"/>
        <v>1653.25</v>
      </c>
      <c r="AQ70" s="87">
        <f t="shared" si="20"/>
        <v>1652.4425000000001</v>
      </c>
      <c r="AR70" s="87">
        <f t="shared" si="32"/>
        <v>1651.664</v>
      </c>
      <c r="AS70" s="87">
        <f t="shared" si="9"/>
        <v>1.6400000000001</v>
      </c>
      <c r="AT70">
        <f t="shared" si="21"/>
        <v>2.4474999999999909</v>
      </c>
      <c r="AU70">
        <f t="shared" si="33"/>
        <v>3.2260000000001128</v>
      </c>
      <c r="AV70" s="87">
        <f t="shared" si="10"/>
        <v>1.6400000000001</v>
      </c>
      <c r="AW70">
        <f t="shared" si="22"/>
        <v>2.4474999999999909</v>
      </c>
      <c r="AX70">
        <f t="shared" si="34"/>
        <v>3.2260000000001128</v>
      </c>
      <c r="AY70" s="90">
        <f t="shared" si="11"/>
        <v>9.9100242312183894E-4</v>
      </c>
      <c r="AZ70" s="90">
        <f t="shared" si="23"/>
        <v>1.4789502625552095E-3</v>
      </c>
      <c r="BA70" s="90">
        <f t="shared" si="35"/>
        <v>1.9493742786530299E-3</v>
      </c>
    </row>
    <row r="71" spans="1:53" ht="15" thickBot="1">
      <c r="A71" s="84" t="s">
        <v>48</v>
      </c>
      <c r="B71" s="83">
        <v>5352</v>
      </c>
      <c r="C71" s="87">
        <f t="shared" ref="C71:C74" si="36">AVERAGE(B68:B70)</f>
        <v>5340.666666666667</v>
      </c>
      <c r="D71">
        <f t="shared" si="12"/>
        <v>5335.5</v>
      </c>
      <c r="E71" s="87">
        <f t="shared" si="24"/>
        <v>5330</v>
      </c>
      <c r="F71" s="87">
        <f t="shared" ref="F71:F73" si="37">B71-C71</f>
        <v>11.33333333333303</v>
      </c>
      <c r="G71">
        <f t="shared" si="13"/>
        <v>16.5</v>
      </c>
      <c r="H71" s="87">
        <f t="shared" si="25"/>
        <v>22</v>
      </c>
      <c r="I71" s="87">
        <f t="shared" ref="I71:I73" si="38">ABS(F71)</f>
        <v>11.33333333333303</v>
      </c>
      <c r="J71" s="87">
        <f t="shared" si="14"/>
        <v>16.5</v>
      </c>
      <c r="K71" s="87">
        <f t="shared" si="26"/>
        <v>22</v>
      </c>
      <c r="L71" s="90">
        <f t="shared" ref="L71:L73" si="39">I71/B71</f>
        <v>2.1175884404583392E-3</v>
      </c>
      <c r="M71" s="90">
        <f t="shared" si="15"/>
        <v>3.0829596412556052E-3</v>
      </c>
      <c r="N71" s="90">
        <f t="shared" si="27"/>
        <v>4.1106128550074741E-3</v>
      </c>
      <c r="T71" s="84" t="s">
        <v>48</v>
      </c>
      <c r="U71" s="83">
        <v>3407.26</v>
      </c>
      <c r="V71" s="87">
        <f t="shared" ref="V71:V74" si="40">AVERAGE(U68:U70)</f>
        <v>3413.5400000000004</v>
      </c>
      <c r="W71">
        <f t="shared" si="16"/>
        <v>3396.8074999999999</v>
      </c>
      <c r="X71">
        <f t="shared" si="28"/>
        <v>3397.1800000000003</v>
      </c>
      <c r="Y71" s="87">
        <f t="shared" ref="Y71:Y73" si="41">U71-V71</f>
        <v>-6.2800000000002001</v>
      </c>
      <c r="Z71">
        <f t="shared" si="17"/>
        <v>10.452500000000327</v>
      </c>
      <c r="AA71">
        <f t="shared" si="29"/>
        <v>10.079999999999927</v>
      </c>
      <c r="AB71" s="87">
        <f t="shared" ref="AB71:AB73" si="42">ABS(Y71)</f>
        <v>6.2800000000002001</v>
      </c>
      <c r="AC71">
        <f t="shared" si="18"/>
        <v>10.452500000000327</v>
      </c>
      <c r="AD71">
        <f t="shared" si="30"/>
        <v>10.079999999999927</v>
      </c>
      <c r="AE71" s="90">
        <f t="shared" ref="AE71:AE73" si="43">AB71/U71</f>
        <v>1.8431232133738545E-3</v>
      </c>
      <c r="AF71" s="90">
        <f t="shared" si="19"/>
        <v>3.0677142337245549E-3</v>
      </c>
      <c r="AG71" s="90">
        <f t="shared" si="31"/>
        <v>2.958388852039447E-3</v>
      </c>
      <c r="AN71" s="84" t="s">
        <v>48</v>
      </c>
      <c r="AO71" s="83">
        <v>1656.27</v>
      </c>
      <c r="AP71" s="87">
        <f t="shared" ref="AP71:AP74" si="44">AVERAGE(AO68:AO70)</f>
        <v>1654.6966666666667</v>
      </c>
      <c r="AQ71" s="87">
        <f t="shared" si="20"/>
        <v>1653.66</v>
      </c>
      <c r="AR71" s="87">
        <f t="shared" si="32"/>
        <v>1652.932</v>
      </c>
      <c r="AS71" s="87">
        <f t="shared" ref="AS71:AS73" si="45">AO71-AP71</f>
        <v>1.5733333333332666</v>
      </c>
      <c r="AT71">
        <f t="shared" si="21"/>
        <v>2.6099999999999</v>
      </c>
      <c r="AU71">
        <f t="shared" si="33"/>
        <v>3.3379999999999654</v>
      </c>
      <c r="AV71" s="87">
        <f t="shared" ref="AV71:AV73" si="46">ABS(AS71)</f>
        <v>1.5733333333332666</v>
      </c>
      <c r="AW71">
        <f t="shared" si="22"/>
        <v>2.6099999999999</v>
      </c>
      <c r="AX71">
        <f t="shared" si="34"/>
        <v>3.3379999999999654</v>
      </c>
      <c r="AY71" s="90">
        <f t="shared" ref="AY71:AY73" si="47">AV71/AO71</f>
        <v>9.4992563611806448E-4</v>
      </c>
      <c r="AZ71" s="90">
        <f t="shared" si="23"/>
        <v>1.5758300277128126E-3</v>
      </c>
      <c r="BA71" s="90">
        <f t="shared" si="35"/>
        <v>2.0153718898488567E-3</v>
      </c>
    </row>
    <row r="72" spans="1:53" ht="15" thickBot="1">
      <c r="A72" s="85" t="s">
        <v>49</v>
      </c>
      <c r="B72" s="82">
        <v>5364</v>
      </c>
      <c r="C72" s="87">
        <f t="shared" si="36"/>
        <v>5346</v>
      </c>
      <c r="D72">
        <f t="shared" ref="D72:D74" si="48">AVERAGE(B68:B71)</f>
        <v>5343.5</v>
      </c>
      <c r="E72" s="87">
        <f t="shared" si="24"/>
        <v>5338.8</v>
      </c>
      <c r="F72" s="87">
        <f t="shared" si="37"/>
        <v>18</v>
      </c>
      <c r="G72">
        <f t="shared" ref="G72:G73" si="49">B72-D72</f>
        <v>20.5</v>
      </c>
      <c r="H72" s="87">
        <f t="shared" si="25"/>
        <v>25.199999999999818</v>
      </c>
      <c r="I72" s="87">
        <f t="shared" si="38"/>
        <v>18</v>
      </c>
      <c r="J72" s="87">
        <f t="shared" ref="J72:J73" si="50">ABS(G72)</f>
        <v>20.5</v>
      </c>
      <c r="K72" s="87">
        <f t="shared" si="26"/>
        <v>25.199999999999818</v>
      </c>
      <c r="L72" s="90">
        <f t="shared" si="39"/>
        <v>3.3557046979865771E-3</v>
      </c>
      <c r="M72" s="90">
        <f t="shared" ref="M72:M73" si="51">J72/B72</f>
        <v>3.8217747949291572E-3</v>
      </c>
      <c r="N72" s="90">
        <f t="shared" si="27"/>
        <v>4.6979865771811739E-3</v>
      </c>
      <c r="T72" s="85" t="s">
        <v>49</v>
      </c>
      <c r="U72" s="82">
        <v>3403.68</v>
      </c>
      <c r="V72" s="87">
        <f t="shared" si="40"/>
        <v>3414.7433333333333</v>
      </c>
      <c r="W72">
        <f t="shared" ref="W72:W74" si="52">AVERAGE(U68:U71)</f>
        <v>3411.9700000000003</v>
      </c>
      <c r="X72">
        <f t="shared" si="28"/>
        <v>3398.8979999999997</v>
      </c>
      <c r="Y72" s="87">
        <f t="shared" si="41"/>
        <v>-11.063333333333503</v>
      </c>
      <c r="Z72">
        <f t="shared" ref="Z72:Z73" si="53">U72-W72</f>
        <v>-8.2900000000004184</v>
      </c>
      <c r="AA72">
        <f t="shared" si="29"/>
        <v>4.7820000000001528</v>
      </c>
      <c r="AB72" s="87">
        <f t="shared" si="42"/>
        <v>11.063333333333503</v>
      </c>
      <c r="AC72">
        <f t="shared" ref="AC72:AC73" si="54">ABS(Z72)</f>
        <v>8.2900000000004184</v>
      </c>
      <c r="AD72">
        <f t="shared" si="30"/>
        <v>4.7820000000001528</v>
      </c>
      <c r="AE72" s="90">
        <f t="shared" si="43"/>
        <v>3.2504034848556572E-3</v>
      </c>
      <c r="AF72" s="90">
        <f t="shared" ref="AF72:AF73" si="55">AC72/U72</f>
        <v>2.4355991162507695E-3</v>
      </c>
      <c r="AG72" s="90">
        <f t="shared" si="31"/>
        <v>1.40494993653932E-3</v>
      </c>
      <c r="AN72" s="85" t="s">
        <v>49</v>
      </c>
      <c r="AO72" s="82">
        <v>1662.67</v>
      </c>
      <c r="AP72" s="87">
        <f t="shared" si="44"/>
        <v>1655.2533333333333</v>
      </c>
      <c r="AQ72" s="87">
        <f t="shared" ref="AQ72:AQ74" si="56">AVERAGE(AO68:AO71)</f>
        <v>1655.0900000000001</v>
      </c>
      <c r="AR72" s="87">
        <f t="shared" si="32"/>
        <v>1654.182</v>
      </c>
      <c r="AS72" s="87">
        <f t="shared" si="45"/>
        <v>7.4166666666667425</v>
      </c>
      <c r="AT72">
        <f t="shared" ref="AT72:AT73" si="57">AO72-AQ72</f>
        <v>7.5799999999999272</v>
      </c>
      <c r="AU72">
        <f t="shared" si="33"/>
        <v>8.4880000000000564</v>
      </c>
      <c r="AV72" s="87">
        <f t="shared" si="46"/>
        <v>7.4166666666667425</v>
      </c>
      <c r="AW72">
        <f t="shared" ref="AW72:AW73" si="58">ABS(AT72)</f>
        <v>7.5799999999999272</v>
      </c>
      <c r="AX72">
        <f t="shared" si="34"/>
        <v>8.4880000000000564</v>
      </c>
      <c r="AY72" s="90">
        <f t="shared" si="47"/>
        <v>4.4606967508084841E-3</v>
      </c>
      <c r="AZ72" s="90">
        <f t="shared" ref="AZ72:AZ73" si="59">AW72/AO72</f>
        <v>4.5589323197026028E-3</v>
      </c>
      <c r="BA72" s="90">
        <f t="shared" si="35"/>
        <v>5.1050418904533407E-3</v>
      </c>
    </row>
    <row r="73" spans="1:53" ht="15" thickBot="1">
      <c r="A73" s="84" t="s">
        <v>50</v>
      </c>
      <c r="B73" s="83">
        <v>5375</v>
      </c>
      <c r="C73" s="87">
        <f t="shared" si="36"/>
        <v>5355.333333333333</v>
      </c>
      <c r="D73">
        <f t="shared" si="48"/>
        <v>5350.5</v>
      </c>
      <c r="E73" s="87">
        <f t="shared" ref="E73:E74" si="60">AVERAGE(B68:B72)</f>
        <v>5347.6</v>
      </c>
      <c r="F73" s="87">
        <f t="shared" si="37"/>
        <v>19.66666666666697</v>
      </c>
      <c r="G73">
        <f t="shared" si="49"/>
        <v>24.5</v>
      </c>
      <c r="H73" s="87">
        <f t="shared" ref="H73" si="61">B73-E73</f>
        <v>27.399999999999636</v>
      </c>
      <c r="I73" s="87">
        <f t="shared" si="38"/>
        <v>19.66666666666697</v>
      </c>
      <c r="J73" s="87">
        <f t="shared" si="50"/>
        <v>24.5</v>
      </c>
      <c r="K73" s="87">
        <f t="shared" ref="K73" si="62">ABS(H73)</f>
        <v>27.399999999999636</v>
      </c>
      <c r="L73" s="90">
        <f t="shared" si="39"/>
        <v>3.6589147286822271E-3</v>
      </c>
      <c r="M73" s="90">
        <f t="shared" si="51"/>
        <v>4.5581395348837208E-3</v>
      </c>
      <c r="N73" s="90">
        <f t="shared" ref="N73" si="63">K73/B73</f>
        <v>5.0976744186045832E-3</v>
      </c>
      <c r="T73" s="84" t="s">
        <v>50</v>
      </c>
      <c r="U73" s="83">
        <v>3440.22</v>
      </c>
      <c r="V73" s="87">
        <f t="shared" si="40"/>
        <v>3414.7533333333336</v>
      </c>
      <c r="W73">
        <f t="shared" si="52"/>
        <v>3411.9775</v>
      </c>
      <c r="X73">
        <f t="shared" ref="X73:X74" si="64">AVERAGE(U68:U72)</f>
        <v>3410.3120000000004</v>
      </c>
      <c r="Y73" s="87">
        <f t="shared" si="41"/>
        <v>25.466666666666242</v>
      </c>
      <c r="Z73">
        <f t="shared" si="53"/>
        <v>28.242499999999836</v>
      </c>
      <c r="AA73">
        <f t="shared" ref="AA73" si="65">U73-X73</f>
        <v>29.907999999999447</v>
      </c>
      <c r="AB73" s="87">
        <f t="shared" si="42"/>
        <v>25.466666666666242</v>
      </c>
      <c r="AC73">
        <f t="shared" si="54"/>
        <v>28.242499999999836</v>
      </c>
      <c r="AD73">
        <f t="shared" ref="AD73" si="66">ABS(AA73)</f>
        <v>29.907999999999447</v>
      </c>
      <c r="AE73" s="90">
        <f t="shared" si="43"/>
        <v>7.4026273513514377E-3</v>
      </c>
      <c r="AF73" s="90">
        <f t="shared" si="55"/>
        <v>8.2095040433460172E-3</v>
      </c>
      <c r="AG73" s="90">
        <f t="shared" ref="AG73" si="67">AD73/U73</f>
        <v>8.6936300585426073E-3</v>
      </c>
      <c r="AN73" s="84" t="s">
        <v>50</v>
      </c>
      <c r="AO73" s="83">
        <v>1665.79</v>
      </c>
      <c r="AP73" s="87">
        <f t="shared" si="44"/>
        <v>1657.9433333333334</v>
      </c>
      <c r="AQ73" s="87">
        <f t="shared" si="56"/>
        <v>1657.1075000000001</v>
      </c>
      <c r="AR73" s="87">
        <f t="shared" ref="AR73:AR74" si="68">AVERAGE(AO68:AO72)</f>
        <v>1656.6060000000002</v>
      </c>
      <c r="AS73" s="87">
        <f t="shared" si="45"/>
        <v>7.8466666666665787</v>
      </c>
      <c r="AT73">
        <f t="shared" si="57"/>
        <v>8.6824999999998909</v>
      </c>
      <c r="AU73">
        <f t="shared" ref="AU73" si="69">AO73-AR73</f>
        <v>9.1839999999997417</v>
      </c>
      <c r="AV73" s="87">
        <f t="shared" si="46"/>
        <v>7.8466666666665787</v>
      </c>
      <c r="AW73">
        <f t="shared" si="58"/>
        <v>8.6824999999998909</v>
      </c>
      <c r="AX73">
        <f t="shared" ref="AX73" si="70">ABS(AU73)</f>
        <v>9.1839999999997417</v>
      </c>
      <c r="AY73" s="90">
        <f t="shared" si="47"/>
        <v>4.7104777112760782E-3</v>
      </c>
      <c r="AZ73" s="90">
        <f t="shared" si="59"/>
        <v>5.2122416391021022E-3</v>
      </c>
      <c r="BA73" s="90">
        <f t="shared" ref="BA73" si="71">AX73/AO73</f>
        <v>5.5132999957976346E-3</v>
      </c>
    </row>
    <row r="74" spans="1:53" ht="15" thickBot="1">
      <c r="A74" s="86" t="s">
        <v>51</v>
      </c>
      <c r="C74" s="88">
        <f t="shared" si="36"/>
        <v>5363.666666666667</v>
      </c>
      <c r="D74" s="89">
        <f t="shared" si="48"/>
        <v>5360.25</v>
      </c>
      <c r="E74" s="88">
        <f t="shared" si="60"/>
        <v>5355.4</v>
      </c>
      <c r="I74" s="87"/>
      <c r="J74" s="87"/>
      <c r="K74" s="87"/>
      <c r="L74" s="90"/>
      <c r="M74" s="90"/>
      <c r="N74" s="90"/>
      <c r="T74" s="86" t="s">
        <v>51</v>
      </c>
      <c r="V74" s="88">
        <f t="shared" si="40"/>
        <v>3417.0533333333333</v>
      </c>
      <c r="W74" s="89">
        <f t="shared" si="52"/>
        <v>3421.12</v>
      </c>
      <c r="X74" s="89">
        <f t="shared" si="64"/>
        <v>3417.6260000000002</v>
      </c>
      <c r="AN74" s="86" t="s">
        <v>51</v>
      </c>
      <c r="AP74" s="88">
        <f t="shared" si="44"/>
        <v>1661.5766666666666</v>
      </c>
      <c r="AQ74" s="88">
        <f t="shared" si="56"/>
        <v>1659.905</v>
      </c>
      <c r="AR74" s="88">
        <f t="shared" si="68"/>
        <v>1658.8440000000003</v>
      </c>
    </row>
    <row r="75" spans="1:53" ht="23.25" customHeight="1" thickBot="1">
      <c r="F75" s="271" t="s">
        <v>62</v>
      </c>
      <c r="G75" s="271"/>
      <c r="H75" s="272"/>
      <c r="I75" s="87"/>
      <c r="J75" s="87"/>
      <c r="K75" s="87"/>
      <c r="L75" s="90"/>
      <c r="M75" s="90"/>
      <c r="N75" s="90"/>
      <c r="Y75" s="271" t="s">
        <v>62</v>
      </c>
      <c r="Z75" s="271"/>
      <c r="AA75" s="272"/>
      <c r="AS75" s="271" t="s">
        <v>62</v>
      </c>
      <c r="AT75" s="271"/>
      <c r="AU75" s="272"/>
    </row>
    <row r="76" spans="1:53" ht="15.75" customHeight="1" thickBot="1">
      <c r="F76" s="77" t="s">
        <v>57</v>
      </c>
      <c r="G76" s="77" t="s">
        <v>58</v>
      </c>
      <c r="H76" s="77" t="s">
        <v>59</v>
      </c>
      <c r="Y76" s="77" t="s">
        <v>57</v>
      </c>
      <c r="Z76" s="77" t="s">
        <v>58</v>
      </c>
      <c r="AA76" s="77" t="s">
        <v>59</v>
      </c>
      <c r="AS76" s="77" t="s">
        <v>57</v>
      </c>
      <c r="AT76" s="77" t="s">
        <v>58</v>
      </c>
      <c r="AU76" s="77" t="s">
        <v>59</v>
      </c>
    </row>
    <row r="77" spans="1:53" ht="15" thickBot="1">
      <c r="A77" s="91">
        <v>3525.67</v>
      </c>
      <c r="B77" s="91">
        <v>1666.48</v>
      </c>
      <c r="C77" s="91">
        <v>5381</v>
      </c>
      <c r="E77" s="99" t="s">
        <v>6</v>
      </c>
      <c r="F77" s="93">
        <f>AVERAGE(F6:F73)</f>
        <v>18.465686274509849</v>
      </c>
      <c r="G77" s="93">
        <f>AVERAGE(G7:G73)</f>
        <v>23.149253731343283</v>
      </c>
      <c r="H77" s="93">
        <f>AVERAGE(H8:H73)</f>
        <v>27.927272727272712</v>
      </c>
      <c r="X77" s="99" t="s">
        <v>6</v>
      </c>
      <c r="Y77" s="93">
        <f>AVERAGE(Y6:Y73)</f>
        <v>28.853284313725485</v>
      </c>
      <c r="Z77" s="93">
        <f>AVERAGE(Z7:Z73)</f>
        <v>36.141902985074644</v>
      </c>
      <c r="AA77" s="93">
        <f>AVERAGE(AA8:AA73)</f>
        <v>44.41124242424241</v>
      </c>
      <c r="AR77" s="99" t="s">
        <v>6</v>
      </c>
      <c r="AS77" s="93">
        <f>AVERAGE(AS6:AS73)</f>
        <v>14.656519607843151</v>
      </c>
      <c r="AT77" s="93">
        <f t="shared" ref="AT77:AU77" si="72">AVERAGE(AT6:AT73)</f>
        <v>18.515037313432838</v>
      </c>
      <c r="AU77" s="93">
        <f t="shared" si="72"/>
        <v>22.462878787878793</v>
      </c>
    </row>
    <row r="78" spans="1:53" ht="15" thickBot="1">
      <c r="E78" s="99" t="s">
        <v>8</v>
      </c>
      <c r="F78" s="94">
        <f>F77/AVERAGE(C6:C73)</f>
        <v>3.5955360756255777E-3</v>
      </c>
      <c r="G78" s="94">
        <f>G77/AVERAGE(D7:D73)</f>
        <v>4.506323670837897E-3</v>
      </c>
      <c r="H78" s="94">
        <f>H77/AVERAGE(E8:E73)</f>
        <v>5.4349588869185284E-3</v>
      </c>
      <c r="X78" s="99" t="s">
        <v>8</v>
      </c>
      <c r="Y78" s="94">
        <f>Y77/AVERAGE(V6:V73)</f>
        <v>9.6935743762515975E-3</v>
      </c>
      <c r="Z78" s="94">
        <f>Z77/AVERAGE(W7:W73)</f>
        <v>1.2139469616108331E-2</v>
      </c>
      <c r="AA78" s="94">
        <f>AA77/AVERAGE(X8:X73)</f>
        <v>1.4913672691362859E-2</v>
      </c>
      <c r="AR78" s="99" t="s">
        <v>8</v>
      </c>
      <c r="AS78" s="94">
        <f>AS77/AVERAGE(AP6:AP73)</f>
        <v>1.0619289556447828E-2</v>
      </c>
      <c r="AT78" s="94">
        <f t="shared" ref="AT78:AU78" si="73">AT77/AVERAGE(AQ6:AQ73)</f>
        <v>1.341938999261939E-2</v>
      </c>
      <c r="AU78" s="94">
        <f t="shared" si="73"/>
        <v>1.6286267443020312E-2</v>
      </c>
    </row>
    <row r="79" spans="1:53" ht="15" thickBot="1">
      <c r="E79" s="99" t="s">
        <v>9</v>
      </c>
      <c r="F79" s="95">
        <f>AVERAGE(I6:I73)</f>
        <v>26.40686274509811</v>
      </c>
      <c r="G79" s="95">
        <f>AVERAGE(J7:J73)</f>
        <v>33.082089552238806</v>
      </c>
      <c r="H79" s="95">
        <f>AVERAGE(K8:K73)</f>
        <v>39.836363636363593</v>
      </c>
      <c r="X79" s="99" t="s">
        <v>9</v>
      </c>
      <c r="Y79" s="95">
        <f>AVERAGE(AB6:AB73)</f>
        <v>80.922598039215742</v>
      </c>
      <c r="Z79" s="95">
        <f>AVERAGE(AC7:AC73)</f>
        <v>71.811753731343316</v>
      </c>
      <c r="AA79" s="95">
        <f>AVERAGE(AD8:AD73)</f>
        <v>77.829787878787883</v>
      </c>
      <c r="AR79" s="99" t="s">
        <v>9</v>
      </c>
      <c r="AS79" s="95">
        <f>AVERAGE(AV6:AV73)</f>
        <v>14.901715686274516</v>
      </c>
      <c r="AT79" s="95">
        <f t="shared" ref="AT79:AU79" si="74">AVERAGE(AW6:AW73)</f>
        <v>18.562574626865672</v>
      </c>
      <c r="AU79" s="95">
        <f t="shared" si="74"/>
        <v>22.462878787878793</v>
      </c>
    </row>
    <row r="80" spans="1:53" ht="15" thickBot="1">
      <c r="E80" s="99" t="s">
        <v>10</v>
      </c>
      <c r="F80" s="96">
        <f>AVERAGE(L6:L73)</f>
        <v>5.1289459425200665E-3</v>
      </c>
      <c r="G80" s="96">
        <f>AVERAGE(M7:M73)</f>
        <v>6.4196849734795827E-3</v>
      </c>
      <c r="H80" s="96">
        <f>AVERAGE(N8:N73)</f>
        <v>7.7247872908822414E-3</v>
      </c>
      <c r="X80" s="99" t="s">
        <v>10</v>
      </c>
      <c r="Y80" s="96">
        <f>AVERAGE(AE6:AE73)</f>
        <v>2.6824584116748575E-2</v>
      </c>
      <c r="Z80" s="96">
        <f>AVERAGE(AF7:AF73)</f>
        <v>2.3692375549672285E-2</v>
      </c>
      <c r="AA80" s="96">
        <f>AVERAGE(AG8:AG73)</f>
        <v>2.5638361998333747E-2</v>
      </c>
      <c r="AR80" s="99" t="s">
        <v>10</v>
      </c>
      <c r="AS80" s="96">
        <f>AVERAGE(AY6:AY73)</f>
        <v>1.0388807642169139E-2</v>
      </c>
      <c r="AT80" s="96">
        <f t="shared" ref="AT80:AU80" si="75">AVERAGE(AZ6:AZ73)</f>
        <v>1.2906800854023157E-2</v>
      </c>
      <c r="AU80" s="96">
        <f t="shared" si="75"/>
        <v>1.5598755323384917E-2</v>
      </c>
    </row>
    <row r="81" spans="1:50" ht="15" thickBot="1">
      <c r="E81" s="99" t="s">
        <v>11</v>
      </c>
      <c r="F81" s="97">
        <f>SQRT((SUMSQ(F6:F73)/COUNT(F6:F73)))</f>
        <v>33.316588931630193</v>
      </c>
      <c r="G81" s="97">
        <f>SQRT((SUMSQ(G7:G73)/COUNT(G7:G73)))</f>
        <v>40.224602629689429</v>
      </c>
      <c r="H81" s="97">
        <f>SQRT((SUMSQ(H8:H73)/COUNT(H8:H73)))</f>
        <v>47.240018987500314</v>
      </c>
      <c r="X81" s="99" t="s">
        <v>11</v>
      </c>
      <c r="Y81" s="97">
        <f>SQRT((SUMSQ(Y6:Y73)/COUNT(Y6:Y73)))</f>
        <v>110.83924550868547</v>
      </c>
      <c r="Z81" s="97">
        <f>SQRT((SUMSQ(Z7:Z73)/COUNT(Z7:Z73)))</f>
        <v>106.87403760193375</v>
      </c>
      <c r="AA81" s="97">
        <f>SQRT((SUMSQ(AA8:AA73)/COUNT(AA8:AA73)))</f>
        <v>109.68108990821771</v>
      </c>
      <c r="AR81" s="99" t="s">
        <v>11</v>
      </c>
      <c r="AS81" s="97">
        <f>SQRT((SUMSQ(AS6:AS73)/COUNT(AS6:AS73)))</f>
        <v>29.548896612446828</v>
      </c>
      <c r="AT81" s="97">
        <f t="shared" ref="AT81:AU81" si="76">SQRT((SUMSQ(AT6:AT73)/COUNT(Z7:Z74)))</f>
        <v>33.37574077801635</v>
      </c>
      <c r="AU81" s="97">
        <f t="shared" si="76"/>
        <v>36.963171444183757</v>
      </c>
    </row>
    <row r="82" spans="1:50" ht="15" thickBot="1">
      <c r="E82" s="99" t="s">
        <v>12</v>
      </c>
      <c r="F82" s="169">
        <f>F81/AVERAGE($B$6:$B$73)</f>
        <v>6.4639800486493088E-3</v>
      </c>
      <c r="G82" s="98">
        <f>G81/AVERAGE($B$7:$B$73)</f>
        <v>7.7951499597644193E-3</v>
      </c>
      <c r="H82" s="98">
        <f>H81/AVERAGE($B$8:$B$73)</f>
        <v>9.1437389566428069E-3</v>
      </c>
      <c r="X82" s="99" t="s">
        <v>12</v>
      </c>
      <c r="Y82" s="98">
        <f>Y81/AVERAGE($U$6:$U$73)</f>
        <v>3.6880148412695768E-2</v>
      </c>
      <c r="Z82" s="169">
        <f>Z81/AVERAGE($U$7:$U$73)</f>
        <v>3.5466681311193488E-2</v>
      </c>
      <c r="AA82" s="98">
        <f>AA81/AVERAGE($U$8:$U$73)</f>
        <v>3.6290615887987571E-2</v>
      </c>
      <c r="AR82" s="99" t="s">
        <v>12</v>
      </c>
      <c r="AS82" s="169">
        <f>AS81/AVERAGE($AO$6:$AO$73)</f>
        <v>2.1184503734378784E-2</v>
      </c>
      <c r="AT82" s="98">
        <f>AT81/AVERAGE($AO$7:$AO$73)</f>
        <v>2.3869860837912874E-2</v>
      </c>
      <c r="AU82" s="98">
        <f>AU81/AVERAGE($AO$8:$AO$73)</f>
        <v>2.6369950712088717E-2</v>
      </c>
    </row>
    <row r="90" spans="1:50" ht="15" thickBot="1">
      <c r="A90" s="269" t="s">
        <v>63</v>
      </c>
      <c r="B90" s="269"/>
      <c r="C90" s="269"/>
      <c r="D90" s="269"/>
      <c r="E90" s="269"/>
      <c r="T90" s="269" t="s">
        <v>63</v>
      </c>
      <c r="U90" s="269"/>
      <c r="V90" s="269"/>
      <c r="W90" s="269"/>
      <c r="X90" s="269"/>
    </row>
    <row r="91" spans="1:50" ht="15.75" customHeight="1" thickBot="1">
      <c r="A91" s="267">
        <v>2010</v>
      </c>
      <c r="B91" s="273" t="s">
        <v>39</v>
      </c>
      <c r="C91" s="271" t="s">
        <v>60</v>
      </c>
      <c r="D91" s="271"/>
      <c r="E91" s="272"/>
      <c r="F91" s="271" t="s">
        <v>64</v>
      </c>
      <c r="G91" s="271"/>
      <c r="H91" s="272"/>
      <c r="I91" s="271" t="s">
        <v>65</v>
      </c>
      <c r="J91" s="271"/>
      <c r="K91" s="272"/>
      <c r="T91" s="267">
        <v>2010</v>
      </c>
      <c r="U91" s="273" t="s">
        <v>39</v>
      </c>
      <c r="V91" s="271" t="s">
        <v>60</v>
      </c>
      <c r="W91" s="271"/>
      <c r="X91" s="272"/>
      <c r="Y91" s="275" t="s">
        <v>64</v>
      </c>
      <c r="Z91" s="271"/>
      <c r="AA91" s="272"/>
      <c r="AB91" s="275" t="s">
        <v>65</v>
      </c>
      <c r="AC91" s="271"/>
      <c r="AD91" s="272"/>
      <c r="AN91" s="269" t="s">
        <v>63</v>
      </c>
      <c r="AO91" s="269"/>
      <c r="AP91" s="269"/>
      <c r="AQ91" s="269"/>
      <c r="AR91" s="269"/>
    </row>
    <row r="92" spans="1:50" ht="15" thickBot="1">
      <c r="A92" s="268"/>
      <c r="B92" s="274"/>
      <c r="C92" s="77" t="s">
        <v>57</v>
      </c>
      <c r="D92" s="77" t="s">
        <v>58</v>
      </c>
      <c r="E92" s="77" t="s">
        <v>59</v>
      </c>
      <c r="F92" s="77" t="s">
        <v>57</v>
      </c>
      <c r="G92" s="77" t="s">
        <v>58</v>
      </c>
      <c r="H92" s="77" t="s">
        <v>59</v>
      </c>
      <c r="I92" s="77" t="s">
        <v>57</v>
      </c>
      <c r="J92" s="77" t="s">
        <v>58</v>
      </c>
      <c r="K92" s="77" t="s">
        <v>59</v>
      </c>
      <c r="T92" s="268"/>
      <c r="U92" s="274"/>
      <c r="V92" s="77" t="s">
        <v>57</v>
      </c>
      <c r="W92" s="77" t="s">
        <v>58</v>
      </c>
      <c r="X92" s="77" t="s">
        <v>59</v>
      </c>
      <c r="Y92" s="77" t="s">
        <v>57</v>
      </c>
      <c r="Z92" s="77" t="s">
        <v>58</v>
      </c>
      <c r="AA92" s="77" t="s">
        <v>59</v>
      </c>
      <c r="AB92" s="77" t="s">
        <v>57</v>
      </c>
      <c r="AC92" s="77" t="s">
        <v>58</v>
      </c>
      <c r="AD92" s="77" t="s">
        <v>59</v>
      </c>
      <c r="AN92" s="267">
        <v>2010</v>
      </c>
      <c r="AO92" s="273" t="s">
        <v>39</v>
      </c>
      <c r="AP92" s="271" t="s">
        <v>60</v>
      </c>
      <c r="AQ92" s="271"/>
      <c r="AR92" s="272"/>
      <c r="AS92" s="275" t="s">
        <v>64</v>
      </c>
      <c r="AT92" s="271"/>
      <c r="AU92" s="272"/>
      <c r="AV92" s="275" t="s">
        <v>65</v>
      </c>
      <c r="AW92" s="271"/>
      <c r="AX92" s="272"/>
    </row>
    <row r="93" spans="1:50" ht="15" thickBot="1">
      <c r="A93" s="103" t="s">
        <v>51</v>
      </c>
      <c r="B93" s="102">
        <v>5381</v>
      </c>
      <c r="C93" s="88">
        <f>C74</f>
        <v>5363.666666666667</v>
      </c>
      <c r="D93" s="88">
        <f t="shared" ref="D93:E93" si="77">D74</f>
        <v>5360.25</v>
      </c>
      <c r="E93" s="88">
        <f t="shared" si="77"/>
        <v>5355.4</v>
      </c>
      <c r="F93" s="104">
        <f>$B$93-C93</f>
        <v>17.33333333333303</v>
      </c>
      <c r="G93" s="100">
        <f>$B$93-E93</f>
        <v>25.600000000000364</v>
      </c>
      <c r="H93" s="100">
        <f t="shared" ref="H93" si="78">$B$93-E93</f>
        <v>25.600000000000364</v>
      </c>
      <c r="I93" s="101">
        <f>ABS(F93)/$B$93</f>
        <v>3.2212104317660343E-3</v>
      </c>
      <c r="J93" s="101">
        <f t="shared" ref="J93:K93" si="79">ABS(G93)/$B$93</f>
        <v>4.7574800223007556E-3</v>
      </c>
      <c r="K93" s="101">
        <f t="shared" si="79"/>
        <v>4.7574800223007556E-3</v>
      </c>
      <c r="T93" s="103" t="s">
        <v>51</v>
      </c>
      <c r="U93" s="102">
        <f>A77</f>
        <v>3525.67</v>
      </c>
      <c r="V93" s="88">
        <f>V74</f>
        <v>3417.0533333333333</v>
      </c>
      <c r="W93" s="88">
        <f>W74</f>
        <v>3421.12</v>
      </c>
      <c r="X93" s="88">
        <f t="shared" ref="X93" si="80">X74</f>
        <v>3417.6260000000002</v>
      </c>
      <c r="Y93" s="123">
        <f>U93-V93</f>
        <v>108.61666666666679</v>
      </c>
      <c r="Z93" s="104">
        <f>U93-W93</f>
        <v>104.55000000000018</v>
      </c>
      <c r="AA93" s="100">
        <f>U93-X93</f>
        <v>108.04399999999987</v>
      </c>
      <c r="AB93" s="101">
        <f>ABS(Y93)/$U$93</f>
        <v>3.0807383182960058E-2</v>
      </c>
      <c r="AC93" s="101">
        <f t="shared" ref="AC93:AD93" si="81">ABS(Z93)/$U$93</f>
        <v>2.96539381167268E-2</v>
      </c>
      <c r="AD93" s="101">
        <f t="shared" si="81"/>
        <v>3.0644955426911726E-2</v>
      </c>
      <c r="AN93" s="268"/>
      <c r="AO93" s="274"/>
      <c r="AP93" s="77" t="s">
        <v>57</v>
      </c>
      <c r="AQ93" s="77" t="s">
        <v>58</v>
      </c>
      <c r="AR93" s="77" t="s">
        <v>59</v>
      </c>
      <c r="AS93" s="77" t="s">
        <v>57</v>
      </c>
      <c r="AT93" s="77" t="s">
        <v>58</v>
      </c>
      <c r="AU93" s="77" t="s">
        <v>59</v>
      </c>
      <c r="AV93" s="77" t="s">
        <v>57</v>
      </c>
      <c r="AW93" s="77" t="s">
        <v>58</v>
      </c>
      <c r="AX93" s="77" t="s">
        <v>59</v>
      </c>
    </row>
    <row r="94" spans="1:50" ht="15" thickBot="1">
      <c r="AN94" s="103" t="s">
        <v>51</v>
      </c>
      <c r="AO94" s="102">
        <f>B77</f>
        <v>1666.48</v>
      </c>
      <c r="AP94" s="88">
        <f>AP74</f>
        <v>1661.5766666666666</v>
      </c>
      <c r="AQ94" s="88">
        <f t="shared" ref="AQ94:AR94" si="82">AQ74</f>
        <v>1659.905</v>
      </c>
      <c r="AR94" s="88">
        <f t="shared" si="82"/>
        <v>1658.8440000000003</v>
      </c>
      <c r="AS94" s="104">
        <f>AO94-AP94</f>
        <v>4.9033333333334213</v>
      </c>
      <c r="AT94" s="100">
        <f>AO94-AQ94</f>
        <v>6.5750000000000455</v>
      </c>
      <c r="AU94" s="100">
        <f>AO94-AR94</f>
        <v>7.6359999999997399</v>
      </c>
      <c r="AV94" s="101">
        <f>ABS(AS94)/$AO$94</f>
        <v>2.9423295409086343E-3</v>
      </c>
      <c r="AW94" s="101">
        <f t="shared" ref="AW94:AX94" si="83">ABS(AT94)/$AO$94</f>
        <v>3.9454418894916505E-3</v>
      </c>
      <c r="AX94" s="101">
        <f t="shared" si="83"/>
        <v>4.5821131966778715E-3</v>
      </c>
    </row>
  </sheetData>
  <mergeCells count="33">
    <mergeCell ref="AS92:AU92"/>
    <mergeCell ref="AV92:AX92"/>
    <mergeCell ref="AP1:AR1"/>
    <mergeCell ref="AS75:AU75"/>
    <mergeCell ref="Y75:AA75"/>
    <mergeCell ref="AB91:AD91"/>
    <mergeCell ref="AS1:AU1"/>
    <mergeCell ref="AV1:AX1"/>
    <mergeCell ref="AN91:AR91"/>
    <mergeCell ref="AN92:AN93"/>
    <mergeCell ref="AO92:AO93"/>
    <mergeCell ref="AP92:AR92"/>
    <mergeCell ref="T90:X90"/>
    <mergeCell ref="T91:T92"/>
    <mergeCell ref="U91:U92"/>
    <mergeCell ref="V91:X91"/>
    <mergeCell ref="Y91:AA91"/>
    <mergeCell ref="AY1:BA1"/>
    <mergeCell ref="A91:A92"/>
    <mergeCell ref="V1:X1"/>
    <mergeCell ref="Y1:AA1"/>
    <mergeCell ref="AB1:AD1"/>
    <mergeCell ref="AE1:AG1"/>
    <mergeCell ref="C1:E1"/>
    <mergeCell ref="F1:H1"/>
    <mergeCell ref="I1:K1"/>
    <mergeCell ref="L1:N1"/>
    <mergeCell ref="F75:H75"/>
    <mergeCell ref="B91:B92"/>
    <mergeCell ref="A90:E90"/>
    <mergeCell ref="C91:E91"/>
    <mergeCell ref="F91:H91"/>
    <mergeCell ref="I91:K9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81"/>
  <sheetViews>
    <sheetView workbookViewId="0">
      <selection activeCell="D4" sqref="D4"/>
    </sheetView>
  </sheetViews>
  <sheetFormatPr defaultRowHeight="14.4"/>
  <sheetData>
    <row r="1" spans="1:21" ht="30" customHeight="1" thickBot="1">
      <c r="B1" s="280" t="s">
        <v>77</v>
      </c>
      <c r="C1" s="281"/>
      <c r="D1" s="277" t="s">
        <v>60</v>
      </c>
      <c r="E1" s="278"/>
      <c r="F1" s="279"/>
      <c r="G1" s="277" t="s">
        <v>61</v>
      </c>
      <c r="H1" s="278"/>
      <c r="I1" s="279"/>
      <c r="J1" s="277" t="s">
        <v>3</v>
      </c>
      <c r="K1" s="278"/>
      <c r="L1" s="279"/>
      <c r="M1" s="277" t="s">
        <v>4</v>
      </c>
      <c r="N1" s="278"/>
      <c r="O1" s="279"/>
    </row>
    <row r="2" spans="1:21" ht="15" thickBot="1">
      <c r="A2" s="109" t="s">
        <v>78</v>
      </c>
      <c r="B2" s="109" t="s">
        <v>75</v>
      </c>
      <c r="C2" s="107" t="s">
        <v>79</v>
      </c>
      <c r="D2" s="77" t="s">
        <v>57</v>
      </c>
      <c r="E2" s="77" t="s">
        <v>58</v>
      </c>
      <c r="F2" s="77" t="s">
        <v>59</v>
      </c>
      <c r="G2" s="77" t="s">
        <v>57</v>
      </c>
      <c r="H2" s="77" t="s">
        <v>58</v>
      </c>
      <c r="I2" s="77" t="s">
        <v>59</v>
      </c>
      <c r="J2" s="77" t="s">
        <v>57</v>
      </c>
      <c r="K2" s="77" t="s">
        <v>58</v>
      </c>
      <c r="L2" s="77" t="s">
        <v>59</v>
      </c>
      <c r="M2" s="77" t="s">
        <v>57</v>
      </c>
      <c r="N2" s="77" t="s">
        <v>58</v>
      </c>
      <c r="O2" s="77" t="s">
        <v>59</v>
      </c>
    </row>
    <row r="3" spans="1:21" ht="24.75" customHeight="1" thickBot="1">
      <c r="A3" s="106">
        <v>2016</v>
      </c>
      <c r="B3" s="110" t="s">
        <v>66</v>
      </c>
      <c r="C3" s="113">
        <v>392</v>
      </c>
      <c r="D3" s="87"/>
      <c r="E3" s="87"/>
      <c r="F3" s="87"/>
      <c r="G3" s="87"/>
      <c r="H3" s="87"/>
      <c r="I3" s="87"/>
      <c r="J3" s="87"/>
      <c r="K3" s="87"/>
      <c r="L3" s="87"/>
      <c r="M3" s="115"/>
      <c r="N3" s="115"/>
      <c r="O3" s="115"/>
      <c r="S3" s="277" t="s">
        <v>62</v>
      </c>
      <c r="T3" s="278"/>
      <c r="U3" s="279"/>
    </row>
    <row r="4" spans="1:21" ht="15" thickBot="1">
      <c r="A4" s="107"/>
      <c r="B4" s="111" t="s">
        <v>67</v>
      </c>
      <c r="C4" s="113">
        <v>391</v>
      </c>
      <c r="D4" s="87"/>
      <c r="E4" s="87"/>
      <c r="F4" s="87"/>
      <c r="G4" s="87"/>
      <c r="H4" s="87"/>
      <c r="I4" s="87"/>
      <c r="J4" s="87"/>
      <c r="K4" s="87"/>
      <c r="L4" s="87"/>
      <c r="M4" s="115"/>
      <c r="N4" s="115"/>
      <c r="O4" s="115"/>
      <c r="S4" s="105" t="s">
        <v>57</v>
      </c>
      <c r="T4" s="105" t="s">
        <v>58</v>
      </c>
      <c r="U4" s="105" t="s">
        <v>59</v>
      </c>
    </row>
    <row r="5" spans="1:21" ht="15" thickBot="1">
      <c r="A5" s="108"/>
      <c r="B5" s="112" t="s">
        <v>68</v>
      </c>
      <c r="C5" s="113">
        <v>391</v>
      </c>
      <c r="D5" s="87"/>
      <c r="E5" s="87"/>
      <c r="F5" s="87"/>
      <c r="G5" s="87"/>
      <c r="H5" s="87"/>
      <c r="I5" s="87"/>
      <c r="J5" s="87"/>
      <c r="K5" s="87"/>
      <c r="L5" s="87"/>
      <c r="M5" s="115"/>
      <c r="N5" s="115"/>
      <c r="O5" s="115"/>
      <c r="R5" s="105" t="s">
        <v>6</v>
      </c>
      <c r="S5" s="117">
        <f>AVERAGE(G6:G28)</f>
        <v>0.53623188405797262</v>
      </c>
      <c r="T5" s="117">
        <f>AVERAGE(H7:H28)</f>
        <v>0.34090909090909088</v>
      </c>
      <c r="U5" s="117">
        <f>AVERAGE(I8:I28)</f>
        <v>0.61904761904762451</v>
      </c>
    </row>
    <row r="6" spans="1:21" ht="15" thickBot="1">
      <c r="A6" s="107"/>
      <c r="B6" s="111" t="s">
        <v>69</v>
      </c>
      <c r="C6" s="113">
        <v>404</v>
      </c>
      <c r="D6" s="87">
        <f>AVERAGE(C3:C5)</f>
        <v>391.33333333333331</v>
      </c>
      <c r="E6" s="87"/>
      <c r="F6" s="87"/>
      <c r="G6" s="87">
        <f>C6-D6</f>
        <v>12.666666666666686</v>
      </c>
      <c r="H6" s="87"/>
      <c r="I6" s="87"/>
      <c r="J6" s="87">
        <f>ABS(G6)</f>
        <v>12.666666666666686</v>
      </c>
      <c r="K6" s="87"/>
      <c r="L6" s="87"/>
      <c r="M6" s="115">
        <f>J6/C6</f>
        <v>3.1353135313531399E-2</v>
      </c>
      <c r="N6" s="115"/>
      <c r="O6" s="115"/>
      <c r="R6" s="92" t="s">
        <v>8</v>
      </c>
      <c r="S6" s="118">
        <f>S5/AVERAGE(D6:D28)</f>
        <v>1.3528336380255982E-3</v>
      </c>
      <c r="T6" s="118">
        <f>T5/AVERAGE(E7:E28)</f>
        <v>8.6033839977057633E-4</v>
      </c>
      <c r="U6" s="118">
        <f>U5/AVERAGE(F8:F28)</f>
        <v>1.5630636046651571E-3</v>
      </c>
    </row>
    <row r="7" spans="1:21" ht="15" thickBot="1">
      <c r="A7" s="106">
        <v>2017</v>
      </c>
      <c r="B7" s="110" t="s">
        <v>66</v>
      </c>
      <c r="C7" s="113">
        <v>395</v>
      </c>
      <c r="D7" s="87">
        <f t="shared" ref="D7:D29" si="0">AVERAGE(C4:C6)</f>
        <v>395.33333333333331</v>
      </c>
      <c r="E7" s="87">
        <f>AVERAGE(C3:C6)</f>
        <v>394.5</v>
      </c>
      <c r="F7" s="87"/>
      <c r="G7" s="87">
        <f t="shared" ref="G7:G28" si="1">C7-D7</f>
        <v>-0.33333333333331439</v>
      </c>
      <c r="H7" s="87">
        <f>C7-E7</f>
        <v>0.5</v>
      </c>
      <c r="I7" s="87"/>
      <c r="J7" s="87">
        <f t="shared" ref="J7:K22" si="2">ABS(G7)</f>
        <v>0.33333333333331439</v>
      </c>
      <c r="K7" s="87">
        <f>ABS(H7)</f>
        <v>0.5</v>
      </c>
      <c r="L7" s="87"/>
      <c r="M7" s="115">
        <f t="shared" ref="M7:M28" si="3">J7/C7</f>
        <v>8.4388185654003637E-4</v>
      </c>
      <c r="N7" s="115">
        <f>K7/C7</f>
        <v>1.2658227848101266E-3</v>
      </c>
      <c r="O7" s="115"/>
      <c r="R7" s="92" t="s">
        <v>9</v>
      </c>
      <c r="S7" s="119">
        <f>AVERAGE(J6:J28)</f>
        <v>5.9855072463768098</v>
      </c>
      <c r="T7" s="119">
        <f>AVERAGE(K7:K28)</f>
        <v>5.9318181818181817</v>
      </c>
      <c r="U7" s="119">
        <f>AVERAGE(L8:L28)</f>
        <v>6.9809523809523766</v>
      </c>
    </row>
    <row r="8" spans="1:21" ht="15" customHeight="1" thickBot="1">
      <c r="A8" s="107"/>
      <c r="B8" s="111" t="s">
        <v>67</v>
      </c>
      <c r="C8" s="113">
        <v>398</v>
      </c>
      <c r="D8" s="87">
        <f t="shared" si="0"/>
        <v>396.66666666666669</v>
      </c>
      <c r="E8" s="87">
        <f t="shared" ref="E8:E29" si="4">AVERAGE(C4:C7)</f>
        <v>395.25</v>
      </c>
      <c r="F8" s="87">
        <f>AVERAGE(C3:C7)</f>
        <v>394.6</v>
      </c>
      <c r="G8" s="87">
        <f t="shared" si="1"/>
        <v>1.3333333333333144</v>
      </c>
      <c r="H8" s="87">
        <f t="shared" ref="H8:H28" si="5">C8-E8</f>
        <v>2.75</v>
      </c>
      <c r="I8" s="87">
        <f>C8-F8</f>
        <v>3.3999999999999773</v>
      </c>
      <c r="J8" s="87">
        <f t="shared" si="2"/>
        <v>1.3333333333333144</v>
      </c>
      <c r="K8" s="87">
        <f t="shared" si="2"/>
        <v>2.75</v>
      </c>
      <c r="L8" s="87">
        <f>ABS(I8)</f>
        <v>3.3999999999999773</v>
      </c>
      <c r="M8" s="115">
        <f t="shared" si="3"/>
        <v>3.3500837520937547E-3</v>
      </c>
      <c r="N8" s="115">
        <f t="shared" ref="N8:N28" si="6">K8/C8</f>
        <v>6.9095477386934678E-3</v>
      </c>
      <c r="O8" s="115">
        <f>L8/C8</f>
        <v>8.5427135678391389E-3</v>
      </c>
      <c r="R8" s="92" t="s">
        <v>10</v>
      </c>
      <c r="S8" s="120">
        <f>AVERAGE(M6:M28)</f>
        <v>1.5073511314418952E-2</v>
      </c>
      <c r="T8" s="120">
        <f>AVERAGE(N7:N28)</f>
        <v>1.4944854482708596E-2</v>
      </c>
      <c r="U8" s="120">
        <f>AVERAGE(O8:O28)</f>
        <v>1.7587161732560377E-2</v>
      </c>
    </row>
    <row r="9" spans="1:21" ht="15" thickBot="1">
      <c r="A9" s="108"/>
      <c r="B9" s="112" t="s">
        <v>68</v>
      </c>
      <c r="C9" s="113">
        <v>403</v>
      </c>
      <c r="D9" s="87">
        <f t="shared" si="0"/>
        <v>399</v>
      </c>
      <c r="E9" s="87">
        <f t="shared" si="4"/>
        <v>397</v>
      </c>
      <c r="F9" s="87">
        <f t="shared" ref="F9:F29" si="7">AVERAGE(C4:C8)</f>
        <v>395.8</v>
      </c>
      <c r="G9" s="87">
        <f t="shared" si="1"/>
        <v>4</v>
      </c>
      <c r="H9" s="87">
        <f t="shared" si="5"/>
        <v>6</v>
      </c>
      <c r="I9" s="87">
        <f t="shared" ref="I9:I28" si="8">C9-F9</f>
        <v>7.1999999999999886</v>
      </c>
      <c r="J9" s="87">
        <f t="shared" si="2"/>
        <v>4</v>
      </c>
      <c r="K9" s="87">
        <f t="shared" si="2"/>
        <v>6</v>
      </c>
      <c r="L9" s="87">
        <f t="shared" ref="L9:L28" si="9">ABS(I9)</f>
        <v>7.1999999999999886</v>
      </c>
      <c r="M9" s="115">
        <f t="shared" si="3"/>
        <v>9.9255583126550868E-3</v>
      </c>
      <c r="N9" s="115">
        <f t="shared" si="6"/>
        <v>1.488833746898263E-2</v>
      </c>
      <c r="O9" s="115">
        <f t="shared" ref="O9:O28" si="10">L9/C9</f>
        <v>1.7866004962779129E-2</v>
      </c>
      <c r="R9" s="92" t="s">
        <v>11</v>
      </c>
      <c r="S9" s="121">
        <f>SQRT((SUMSQ(G6:G28)/COUNT(G6:G28)))</f>
        <v>7.529330730950706</v>
      </c>
      <c r="T9" s="121">
        <f>SQRT((SUMSQ(H7:H28)/COUNT(H7:H28)))</f>
        <v>7.5959768059390251</v>
      </c>
      <c r="U9" s="121">
        <f>SQRT((SUMSQ(I8:I28)/COUNT(I8:I28)))</f>
        <v>8.5049005481153799</v>
      </c>
    </row>
    <row r="10" spans="1:21" ht="15" thickBot="1">
      <c r="A10" s="107"/>
      <c r="B10" s="111" t="s">
        <v>69</v>
      </c>
      <c r="C10" s="113">
        <v>407</v>
      </c>
      <c r="D10" s="87">
        <f t="shared" si="0"/>
        <v>398.66666666666669</v>
      </c>
      <c r="E10" s="87">
        <f t="shared" si="4"/>
        <v>400</v>
      </c>
      <c r="F10" s="87">
        <f t="shared" si="7"/>
        <v>398.2</v>
      </c>
      <c r="G10" s="87">
        <f t="shared" si="1"/>
        <v>8.3333333333333144</v>
      </c>
      <c r="H10" s="87">
        <f t="shared" si="5"/>
        <v>7</v>
      </c>
      <c r="I10" s="87">
        <f t="shared" si="8"/>
        <v>8.8000000000000114</v>
      </c>
      <c r="J10" s="87">
        <f t="shared" si="2"/>
        <v>8.3333333333333144</v>
      </c>
      <c r="K10" s="87">
        <f t="shared" si="2"/>
        <v>7</v>
      </c>
      <c r="L10" s="87">
        <f t="shared" si="9"/>
        <v>8.8000000000000114</v>
      </c>
      <c r="M10" s="115">
        <f t="shared" si="3"/>
        <v>2.0475020475020429E-2</v>
      </c>
      <c r="N10" s="115">
        <f t="shared" si="6"/>
        <v>1.7199017199017199E-2</v>
      </c>
      <c r="O10" s="115">
        <f t="shared" si="10"/>
        <v>2.1621621621621651E-2</v>
      </c>
      <c r="R10" s="92" t="s">
        <v>12</v>
      </c>
      <c r="S10" s="124">
        <f>S9/AVERAGE(C6:C28)</f>
        <v>1.8969723607390319E-2</v>
      </c>
      <c r="T10" s="122">
        <f>T9/AVERAGE(C7:C28)</f>
        <v>1.9153179338757428E-2</v>
      </c>
      <c r="U10" s="122">
        <f>U9/AVERAGE(C8:C28)</f>
        <v>2.1440925751551376E-2</v>
      </c>
    </row>
    <row r="11" spans="1:21" ht="15" thickBot="1">
      <c r="A11" s="106" t="s">
        <v>70</v>
      </c>
      <c r="B11" s="110" t="s">
        <v>66</v>
      </c>
      <c r="C11" s="113">
        <v>399</v>
      </c>
      <c r="D11" s="87">
        <f t="shared" si="0"/>
        <v>402.66666666666669</v>
      </c>
      <c r="E11" s="87">
        <f t="shared" si="4"/>
        <v>400.75</v>
      </c>
      <c r="F11" s="87">
        <f t="shared" si="7"/>
        <v>401.4</v>
      </c>
      <c r="G11" s="87">
        <f t="shared" si="1"/>
        <v>-3.6666666666666856</v>
      </c>
      <c r="H11" s="87">
        <f t="shared" si="5"/>
        <v>-1.75</v>
      </c>
      <c r="I11" s="87">
        <f t="shared" si="8"/>
        <v>-2.3999999999999773</v>
      </c>
      <c r="J11" s="87">
        <f t="shared" si="2"/>
        <v>3.6666666666666856</v>
      </c>
      <c r="K11" s="87">
        <f t="shared" si="2"/>
        <v>1.75</v>
      </c>
      <c r="L11" s="87">
        <f t="shared" si="9"/>
        <v>2.3999999999999773</v>
      </c>
      <c r="M11" s="115">
        <f t="shared" si="3"/>
        <v>9.1896407685881851E-3</v>
      </c>
      <c r="N11" s="115">
        <f t="shared" si="6"/>
        <v>4.3859649122807015E-3</v>
      </c>
      <c r="O11" s="115">
        <f t="shared" si="10"/>
        <v>6.0150375939849055E-3</v>
      </c>
    </row>
    <row r="12" spans="1:21" ht="15" thickBot="1">
      <c r="A12" s="107"/>
      <c r="B12" s="111" t="s">
        <v>67</v>
      </c>
      <c r="C12" s="113">
        <v>402</v>
      </c>
      <c r="D12" s="87">
        <f t="shared" si="0"/>
        <v>403</v>
      </c>
      <c r="E12" s="87">
        <f t="shared" si="4"/>
        <v>401.75</v>
      </c>
      <c r="F12" s="87">
        <f t="shared" si="7"/>
        <v>400.4</v>
      </c>
      <c r="G12" s="87">
        <f t="shared" si="1"/>
        <v>-1</v>
      </c>
      <c r="H12" s="87">
        <f t="shared" si="5"/>
        <v>0.25</v>
      </c>
      <c r="I12" s="87">
        <f t="shared" si="8"/>
        <v>1.6000000000000227</v>
      </c>
      <c r="J12" s="87">
        <f t="shared" si="2"/>
        <v>1</v>
      </c>
      <c r="K12" s="87">
        <f t="shared" si="2"/>
        <v>0.25</v>
      </c>
      <c r="L12" s="87">
        <f t="shared" si="9"/>
        <v>1.6000000000000227</v>
      </c>
      <c r="M12" s="115">
        <f t="shared" si="3"/>
        <v>2.4875621890547263E-3</v>
      </c>
      <c r="N12" s="115">
        <f t="shared" si="6"/>
        <v>6.2189054726368158E-4</v>
      </c>
      <c r="O12" s="115">
        <f t="shared" si="10"/>
        <v>3.9800995024876183E-3</v>
      </c>
    </row>
    <row r="13" spans="1:21" ht="15" thickBot="1">
      <c r="A13" s="108"/>
      <c r="B13" s="112" t="s">
        <v>68</v>
      </c>
      <c r="C13" s="113">
        <v>406</v>
      </c>
      <c r="D13" s="87">
        <f t="shared" si="0"/>
        <v>402.66666666666669</v>
      </c>
      <c r="E13" s="87">
        <f t="shared" si="4"/>
        <v>402.75</v>
      </c>
      <c r="F13" s="87">
        <f t="shared" si="7"/>
        <v>401.8</v>
      </c>
      <c r="G13" s="87">
        <f t="shared" si="1"/>
        <v>3.3333333333333144</v>
      </c>
      <c r="H13" s="87">
        <f t="shared" si="5"/>
        <v>3.25</v>
      </c>
      <c r="I13" s="87">
        <f t="shared" si="8"/>
        <v>4.1999999999999886</v>
      </c>
      <c r="J13" s="87">
        <f t="shared" si="2"/>
        <v>3.3333333333333144</v>
      </c>
      <c r="K13" s="87">
        <f t="shared" si="2"/>
        <v>3.25</v>
      </c>
      <c r="L13" s="87">
        <f t="shared" si="9"/>
        <v>4.1999999999999886</v>
      </c>
      <c r="M13" s="115">
        <f t="shared" si="3"/>
        <v>8.210180623973681E-3</v>
      </c>
      <c r="N13" s="115">
        <f t="shared" si="6"/>
        <v>8.0049261083743849E-3</v>
      </c>
      <c r="O13" s="115">
        <f t="shared" si="10"/>
        <v>1.0344827586206869E-2</v>
      </c>
    </row>
    <row r="14" spans="1:21" ht="15" thickBot="1">
      <c r="A14" s="107"/>
      <c r="B14" s="111" t="s">
        <v>69</v>
      </c>
      <c r="C14" s="113">
        <v>398</v>
      </c>
      <c r="D14" s="87">
        <f t="shared" si="0"/>
        <v>402.33333333333331</v>
      </c>
      <c r="E14" s="87">
        <f t="shared" si="4"/>
        <v>403.5</v>
      </c>
      <c r="F14" s="87">
        <f t="shared" si="7"/>
        <v>403.4</v>
      </c>
      <c r="G14" s="87">
        <f t="shared" si="1"/>
        <v>-4.3333333333333144</v>
      </c>
      <c r="H14" s="87">
        <f t="shared" si="5"/>
        <v>-5.5</v>
      </c>
      <c r="I14" s="87">
        <f t="shared" si="8"/>
        <v>-5.3999999999999773</v>
      </c>
      <c r="J14" s="87">
        <f t="shared" si="2"/>
        <v>4.3333333333333144</v>
      </c>
      <c r="K14" s="87">
        <f t="shared" si="2"/>
        <v>5.5</v>
      </c>
      <c r="L14" s="87">
        <f t="shared" si="9"/>
        <v>5.3999999999999773</v>
      </c>
      <c r="M14" s="115">
        <f t="shared" si="3"/>
        <v>1.0887772194304811E-2</v>
      </c>
      <c r="N14" s="115">
        <f t="shared" si="6"/>
        <v>1.3819095477386936E-2</v>
      </c>
      <c r="O14" s="115">
        <f t="shared" si="10"/>
        <v>1.3567839195979842E-2</v>
      </c>
    </row>
    <row r="15" spans="1:21" ht="15" thickBot="1">
      <c r="A15" s="106" t="s">
        <v>71</v>
      </c>
      <c r="B15" s="110" t="s">
        <v>66</v>
      </c>
      <c r="C15" s="113">
        <v>387</v>
      </c>
      <c r="D15" s="87">
        <f t="shared" si="0"/>
        <v>402</v>
      </c>
      <c r="E15" s="87">
        <f t="shared" si="4"/>
        <v>401.25</v>
      </c>
      <c r="F15" s="87">
        <f t="shared" si="7"/>
        <v>402.4</v>
      </c>
      <c r="G15" s="87">
        <f t="shared" si="1"/>
        <v>-15</v>
      </c>
      <c r="H15" s="87">
        <f t="shared" si="5"/>
        <v>-14.25</v>
      </c>
      <c r="I15" s="87">
        <f t="shared" si="8"/>
        <v>-15.399999999999977</v>
      </c>
      <c r="J15" s="87">
        <f t="shared" si="2"/>
        <v>15</v>
      </c>
      <c r="K15" s="87">
        <f t="shared" si="2"/>
        <v>14.25</v>
      </c>
      <c r="L15" s="87">
        <f t="shared" si="9"/>
        <v>15.399999999999977</v>
      </c>
      <c r="M15" s="115">
        <f t="shared" si="3"/>
        <v>3.875968992248062E-2</v>
      </c>
      <c r="N15" s="115">
        <f t="shared" si="6"/>
        <v>3.6821705426356592E-2</v>
      </c>
      <c r="O15" s="115">
        <f t="shared" si="10"/>
        <v>3.9793281653746709E-2</v>
      </c>
    </row>
    <row r="16" spans="1:21" ht="15" thickBot="1">
      <c r="A16" s="107"/>
      <c r="B16" s="111" t="s">
        <v>67</v>
      </c>
      <c r="C16" s="113">
        <v>394</v>
      </c>
      <c r="D16" s="87">
        <f t="shared" si="0"/>
        <v>397</v>
      </c>
      <c r="E16" s="87">
        <f t="shared" si="4"/>
        <v>398.25</v>
      </c>
      <c r="F16" s="87">
        <f t="shared" si="7"/>
        <v>398.4</v>
      </c>
      <c r="G16" s="87">
        <f t="shared" si="1"/>
        <v>-3</v>
      </c>
      <c r="H16" s="87">
        <f t="shared" si="5"/>
        <v>-4.25</v>
      </c>
      <c r="I16" s="87">
        <f t="shared" si="8"/>
        <v>-4.3999999999999773</v>
      </c>
      <c r="J16" s="87">
        <f t="shared" si="2"/>
        <v>3</v>
      </c>
      <c r="K16" s="87">
        <f t="shared" si="2"/>
        <v>4.25</v>
      </c>
      <c r="L16" s="87">
        <f t="shared" si="9"/>
        <v>4.3999999999999773</v>
      </c>
      <c r="M16" s="115">
        <f t="shared" si="3"/>
        <v>7.6142131979695434E-3</v>
      </c>
      <c r="N16" s="115">
        <f t="shared" si="6"/>
        <v>1.0786802030456852E-2</v>
      </c>
      <c r="O16" s="115">
        <f t="shared" si="10"/>
        <v>1.1167512690355272E-2</v>
      </c>
    </row>
    <row r="17" spans="1:15" ht="15" thickBot="1">
      <c r="A17" s="108"/>
      <c r="B17" s="112" t="s">
        <v>68</v>
      </c>
      <c r="C17" s="113">
        <v>395</v>
      </c>
      <c r="D17" s="87">
        <f t="shared" si="0"/>
        <v>393</v>
      </c>
      <c r="E17" s="87">
        <f t="shared" si="4"/>
        <v>396.25</v>
      </c>
      <c r="F17" s="87">
        <f t="shared" si="7"/>
        <v>397.4</v>
      </c>
      <c r="G17" s="87">
        <f t="shared" si="1"/>
        <v>2</v>
      </c>
      <c r="H17" s="87">
        <f t="shared" si="5"/>
        <v>-1.25</v>
      </c>
      <c r="I17" s="87">
        <f t="shared" si="8"/>
        <v>-2.3999999999999773</v>
      </c>
      <c r="J17" s="87">
        <f t="shared" si="2"/>
        <v>2</v>
      </c>
      <c r="K17" s="87">
        <f t="shared" si="2"/>
        <v>1.25</v>
      </c>
      <c r="L17" s="87">
        <f t="shared" si="9"/>
        <v>2.3999999999999773</v>
      </c>
      <c r="M17" s="115">
        <f t="shared" si="3"/>
        <v>5.0632911392405064E-3</v>
      </c>
      <c r="N17" s="115">
        <f t="shared" si="6"/>
        <v>3.1645569620253164E-3</v>
      </c>
      <c r="O17" s="115">
        <f t="shared" si="10"/>
        <v>6.0759493670885503E-3</v>
      </c>
    </row>
    <row r="18" spans="1:15" ht="15" thickBot="1">
      <c r="A18" s="107"/>
      <c r="B18" s="111" t="s">
        <v>69</v>
      </c>
      <c r="C18" s="113">
        <v>381</v>
      </c>
      <c r="D18" s="87">
        <f t="shared" si="0"/>
        <v>392</v>
      </c>
      <c r="E18" s="87">
        <f t="shared" si="4"/>
        <v>393.5</v>
      </c>
      <c r="F18" s="87">
        <f t="shared" si="7"/>
        <v>396</v>
      </c>
      <c r="G18" s="87">
        <f t="shared" si="1"/>
        <v>-11</v>
      </c>
      <c r="H18" s="87">
        <f t="shared" si="5"/>
        <v>-12.5</v>
      </c>
      <c r="I18" s="87">
        <f t="shared" si="8"/>
        <v>-15</v>
      </c>
      <c r="J18" s="87">
        <f t="shared" si="2"/>
        <v>11</v>
      </c>
      <c r="K18" s="87">
        <f t="shared" si="2"/>
        <v>12.5</v>
      </c>
      <c r="L18" s="87">
        <f t="shared" si="9"/>
        <v>15</v>
      </c>
      <c r="M18" s="115">
        <f t="shared" si="3"/>
        <v>2.8871391076115485E-2</v>
      </c>
      <c r="N18" s="115">
        <f t="shared" si="6"/>
        <v>3.2808398950131233E-2</v>
      </c>
      <c r="O18" s="115">
        <f t="shared" si="10"/>
        <v>3.937007874015748E-2</v>
      </c>
    </row>
    <row r="19" spans="1:15" ht="15" thickBot="1">
      <c r="A19" s="106" t="s">
        <v>72</v>
      </c>
      <c r="B19" s="110" t="s">
        <v>66</v>
      </c>
      <c r="C19" s="113">
        <v>384</v>
      </c>
      <c r="D19" s="87">
        <f t="shared" si="0"/>
        <v>390</v>
      </c>
      <c r="E19" s="87">
        <f t="shared" si="4"/>
        <v>389.25</v>
      </c>
      <c r="F19" s="87">
        <f t="shared" si="7"/>
        <v>391</v>
      </c>
      <c r="G19" s="87">
        <f t="shared" si="1"/>
        <v>-6</v>
      </c>
      <c r="H19" s="87">
        <f t="shared" si="5"/>
        <v>-5.25</v>
      </c>
      <c r="I19" s="87">
        <f t="shared" si="8"/>
        <v>-7</v>
      </c>
      <c r="J19" s="87">
        <f t="shared" si="2"/>
        <v>6</v>
      </c>
      <c r="K19" s="87">
        <f t="shared" si="2"/>
        <v>5.25</v>
      </c>
      <c r="L19" s="87">
        <f t="shared" si="9"/>
        <v>7</v>
      </c>
      <c r="M19" s="115">
        <f t="shared" si="3"/>
        <v>1.5625E-2</v>
      </c>
      <c r="N19" s="115">
        <f t="shared" si="6"/>
        <v>1.3671875E-2</v>
      </c>
      <c r="O19" s="115">
        <f t="shared" si="10"/>
        <v>1.8229166666666668E-2</v>
      </c>
    </row>
    <row r="20" spans="1:15" ht="15" thickBot="1">
      <c r="A20" s="107"/>
      <c r="B20" s="111" t="s">
        <v>67</v>
      </c>
      <c r="C20" s="113">
        <v>389</v>
      </c>
      <c r="D20" s="87">
        <f t="shared" si="0"/>
        <v>386.66666666666669</v>
      </c>
      <c r="E20" s="87">
        <f t="shared" si="4"/>
        <v>388.5</v>
      </c>
      <c r="F20" s="87">
        <f t="shared" si="7"/>
        <v>388.2</v>
      </c>
      <c r="G20" s="87">
        <f t="shared" si="1"/>
        <v>2.3333333333333144</v>
      </c>
      <c r="H20" s="87">
        <f t="shared" si="5"/>
        <v>0.5</v>
      </c>
      <c r="I20" s="87">
        <f t="shared" si="8"/>
        <v>0.80000000000001137</v>
      </c>
      <c r="J20" s="87">
        <f t="shared" si="2"/>
        <v>2.3333333333333144</v>
      </c>
      <c r="K20" s="87">
        <f t="shared" si="2"/>
        <v>0.5</v>
      </c>
      <c r="L20" s="87">
        <f t="shared" si="9"/>
        <v>0.80000000000001137</v>
      </c>
      <c r="M20" s="115">
        <f t="shared" si="3"/>
        <v>5.9982862039416824E-3</v>
      </c>
      <c r="N20" s="115">
        <f t="shared" si="6"/>
        <v>1.2853470437017994E-3</v>
      </c>
      <c r="O20" s="115">
        <f t="shared" si="10"/>
        <v>2.0565552699229085E-3</v>
      </c>
    </row>
    <row r="21" spans="1:15" ht="15" thickBot="1">
      <c r="A21" s="108"/>
      <c r="B21" s="112" t="s">
        <v>68</v>
      </c>
      <c r="C21" s="113">
        <v>386</v>
      </c>
      <c r="D21" s="87">
        <f t="shared" si="0"/>
        <v>384.66666666666669</v>
      </c>
      <c r="E21" s="87">
        <f t="shared" si="4"/>
        <v>387.25</v>
      </c>
      <c r="F21" s="87">
        <f t="shared" si="7"/>
        <v>388.6</v>
      </c>
      <c r="G21" s="87">
        <f t="shared" si="1"/>
        <v>1.3333333333333144</v>
      </c>
      <c r="H21" s="87">
        <f t="shared" si="5"/>
        <v>-1.25</v>
      </c>
      <c r="I21" s="87">
        <f t="shared" si="8"/>
        <v>-2.6000000000000227</v>
      </c>
      <c r="J21" s="87">
        <f t="shared" si="2"/>
        <v>1.3333333333333144</v>
      </c>
      <c r="K21" s="87">
        <f t="shared" si="2"/>
        <v>1.25</v>
      </c>
      <c r="L21" s="87">
        <f t="shared" si="9"/>
        <v>2.6000000000000227</v>
      </c>
      <c r="M21" s="115">
        <f t="shared" si="3"/>
        <v>3.4542314335059957E-3</v>
      </c>
      <c r="N21" s="115">
        <f t="shared" si="6"/>
        <v>3.2383419689119169E-3</v>
      </c>
      <c r="O21" s="115">
        <f t="shared" si="10"/>
        <v>6.7357512953368469E-3</v>
      </c>
    </row>
    <row r="22" spans="1:15" ht="15" thickBot="1">
      <c r="A22" s="107"/>
      <c r="B22" s="111" t="s">
        <v>69</v>
      </c>
      <c r="C22" s="113">
        <v>393</v>
      </c>
      <c r="D22" s="87">
        <f t="shared" si="0"/>
        <v>386.33333333333331</v>
      </c>
      <c r="E22" s="87">
        <f t="shared" si="4"/>
        <v>385</v>
      </c>
      <c r="F22" s="87">
        <f t="shared" si="7"/>
        <v>387</v>
      </c>
      <c r="G22" s="87">
        <f t="shared" si="1"/>
        <v>6.6666666666666856</v>
      </c>
      <c r="H22" s="87">
        <f t="shared" si="5"/>
        <v>8</v>
      </c>
      <c r="I22" s="87">
        <f t="shared" si="8"/>
        <v>6</v>
      </c>
      <c r="J22" s="87">
        <f t="shared" si="2"/>
        <v>6.6666666666666856</v>
      </c>
      <c r="K22" s="87">
        <f t="shared" si="2"/>
        <v>8</v>
      </c>
      <c r="L22" s="87">
        <f t="shared" si="9"/>
        <v>6</v>
      </c>
      <c r="M22" s="115">
        <f t="shared" si="3"/>
        <v>1.6963528413910141E-2</v>
      </c>
      <c r="N22" s="115">
        <f t="shared" si="6"/>
        <v>2.0356234096692113E-2</v>
      </c>
      <c r="O22" s="115">
        <f t="shared" si="10"/>
        <v>1.5267175572519083E-2</v>
      </c>
    </row>
    <row r="23" spans="1:15" ht="15" thickBot="1">
      <c r="A23" s="106" t="s">
        <v>73</v>
      </c>
      <c r="B23" s="110" t="s">
        <v>66</v>
      </c>
      <c r="C23" s="113">
        <v>398</v>
      </c>
      <c r="D23" s="87">
        <f t="shared" si="0"/>
        <v>389.33333333333331</v>
      </c>
      <c r="E23" s="87">
        <f t="shared" si="4"/>
        <v>388</v>
      </c>
      <c r="F23" s="87">
        <f t="shared" si="7"/>
        <v>386.6</v>
      </c>
      <c r="G23" s="87">
        <f t="shared" si="1"/>
        <v>8.6666666666666856</v>
      </c>
      <c r="H23" s="87">
        <f t="shared" si="5"/>
        <v>10</v>
      </c>
      <c r="I23" s="87">
        <f t="shared" si="8"/>
        <v>11.399999999999977</v>
      </c>
      <c r="J23" s="87">
        <f t="shared" ref="J23:K28" si="11">ABS(G23)</f>
        <v>8.6666666666666856</v>
      </c>
      <c r="K23" s="87">
        <f t="shared" si="11"/>
        <v>10</v>
      </c>
      <c r="L23" s="87">
        <f t="shared" si="9"/>
        <v>11.399999999999977</v>
      </c>
      <c r="M23" s="115">
        <f t="shared" si="3"/>
        <v>2.1775544388609763E-2</v>
      </c>
      <c r="N23" s="115">
        <f t="shared" si="6"/>
        <v>2.5125628140703519E-2</v>
      </c>
      <c r="O23" s="115">
        <f t="shared" si="10"/>
        <v>2.8643216080401952E-2</v>
      </c>
    </row>
    <row r="24" spans="1:15" ht="15" thickBot="1">
      <c r="A24" s="107"/>
      <c r="B24" s="111" t="s">
        <v>67</v>
      </c>
      <c r="C24" s="113">
        <v>401</v>
      </c>
      <c r="D24" s="87">
        <f t="shared" si="0"/>
        <v>392.33333333333331</v>
      </c>
      <c r="E24" s="87">
        <f t="shared" si="4"/>
        <v>391.5</v>
      </c>
      <c r="F24" s="87">
        <f t="shared" si="7"/>
        <v>390</v>
      </c>
      <c r="G24" s="87">
        <f t="shared" si="1"/>
        <v>8.6666666666666856</v>
      </c>
      <c r="H24" s="87">
        <f t="shared" si="5"/>
        <v>9.5</v>
      </c>
      <c r="I24" s="87">
        <f t="shared" si="8"/>
        <v>11</v>
      </c>
      <c r="J24" s="87">
        <f t="shared" si="11"/>
        <v>8.6666666666666856</v>
      </c>
      <c r="K24" s="87">
        <f t="shared" si="11"/>
        <v>9.5</v>
      </c>
      <c r="L24" s="87">
        <f t="shared" si="9"/>
        <v>11</v>
      </c>
      <c r="M24" s="115">
        <f t="shared" si="3"/>
        <v>2.1612635078969291E-2</v>
      </c>
      <c r="N24" s="115">
        <f t="shared" si="6"/>
        <v>2.369077306733167E-2</v>
      </c>
      <c r="O24" s="115">
        <f t="shared" si="10"/>
        <v>2.7431421446384038E-2</v>
      </c>
    </row>
    <row r="25" spans="1:15" ht="15" thickBot="1">
      <c r="A25" s="108"/>
      <c r="B25" s="112" t="s">
        <v>68</v>
      </c>
      <c r="C25" s="113">
        <v>413</v>
      </c>
      <c r="D25" s="87">
        <f t="shared" si="0"/>
        <v>397.33333333333331</v>
      </c>
      <c r="E25" s="87">
        <f t="shared" si="4"/>
        <v>394.5</v>
      </c>
      <c r="F25" s="87">
        <f t="shared" si="7"/>
        <v>393.4</v>
      </c>
      <c r="G25" s="87">
        <f t="shared" si="1"/>
        <v>15.666666666666686</v>
      </c>
      <c r="H25" s="87">
        <f t="shared" si="5"/>
        <v>18.5</v>
      </c>
      <c r="I25" s="87">
        <f t="shared" si="8"/>
        <v>19.600000000000023</v>
      </c>
      <c r="J25" s="87">
        <f t="shared" si="11"/>
        <v>15.666666666666686</v>
      </c>
      <c r="K25" s="87">
        <f t="shared" si="11"/>
        <v>18.5</v>
      </c>
      <c r="L25" s="87">
        <f t="shared" si="9"/>
        <v>19.600000000000023</v>
      </c>
      <c r="M25" s="115">
        <f t="shared" si="3"/>
        <v>3.7933817594834593E-2</v>
      </c>
      <c r="N25" s="115">
        <f t="shared" si="6"/>
        <v>4.4794188861985475E-2</v>
      </c>
      <c r="O25" s="115">
        <f t="shared" si="10"/>
        <v>4.7457627118644125E-2</v>
      </c>
    </row>
    <row r="26" spans="1:15" ht="15" thickBot="1">
      <c r="A26" s="107"/>
      <c r="B26" s="111" t="s">
        <v>69</v>
      </c>
      <c r="C26" s="113">
        <v>404</v>
      </c>
      <c r="D26" s="87">
        <f t="shared" si="0"/>
        <v>404</v>
      </c>
      <c r="E26" s="87">
        <f t="shared" si="4"/>
        <v>401.25</v>
      </c>
      <c r="F26" s="87">
        <f t="shared" si="7"/>
        <v>398.2</v>
      </c>
      <c r="G26" s="87">
        <f t="shared" si="1"/>
        <v>0</v>
      </c>
      <c r="H26" s="87">
        <f t="shared" si="5"/>
        <v>2.75</v>
      </c>
      <c r="I26" s="87">
        <f t="shared" si="8"/>
        <v>5.8000000000000114</v>
      </c>
      <c r="J26" s="87">
        <f t="shared" si="11"/>
        <v>0</v>
      </c>
      <c r="K26" s="87">
        <f t="shared" si="11"/>
        <v>2.75</v>
      </c>
      <c r="L26" s="87">
        <f t="shared" si="9"/>
        <v>5.8000000000000114</v>
      </c>
      <c r="M26" s="115">
        <f t="shared" si="3"/>
        <v>0</v>
      </c>
      <c r="N26" s="115">
        <f t="shared" si="6"/>
        <v>6.8069306930693069E-3</v>
      </c>
      <c r="O26" s="115">
        <f t="shared" si="10"/>
        <v>1.4356435643564385E-2</v>
      </c>
    </row>
    <row r="27" spans="1:15" ht="15" thickBot="1">
      <c r="A27" s="106" t="s">
        <v>74</v>
      </c>
      <c r="B27" s="110" t="s">
        <v>66</v>
      </c>
      <c r="C27" s="113">
        <v>396</v>
      </c>
      <c r="D27" s="87">
        <f t="shared" si="0"/>
        <v>406</v>
      </c>
      <c r="E27" s="87">
        <f t="shared" si="4"/>
        <v>404</v>
      </c>
      <c r="F27" s="87">
        <f t="shared" si="7"/>
        <v>401.8</v>
      </c>
      <c r="G27" s="87">
        <f t="shared" si="1"/>
        <v>-10</v>
      </c>
      <c r="H27" s="87">
        <f t="shared" si="5"/>
        <v>-8</v>
      </c>
      <c r="I27" s="87">
        <f t="shared" si="8"/>
        <v>-5.8000000000000114</v>
      </c>
      <c r="J27" s="87">
        <f t="shared" si="11"/>
        <v>10</v>
      </c>
      <c r="K27" s="87">
        <f t="shared" si="11"/>
        <v>8</v>
      </c>
      <c r="L27" s="87">
        <f t="shared" si="9"/>
        <v>5.8000000000000114</v>
      </c>
      <c r="M27" s="115">
        <f t="shared" si="3"/>
        <v>2.5252525252525252E-2</v>
      </c>
      <c r="N27" s="115">
        <f t="shared" si="6"/>
        <v>2.0202020202020204E-2</v>
      </c>
      <c r="O27" s="115">
        <f t="shared" si="10"/>
        <v>1.4646464646464675E-2</v>
      </c>
    </row>
    <row r="28" spans="1:15" ht="15" thickBot="1">
      <c r="A28" s="107"/>
      <c r="B28" s="111" t="s">
        <v>67</v>
      </c>
      <c r="C28" s="113">
        <v>396</v>
      </c>
      <c r="D28" s="87">
        <f t="shared" si="0"/>
        <v>404.33333333333331</v>
      </c>
      <c r="E28" s="87">
        <f t="shared" si="4"/>
        <v>403.5</v>
      </c>
      <c r="F28" s="87">
        <f t="shared" si="7"/>
        <v>402.4</v>
      </c>
      <c r="G28" s="87">
        <f t="shared" si="1"/>
        <v>-8.3333333333333144</v>
      </c>
      <c r="H28" s="87">
        <f t="shared" si="5"/>
        <v>-7.5</v>
      </c>
      <c r="I28" s="87">
        <f t="shared" si="8"/>
        <v>-6.3999999999999773</v>
      </c>
      <c r="J28" s="87">
        <f t="shared" si="11"/>
        <v>8.3333333333333144</v>
      </c>
      <c r="K28" s="87">
        <f t="shared" si="11"/>
        <v>7.5</v>
      </c>
      <c r="L28" s="87">
        <f t="shared" si="9"/>
        <v>6.3999999999999773</v>
      </c>
      <c r="M28" s="115">
        <f t="shared" si="3"/>
        <v>2.1043771043770997E-2</v>
      </c>
      <c r="N28" s="115">
        <f t="shared" si="6"/>
        <v>1.893939393939394E-2</v>
      </c>
      <c r="O28" s="115">
        <f t="shared" si="10"/>
        <v>1.6161616161616103E-2</v>
      </c>
    </row>
    <row r="29" spans="1:15" ht="15" thickBot="1">
      <c r="A29" s="108"/>
      <c r="B29" s="112" t="s">
        <v>68</v>
      </c>
      <c r="C29" s="114"/>
      <c r="D29" s="116">
        <f t="shared" si="0"/>
        <v>398.66666666666669</v>
      </c>
      <c r="E29" s="116">
        <f t="shared" si="4"/>
        <v>402.25</v>
      </c>
      <c r="F29" s="116">
        <f t="shared" si="7"/>
        <v>402</v>
      </c>
      <c r="G29" s="87"/>
      <c r="H29" s="87"/>
      <c r="I29" s="87"/>
      <c r="J29" s="87"/>
      <c r="K29" s="87"/>
      <c r="L29" s="87"/>
      <c r="M29" s="87"/>
      <c r="N29" s="87"/>
      <c r="O29" s="87"/>
    </row>
    <row r="31" spans="1:15">
      <c r="C31" t="s">
        <v>76</v>
      </c>
    </row>
    <row r="78" spans="3:13" ht="15" thickBot="1">
      <c r="C78" s="269" t="s">
        <v>80</v>
      </c>
      <c r="D78" s="269"/>
      <c r="E78" s="269"/>
      <c r="F78" s="269"/>
      <c r="G78" s="269"/>
      <c r="H78" s="269"/>
      <c r="I78" s="269"/>
      <c r="J78" s="269"/>
    </row>
    <row r="79" spans="3:13" ht="15" thickBot="1">
      <c r="C79" s="267">
        <v>2022</v>
      </c>
      <c r="D79" s="273" t="s">
        <v>39</v>
      </c>
      <c r="E79" s="271" t="s">
        <v>60</v>
      </c>
      <c r="F79" s="271"/>
      <c r="G79" s="272"/>
      <c r="H79" s="271" t="s">
        <v>64</v>
      </c>
      <c r="I79" s="271"/>
      <c r="J79" s="272"/>
      <c r="K79" s="271" t="s">
        <v>65</v>
      </c>
      <c r="L79" s="271"/>
      <c r="M79" s="272"/>
    </row>
    <row r="80" spans="3:13" ht="15" thickBot="1">
      <c r="C80" s="268"/>
      <c r="D80" s="274"/>
      <c r="E80" s="77" t="s">
        <v>57</v>
      </c>
      <c r="F80" s="77" t="s">
        <v>58</v>
      </c>
      <c r="G80" s="77" t="s">
        <v>59</v>
      </c>
      <c r="H80" s="77" t="s">
        <v>57</v>
      </c>
      <c r="I80" s="77" t="s">
        <v>58</v>
      </c>
      <c r="J80" s="77" t="s">
        <v>59</v>
      </c>
      <c r="K80" s="77" t="s">
        <v>57</v>
      </c>
      <c r="L80" s="77" t="s">
        <v>58</v>
      </c>
      <c r="M80" s="77" t="s">
        <v>59</v>
      </c>
    </row>
    <row r="81" spans="3:13" ht="15" thickBot="1">
      <c r="C81" s="103" t="s">
        <v>67</v>
      </c>
      <c r="D81" s="102">
        <v>396</v>
      </c>
      <c r="E81" s="88">
        <f>D28</f>
        <v>404.33333333333331</v>
      </c>
      <c r="F81" s="88">
        <f>E28</f>
        <v>403.5</v>
      </c>
      <c r="G81" s="88">
        <f>F28</f>
        <v>402.4</v>
      </c>
      <c r="H81" s="123">
        <f>$D$81-E81</f>
        <v>-8.3333333333333144</v>
      </c>
      <c r="I81" s="123">
        <f>$D$81-F81</f>
        <v>-7.5</v>
      </c>
      <c r="J81" s="123">
        <f>$D$81-G81</f>
        <v>-6.3999999999999773</v>
      </c>
      <c r="K81" s="101">
        <f>ABS(H81)/$D$81</f>
        <v>2.1043771043770997E-2</v>
      </c>
      <c r="L81" s="101">
        <f>ABS(I81)/$D$81</f>
        <v>1.893939393939394E-2</v>
      </c>
      <c r="M81" s="101">
        <f>ABS(J81)/$D$81</f>
        <v>1.6161616161616103E-2</v>
      </c>
    </row>
  </sheetData>
  <mergeCells count="12">
    <mergeCell ref="D1:F1"/>
    <mergeCell ref="G1:I1"/>
    <mergeCell ref="J1:L1"/>
    <mergeCell ref="M1:O1"/>
    <mergeCell ref="B1:C1"/>
    <mergeCell ref="C78:J78"/>
    <mergeCell ref="S3:U3"/>
    <mergeCell ref="K79:M79"/>
    <mergeCell ref="C79:C80"/>
    <mergeCell ref="D79:D80"/>
    <mergeCell ref="E79:G79"/>
    <mergeCell ref="H79:J7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107"/>
  <sheetViews>
    <sheetView zoomScale="90" zoomScaleNormal="90" workbookViewId="0">
      <selection activeCell="K102" sqref="K102"/>
    </sheetView>
  </sheetViews>
  <sheetFormatPr defaultRowHeight="14.4"/>
  <cols>
    <col min="3" max="3" width="13.109375" bestFit="1" customWidth="1"/>
    <col min="19" max="19" width="5.109375" customWidth="1"/>
    <col min="20" max="20" width="2" customWidth="1"/>
    <col min="21" max="22" width="2.6640625" customWidth="1"/>
    <col min="23" max="23" width="6.5546875" customWidth="1"/>
    <col min="26" max="26" width="15.109375" customWidth="1"/>
    <col min="27" max="27" width="16" customWidth="1"/>
    <col min="28" max="28" width="13.6640625" customWidth="1"/>
    <col min="29" max="29" width="14.6640625" customWidth="1"/>
    <col min="30" max="30" width="24" customWidth="1"/>
    <col min="31" max="31" width="8.6640625" customWidth="1"/>
    <col min="32" max="32" width="9.33203125" customWidth="1"/>
    <col min="33" max="33" width="6.88671875" customWidth="1"/>
    <col min="34" max="34" width="2" customWidth="1"/>
    <col min="35" max="35" width="1.88671875" customWidth="1"/>
    <col min="36" max="36" width="3.33203125" customWidth="1"/>
  </cols>
  <sheetData>
    <row r="1" spans="1:54" ht="51" customHeight="1" thickBot="1">
      <c r="A1" s="125"/>
      <c r="B1" s="141"/>
      <c r="C1" s="293" t="s">
        <v>81</v>
      </c>
      <c r="D1" s="294"/>
      <c r="E1" s="294"/>
      <c r="F1" s="295"/>
      <c r="G1" s="290" t="s">
        <v>2</v>
      </c>
      <c r="H1" s="291"/>
      <c r="I1" s="291"/>
      <c r="J1" s="292"/>
      <c r="K1" s="290" t="s">
        <v>3</v>
      </c>
      <c r="L1" s="291"/>
      <c r="M1" s="291"/>
      <c r="N1" s="292"/>
      <c r="O1" s="290" t="s">
        <v>4</v>
      </c>
      <c r="P1" s="291"/>
      <c r="Q1" s="291"/>
      <c r="R1" s="292"/>
      <c r="X1" s="128"/>
      <c r="Y1" s="128"/>
      <c r="Z1" s="174" t="s">
        <v>87</v>
      </c>
      <c r="AA1" s="175" t="s">
        <v>2</v>
      </c>
      <c r="AB1" s="175" t="s">
        <v>3</v>
      </c>
      <c r="AC1" s="175" t="s">
        <v>4</v>
      </c>
      <c r="AK1" s="128"/>
      <c r="AL1" s="128"/>
      <c r="AM1" s="287" t="s">
        <v>81</v>
      </c>
      <c r="AN1" s="288"/>
      <c r="AO1" s="288"/>
      <c r="AP1" s="289"/>
      <c r="AQ1" s="290" t="s">
        <v>2</v>
      </c>
      <c r="AR1" s="291"/>
      <c r="AS1" s="291"/>
      <c r="AT1" s="292"/>
      <c r="AU1" s="290" t="s">
        <v>3</v>
      </c>
      <c r="AV1" s="291"/>
      <c r="AW1" s="291"/>
      <c r="AX1" s="292"/>
      <c r="AY1" s="290" t="s">
        <v>4</v>
      </c>
      <c r="AZ1" s="291"/>
      <c r="BA1" s="291"/>
      <c r="BB1" s="292"/>
    </row>
    <row r="2" spans="1:54" ht="15" thickBot="1">
      <c r="A2" s="76" t="s">
        <v>36</v>
      </c>
      <c r="B2" s="142" t="s">
        <v>39</v>
      </c>
      <c r="C2" s="138" t="s">
        <v>82</v>
      </c>
      <c r="D2" s="136" t="s">
        <v>83</v>
      </c>
      <c r="E2" s="136" t="s">
        <v>84</v>
      </c>
      <c r="F2" s="137" t="s">
        <v>85</v>
      </c>
      <c r="G2" s="138" t="s">
        <v>82</v>
      </c>
      <c r="H2" s="136" t="s">
        <v>83</v>
      </c>
      <c r="I2" s="136" t="s">
        <v>84</v>
      </c>
      <c r="J2" s="137" t="s">
        <v>85</v>
      </c>
      <c r="K2" s="138" t="s">
        <v>82</v>
      </c>
      <c r="L2" s="136" t="s">
        <v>83</v>
      </c>
      <c r="M2" s="136" t="s">
        <v>84</v>
      </c>
      <c r="N2" s="137" t="s">
        <v>85</v>
      </c>
      <c r="O2" s="138" t="s">
        <v>82</v>
      </c>
      <c r="P2" s="136" t="s">
        <v>83</v>
      </c>
      <c r="Q2" s="136" t="s">
        <v>84</v>
      </c>
      <c r="R2" s="137" t="s">
        <v>85</v>
      </c>
      <c r="X2" s="76" t="s">
        <v>36</v>
      </c>
      <c r="Y2" s="77" t="s">
        <v>37</v>
      </c>
      <c r="Z2" s="138" t="s">
        <v>82</v>
      </c>
      <c r="AA2" s="138" t="s">
        <v>82</v>
      </c>
      <c r="AB2" s="138" t="s">
        <v>82</v>
      </c>
      <c r="AC2" s="138" t="s">
        <v>82</v>
      </c>
      <c r="AK2" s="76" t="s">
        <v>36</v>
      </c>
      <c r="AL2" s="77" t="s">
        <v>38</v>
      </c>
      <c r="AM2" s="138" t="s">
        <v>82</v>
      </c>
      <c r="AN2" s="136" t="s">
        <v>83</v>
      </c>
      <c r="AO2" s="136" t="s">
        <v>84</v>
      </c>
      <c r="AP2" s="137" t="s">
        <v>85</v>
      </c>
      <c r="AQ2" s="138" t="s">
        <v>82</v>
      </c>
      <c r="AR2" s="136" t="s">
        <v>83</v>
      </c>
      <c r="AS2" s="136" t="s">
        <v>84</v>
      </c>
      <c r="AT2" s="137" t="s">
        <v>85</v>
      </c>
      <c r="AU2" s="138" t="s">
        <v>82</v>
      </c>
      <c r="AV2" s="136" t="s">
        <v>83</v>
      </c>
      <c r="AW2" s="136" t="s">
        <v>84</v>
      </c>
      <c r="AX2" s="137" t="s">
        <v>85</v>
      </c>
      <c r="AY2" s="138" t="s">
        <v>82</v>
      </c>
      <c r="AZ2" s="136" t="s">
        <v>83</v>
      </c>
      <c r="BA2" s="136" t="s">
        <v>84</v>
      </c>
      <c r="BB2" s="137" t="s">
        <v>85</v>
      </c>
    </row>
    <row r="3" spans="1:54" ht="15" thickBot="1">
      <c r="A3" s="78" t="s">
        <v>40</v>
      </c>
      <c r="B3" s="143">
        <v>4734</v>
      </c>
      <c r="C3" s="139">
        <v>0.1</v>
      </c>
      <c r="D3" s="134">
        <v>0.2</v>
      </c>
      <c r="E3" s="134">
        <v>0.1</v>
      </c>
      <c r="F3" s="135">
        <v>0.1</v>
      </c>
      <c r="J3" s="131"/>
      <c r="N3" s="131"/>
      <c r="R3" s="131"/>
      <c r="X3" s="78" t="s">
        <v>40</v>
      </c>
      <c r="Y3" s="79">
        <v>2385.27</v>
      </c>
      <c r="Z3" s="139">
        <v>0.1</v>
      </c>
      <c r="AK3" s="78" t="s">
        <v>40</v>
      </c>
      <c r="AL3" s="79">
        <v>1149.1199999999999</v>
      </c>
      <c r="AM3" s="139">
        <v>0.1</v>
      </c>
      <c r="AN3" s="134">
        <v>0.2</v>
      </c>
      <c r="AO3" s="134">
        <v>0.1</v>
      </c>
      <c r="AP3" s="135">
        <v>0.1</v>
      </c>
      <c r="AT3" s="131"/>
      <c r="AX3" s="131"/>
      <c r="BB3" s="131"/>
    </row>
    <row r="4" spans="1:54" ht="15" thickBot="1">
      <c r="A4" s="80" t="s">
        <v>41</v>
      </c>
      <c r="B4" s="144">
        <v>4742</v>
      </c>
      <c r="C4" s="140">
        <v>0.2</v>
      </c>
      <c r="D4" s="129">
        <v>0.3</v>
      </c>
      <c r="E4" s="129">
        <v>0.4</v>
      </c>
      <c r="F4" s="130">
        <v>0.3</v>
      </c>
      <c r="J4" s="131"/>
      <c r="N4" s="131"/>
      <c r="R4" s="131"/>
      <c r="X4" s="80" t="s">
        <v>41</v>
      </c>
      <c r="Y4" s="81">
        <v>2411.31</v>
      </c>
      <c r="Z4" s="140">
        <v>0.2</v>
      </c>
      <c r="AK4" s="80" t="s">
        <v>41</v>
      </c>
      <c r="AL4" s="81">
        <v>1153.7</v>
      </c>
      <c r="AM4" s="140">
        <v>0.2</v>
      </c>
      <c r="AN4" s="129">
        <v>0.3</v>
      </c>
      <c r="AO4" s="129">
        <v>0.4</v>
      </c>
      <c r="AP4" s="130">
        <v>0.3</v>
      </c>
      <c r="AT4" s="131"/>
      <c r="AX4" s="131"/>
      <c r="BB4" s="131"/>
    </row>
    <row r="5" spans="1:54" ht="15" thickBot="1">
      <c r="A5" s="78" t="s">
        <v>42</v>
      </c>
      <c r="B5" s="143">
        <v>4740</v>
      </c>
      <c r="C5" s="140">
        <v>0.7</v>
      </c>
      <c r="D5" s="129">
        <v>0.5</v>
      </c>
      <c r="E5" s="129">
        <v>0.5</v>
      </c>
      <c r="F5" s="130">
        <v>0.6</v>
      </c>
      <c r="J5" s="131"/>
      <c r="N5" s="131"/>
      <c r="R5" s="131"/>
      <c r="X5" s="78" t="s">
        <v>42</v>
      </c>
      <c r="Y5" s="79">
        <v>2480.44</v>
      </c>
      <c r="Z5" s="140">
        <v>0.3</v>
      </c>
      <c r="AK5" s="78" t="s">
        <v>42</v>
      </c>
      <c r="AL5" s="79">
        <v>1177.51</v>
      </c>
      <c r="AM5" s="140">
        <v>0.7</v>
      </c>
      <c r="AN5" s="129">
        <v>0.5</v>
      </c>
      <c r="AO5" s="129">
        <v>0.5</v>
      </c>
      <c r="AP5" s="130">
        <v>0.6</v>
      </c>
      <c r="AT5" s="131"/>
      <c r="AX5" s="131"/>
      <c r="BB5" s="131"/>
    </row>
    <row r="6" spans="1:54" ht="15" thickBot="1">
      <c r="A6" s="80" t="s">
        <v>43</v>
      </c>
      <c r="B6" s="144">
        <v>4751</v>
      </c>
      <c r="C6">
        <f>SUMPRODUCT(B3:B5,$C$3:$C$5)</f>
        <v>4739.8</v>
      </c>
      <c r="D6">
        <f>SUMPRODUCT(B3:B5,$D$3:$D$5)</f>
        <v>4739.3999999999996</v>
      </c>
      <c r="E6">
        <f>SUMPRODUCT(B3:B5,$E$3:$E$5)</f>
        <v>4740.2000000000007</v>
      </c>
      <c r="F6" s="131">
        <f>SUMPRODUCT(B3:B5,$F$3:$F$5)</f>
        <v>4740</v>
      </c>
      <c r="G6">
        <f>B6-C6</f>
        <v>11.199999999999818</v>
      </c>
      <c r="H6">
        <f>B6-D6</f>
        <v>11.600000000000364</v>
      </c>
      <c r="I6">
        <f>B6-E6</f>
        <v>10.799999999999272</v>
      </c>
      <c r="J6" s="131">
        <f>B6-F6</f>
        <v>11</v>
      </c>
      <c r="K6">
        <f>ABS(G6)</f>
        <v>11.199999999999818</v>
      </c>
      <c r="L6">
        <f t="shared" ref="L6:N6" si="0">ABS(H6)</f>
        <v>11.600000000000364</v>
      </c>
      <c r="M6">
        <f t="shared" si="0"/>
        <v>10.799999999999272</v>
      </c>
      <c r="N6" s="131">
        <f t="shared" si="0"/>
        <v>11</v>
      </c>
      <c r="O6" s="90">
        <f>K6/B6</f>
        <v>2.3573984424331337E-3</v>
      </c>
      <c r="P6" s="90">
        <f>L6/B6</f>
        <v>2.4415912439487188E-3</v>
      </c>
      <c r="Q6" s="90">
        <f>M6/B6</f>
        <v>2.2732056409175486E-3</v>
      </c>
      <c r="R6" s="133">
        <f>N6/B6</f>
        <v>2.315302041675437E-3</v>
      </c>
      <c r="X6" s="80" t="s">
        <v>43</v>
      </c>
      <c r="Y6" s="81">
        <v>2471.13</v>
      </c>
      <c r="Z6" s="140">
        <v>0.4</v>
      </c>
      <c r="AK6" s="80" t="s">
        <v>43</v>
      </c>
      <c r="AL6" s="81">
        <v>1166.8800000000001</v>
      </c>
      <c r="AM6">
        <f>SUMPRODUCT(AL3:AL5,$AM$3:$AM$5)</f>
        <v>1169.9089999999999</v>
      </c>
      <c r="AN6">
        <f>SUMPRODUCT(AL3:AL5,$D$3:$D$5)</f>
        <v>1164.6889999999999</v>
      </c>
      <c r="AO6">
        <f>SUMPRODUCT(AL3:AL5,$E$3:$E$5)</f>
        <v>1165.1469999999999</v>
      </c>
      <c r="AP6" s="131">
        <f>SUMPRODUCT(AL3:AL5,$F$3:$F$5)</f>
        <v>1167.528</v>
      </c>
      <c r="AQ6">
        <f>AL6-AM6</f>
        <v>-3.028999999999769</v>
      </c>
      <c r="AR6">
        <f>AL6-AN6</f>
        <v>2.1910000000002583</v>
      </c>
      <c r="AS6">
        <f>AL6-AO6</f>
        <v>1.7330000000001746</v>
      </c>
      <c r="AT6" s="131">
        <f>AL6-AP6</f>
        <v>-0.64799999999991087</v>
      </c>
      <c r="AU6">
        <f>ABS(AQ6)</f>
        <v>3.028999999999769</v>
      </c>
      <c r="AV6">
        <f t="shared" ref="AV6:AV7" si="1">ABS(AR6)</f>
        <v>2.1910000000002583</v>
      </c>
      <c r="AW6">
        <f t="shared" ref="AW6:AW7" si="2">ABS(AS6)</f>
        <v>1.7330000000001746</v>
      </c>
      <c r="AX6" s="131">
        <f t="shared" ref="AX6:AX7" si="3">ABS(AT6)</f>
        <v>0.64799999999991087</v>
      </c>
      <c r="AY6" s="90">
        <f>AU6/AL6</f>
        <v>2.5958110516932065E-3</v>
      </c>
      <c r="AZ6" s="90">
        <f>AV6/AL6</f>
        <v>1.8776566570686429E-3</v>
      </c>
      <c r="BA6" s="90">
        <f>AW6/AL6</f>
        <v>1.4851569998630316E-3</v>
      </c>
      <c r="BB6" s="133">
        <f>AX6/AL6</f>
        <v>5.5532702591518481E-4</v>
      </c>
    </row>
    <row r="7" spans="1:54" ht="15" thickBot="1">
      <c r="A7" s="78" t="s">
        <v>44</v>
      </c>
      <c r="B7" s="143">
        <v>4753</v>
      </c>
      <c r="C7">
        <f>SUMPRODUCT(B4:B6,$C$3:$C$5)</f>
        <v>4747.8999999999996</v>
      </c>
      <c r="D7">
        <f t="shared" ref="D7:D70" si="4">SUMPRODUCT(B4:B6,$D$3:$D$5)</f>
        <v>4745.8999999999996</v>
      </c>
      <c r="E7">
        <f t="shared" ref="E7:E70" si="5">SUMPRODUCT(B4:B6,$E$3:$E$5)</f>
        <v>4745.7</v>
      </c>
      <c r="F7" s="131">
        <f t="shared" ref="F7:F70" si="6">SUMPRODUCT(B4:B6,$F$3:$F$5)</f>
        <v>4746.8</v>
      </c>
      <c r="G7">
        <f t="shared" ref="G7:G70" si="7">B7-C7</f>
        <v>5.1000000000003638</v>
      </c>
      <c r="H7">
        <f t="shared" ref="H7:H70" si="8">B7-D7</f>
        <v>7.1000000000003638</v>
      </c>
      <c r="I7">
        <f t="shared" ref="I7:I70" si="9">B7-E7</f>
        <v>7.3000000000001819</v>
      </c>
      <c r="J7" s="131">
        <f t="shared" ref="J7:J70" si="10">B7-F7</f>
        <v>6.1999999999998181</v>
      </c>
      <c r="K7">
        <f t="shared" ref="K7:K70" si="11">ABS(G7)</f>
        <v>5.1000000000003638</v>
      </c>
      <c r="L7">
        <f t="shared" ref="L7:L70" si="12">ABS(H7)</f>
        <v>7.1000000000003638</v>
      </c>
      <c r="M7">
        <f t="shared" ref="M7:M70" si="13">ABS(I7)</f>
        <v>7.3000000000001819</v>
      </c>
      <c r="N7" s="131">
        <f t="shared" ref="N7:N70" si="14">ABS(J7)</f>
        <v>6.1999999999998181</v>
      </c>
      <c r="O7" s="90">
        <f>K7/B7</f>
        <v>1.073006522196584E-3</v>
      </c>
      <c r="P7" s="90">
        <f t="shared" ref="P7:P70" si="15">L7/B7</f>
        <v>1.4937933936461948E-3</v>
      </c>
      <c r="Q7" s="90">
        <f t="shared" ref="Q7:Q70" si="16">M7/B7</f>
        <v>1.5358720807911177E-3</v>
      </c>
      <c r="R7" s="133">
        <f t="shared" ref="R7:R70" si="17">N7/B7</f>
        <v>1.3044393014937552E-3</v>
      </c>
      <c r="X7" s="78" t="s">
        <v>44</v>
      </c>
      <c r="Y7" s="79">
        <v>2423.69</v>
      </c>
      <c r="Z7">
        <f>SUMPRODUCT(Y3:Y6,$Z$3:$Z$6)</f>
        <v>2453.373</v>
      </c>
      <c r="AA7">
        <f>Y7-Z7</f>
        <v>-29.682999999999993</v>
      </c>
      <c r="AB7">
        <f>ABS(AA7)</f>
        <v>29.682999999999993</v>
      </c>
      <c r="AC7" s="90">
        <f>AB7/Y7</f>
        <v>1.2247028291571939E-2</v>
      </c>
      <c r="AK7" s="78" t="s">
        <v>44</v>
      </c>
      <c r="AL7" s="79">
        <v>1168.7</v>
      </c>
      <c r="AM7">
        <f>SUMPRODUCT(AL4:AL6,$AM$3:$AM$5)</f>
        <v>1167.6880000000001</v>
      </c>
      <c r="AN7">
        <f t="shared" ref="AN7:AN8" si="18">SUMPRODUCT(AL4:AL6,$D$3:$D$5)</f>
        <v>1167.433</v>
      </c>
      <c r="AO7">
        <f t="shared" ref="AO7:AO8" si="19">SUMPRODUCT(AL4:AL6,$E$3:$E$5)</f>
        <v>1169.8140000000001</v>
      </c>
      <c r="AP7" s="131">
        <f t="shared" ref="AP7:AP8" si="20">SUMPRODUCT(AL4:AL6,$F$3:$F$5)</f>
        <v>1168.751</v>
      </c>
      <c r="AQ7">
        <f t="shared" ref="AQ7:AQ8" si="21">AL7-AM7</f>
        <v>1.0119999999999436</v>
      </c>
      <c r="AR7">
        <f t="shared" ref="AR7:AR8" si="22">AL7-AN7</f>
        <v>1.2670000000000528</v>
      </c>
      <c r="AS7">
        <f t="shared" ref="AS7:AS8" si="23">AL7-AO7</f>
        <v>-1.1140000000000327</v>
      </c>
      <c r="AT7" s="131">
        <f t="shared" ref="AT7:AT8" si="24">AL7-AP7</f>
        <v>-5.0999999999930878E-2</v>
      </c>
      <c r="AU7">
        <f t="shared" ref="AU7:AU8" si="25">ABS(AQ7)</f>
        <v>1.0119999999999436</v>
      </c>
      <c r="AV7">
        <f t="shared" si="1"/>
        <v>1.2670000000000528</v>
      </c>
      <c r="AW7">
        <f t="shared" si="2"/>
        <v>1.1140000000000327</v>
      </c>
      <c r="AX7" s="131">
        <f t="shared" si="3"/>
        <v>5.0999999999930878E-2</v>
      </c>
      <c r="AY7" s="90">
        <f>AU7/AL7</f>
        <v>8.6591939762124034E-4</v>
      </c>
      <c r="AZ7" s="90">
        <f t="shared" ref="AZ7:AZ8" si="26">AV7/AL7</f>
        <v>1.0841105501840102E-3</v>
      </c>
      <c r="BA7" s="90">
        <f t="shared" ref="BA7:BA8" si="27">AW7/AL7</f>
        <v>9.5319585864638717E-4</v>
      </c>
      <c r="BB7" s="133">
        <f t="shared" ref="BB7:BB8" si="28">AX7/AL7</f>
        <v>4.363823051247615E-5</v>
      </c>
    </row>
    <row r="8" spans="1:54" ht="15" thickBot="1">
      <c r="A8" s="80" t="s">
        <v>45</v>
      </c>
      <c r="B8" s="144">
        <v>4767</v>
      </c>
      <c r="C8">
        <f t="shared" ref="C8:C70" si="29">SUMPRODUCT(B5:B7,$C$3:$C$5)</f>
        <v>4751.3</v>
      </c>
      <c r="D8">
        <f t="shared" si="4"/>
        <v>4749.8</v>
      </c>
      <c r="E8">
        <f t="shared" si="5"/>
        <v>4750.8999999999996</v>
      </c>
      <c r="F8" s="131">
        <f t="shared" si="6"/>
        <v>4751.0999999999995</v>
      </c>
      <c r="G8">
        <f t="shared" si="7"/>
        <v>15.699999999999818</v>
      </c>
      <c r="H8">
        <f t="shared" si="8"/>
        <v>17.199999999999818</v>
      </c>
      <c r="I8">
        <f t="shared" si="9"/>
        <v>16.100000000000364</v>
      </c>
      <c r="J8" s="131">
        <f t="shared" si="10"/>
        <v>15.900000000000546</v>
      </c>
      <c r="K8">
        <f t="shared" si="11"/>
        <v>15.699999999999818</v>
      </c>
      <c r="L8">
        <f t="shared" si="12"/>
        <v>17.199999999999818</v>
      </c>
      <c r="M8">
        <f t="shared" si="13"/>
        <v>16.100000000000364</v>
      </c>
      <c r="N8" s="131">
        <f t="shared" si="14"/>
        <v>15.900000000000546</v>
      </c>
      <c r="O8" s="90">
        <f t="shared" ref="O8:O70" si="30">K8/B8</f>
        <v>3.293475980700612E-3</v>
      </c>
      <c r="P8" s="90">
        <f t="shared" si="15"/>
        <v>3.6081392909586359E-3</v>
      </c>
      <c r="Q8" s="90">
        <f t="shared" si="16"/>
        <v>3.377386196769533E-3</v>
      </c>
      <c r="R8" s="133">
        <f t="shared" si="17"/>
        <v>3.3354310887351679E-3</v>
      </c>
      <c r="X8" s="80" t="s">
        <v>45</v>
      </c>
      <c r="Y8" s="81">
        <v>2512.62</v>
      </c>
      <c r="Z8">
        <f t="shared" ref="Z8:Z71" si="31">SUMPRODUCT(Y4:Y7,$Z$3:$Z$6)</f>
        <v>2448.0340000000001</v>
      </c>
      <c r="AA8">
        <f t="shared" ref="AA8:AA71" si="32">Y8-Z8</f>
        <v>64.585999999999785</v>
      </c>
      <c r="AB8">
        <f t="shared" ref="AB8:AB71" si="33">ABS(AA8)</f>
        <v>64.585999999999785</v>
      </c>
      <c r="AC8" s="90">
        <f t="shared" ref="AC8:AC71" si="34">AB8/Y8</f>
        <v>2.5704642962326094E-2</v>
      </c>
      <c r="AK8" s="80" t="s">
        <v>45</v>
      </c>
      <c r="AL8" s="81">
        <v>1171.08</v>
      </c>
      <c r="AM8">
        <f t="shared" ref="AM8:AM15" si="35">SUMPRODUCT(AL5:AL7,$AM$3:$AM$5)</f>
        <v>1169.2170000000001</v>
      </c>
      <c r="AN8">
        <f t="shared" si="18"/>
        <v>1169.9160000000002</v>
      </c>
      <c r="AO8">
        <f t="shared" si="19"/>
        <v>1168.8530000000001</v>
      </c>
      <c r="AP8" s="131">
        <f t="shared" si="20"/>
        <v>1169.0350000000001</v>
      </c>
      <c r="AQ8">
        <f t="shared" si="21"/>
        <v>1.862999999999829</v>
      </c>
      <c r="AR8">
        <f t="shared" si="22"/>
        <v>1.1639999999997599</v>
      </c>
      <c r="AS8">
        <f t="shared" si="23"/>
        <v>2.2269999999998618</v>
      </c>
      <c r="AT8" s="131">
        <f t="shared" si="24"/>
        <v>2.0449999999998454</v>
      </c>
      <c r="AU8">
        <f t="shared" si="25"/>
        <v>1.862999999999829</v>
      </c>
      <c r="AV8">
        <f t="shared" ref="AV8:AV71" si="36">ABS(AR8)</f>
        <v>1.1639999999997599</v>
      </c>
      <c r="AW8">
        <f t="shared" ref="AW8:AW71" si="37">ABS(AS8)</f>
        <v>2.2269999999998618</v>
      </c>
      <c r="AX8" s="131">
        <f t="shared" ref="AX8:AX71" si="38">ABS(AT8)</f>
        <v>2.0449999999998454</v>
      </c>
      <c r="AY8" s="90">
        <f t="shared" ref="AY8:AY71" si="39">AU8/AL8</f>
        <v>1.5908392253303183E-3</v>
      </c>
      <c r="AZ8" s="90">
        <f t="shared" si="26"/>
        <v>9.9395429859596264E-4</v>
      </c>
      <c r="BA8" s="90">
        <f t="shared" si="27"/>
        <v>1.9016634217985636E-3</v>
      </c>
      <c r="BB8" s="133">
        <f t="shared" si="28"/>
        <v>1.746251323564441E-3</v>
      </c>
    </row>
    <row r="9" spans="1:54" ht="15" thickBot="1">
      <c r="A9" s="78" t="s">
        <v>46</v>
      </c>
      <c r="B9" s="143">
        <v>4769</v>
      </c>
      <c r="C9">
        <f t="shared" si="29"/>
        <v>4762.5999999999995</v>
      </c>
      <c r="D9">
        <f t="shared" si="4"/>
        <v>4759.6000000000004</v>
      </c>
      <c r="E9">
        <f t="shared" si="5"/>
        <v>4759.8</v>
      </c>
      <c r="F9" s="131">
        <f t="shared" si="6"/>
        <v>4761.2</v>
      </c>
      <c r="G9">
        <f t="shared" si="7"/>
        <v>6.4000000000005457</v>
      </c>
      <c r="H9">
        <f t="shared" si="8"/>
        <v>9.3999999999996362</v>
      </c>
      <c r="I9">
        <f t="shared" si="9"/>
        <v>9.1999999999998181</v>
      </c>
      <c r="J9" s="131">
        <f t="shared" si="10"/>
        <v>7.8000000000001819</v>
      </c>
      <c r="K9">
        <f t="shared" si="11"/>
        <v>6.4000000000005457</v>
      </c>
      <c r="L9">
        <f t="shared" si="12"/>
        <v>9.3999999999996362</v>
      </c>
      <c r="M9">
        <f t="shared" si="13"/>
        <v>9.1999999999998181</v>
      </c>
      <c r="N9" s="131">
        <f t="shared" si="14"/>
        <v>7.8000000000001819</v>
      </c>
      <c r="O9" s="90">
        <f t="shared" si="30"/>
        <v>1.3420004193752456E-3</v>
      </c>
      <c r="P9" s="90">
        <f t="shared" si="15"/>
        <v>1.9710631159571474E-3</v>
      </c>
      <c r="Q9" s="90">
        <f t="shared" si="16"/>
        <v>1.9291256028517128E-3</v>
      </c>
      <c r="R9" s="133">
        <f t="shared" si="17"/>
        <v>1.6355630111134791E-3</v>
      </c>
      <c r="X9" s="78" t="s">
        <v>46</v>
      </c>
      <c r="Y9" s="79">
        <v>2506.4499999999998</v>
      </c>
      <c r="Z9">
        <f t="shared" si="31"/>
        <v>2474.4250000000002</v>
      </c>
      <c r="AA9">
        <f t="shared" si="32"/>
        <v>32.024999999999636</v>
      </c>
      <c r="AB9">
        <f t="shared" si="33"/>
        <v>32.024999999999636</v>
      </c>
      <c r="AC9" s="90">
        <f t="shared" si="34"/>
        <v>1.2777035249057288E-2</v>
      </c>
      <c r="AK9" s="78" t="s">
        <v>46</v>
      </c>
      <c r="AL9" s="79">
        <v>1171.6199999999999</v>
      </c>
      <c r="AM9">
        <f t="shared" si="35"/>
        <v>1170.1839999999997</v>
      </c>
      <c r="AN9">
        <f t="shared" ref="AN9:AN72" si="40">SUMPRODUCT(AL6:AL8,$D$3:$D$5)</f>
        <v>1169.5260000000001</v>
      </c>
      <c r="AO9">
        <f t="shared" ref="AO9:AO72" si="41">SUMPRODUCT(AL6:AL8,$E$3:$E$5)</f>
        <v>1169.7080000000001</v>
      </c>
      <c r="AP9" s="131">
        <f t="shared" ref="AP9:AP72" si="42">SUMPRODUCT(AL6:AL8,$F$3:$F$5)</f>
        <v>1169.9459999999999</v>
      </c>
      <c r="AQ9">
        <f t="shared" ref="AQ9:AQ72" si="43">AL9-AM9</f>
        <v>1.4360000000001492</v>
      </c>
      <c r="AR9">
        <f t="shared" ref="AR9:AR72" si="44">AL9-AN9</f>
        <v>2.0939999999998236</v>
      </c>
      <c r="AS9">
        <f t="shared" ref="AS9:AS72" si="45">AL9-AO9</f>
        <v>1.9119999999998072</v>
      </c>
      <c r="AT9" s="131">
        <f t="shared" ref="AT9:AT72" si="46">AL9-AP9</f>
        <v>1.6739999999999782</v>
      </c>
      <c r="AU9">
        <f t="shared" ref="AU9:AU72" si="47">ABS(AQ9)</f>
        <v>1.4360000000001492</v>
      </c>
      <c r="AV9">
        <f t="shared" si="36"/>
        <v>2.0939999999998236</v>
      </c>
      <c r="AW9">
        <f t="shared" si="37"/>
        <v>1.9119999999998072</v>
      </c>
      <c r="AX9" s="131">
        <f t="shared" si="38"/>
        <v>1.6739999999999782</v>
      </c>
      <c r="AY9" s="90">
        <f t="shared" si="39"/>
        <v>1.2256533688398536E-3</v>
      </c>
      <c r="AZ9" s="90">
        <f t="shared" ref="AZ9:AZ72" si="48">AV9/AL9</f>
        <v>1.7872689097146034E-3</v>
      </c>
      <c r="BA9" s="90">
        <f t="shared" ref="BA9:BA72" si="49">AW9/AL9</f>
        <v>1.6319284409619223E-3</v>
      </c>
      <c r="BB9" s="133">
        <f t="shared" ref="BB9:BB72" si="50">AX9/AL9</f>
        <v>1.428790904900888E-3</v>
      </c>
    </row>
    <row r="10" spans="1:54" ht="15" thickBot="1">
      <c r="A10" s="80" t="s">
        <v>47</v>
      </c>
      <c r="B10" s="144">
        <v>4773</v>
      </c>
      <c r="C10">
        <f t="shared" si="29"/>
        <v>4767</v>
      </c>
      <c r="D10">
        <f t="shared" si="4"/>
        <v>4765.2</v>
      </c>
      <c r="E10">
        <f t="shared" si="5"/>
        <v>4766.6000000000004</v>
      </c>
      <c r="F10" s="131">
        <f t="shared" si="6"/>
        <v>4766.8</v>
      </c>
      <c r="G10">
        <f t="shared" si="7"/>
        <v>6</v>
      </c>
      <c r="H10">
        <f t="shared" si="8"/>
        <v>7.8000000000001819</v>
      </c>
      <c r="I10">
        <f t="shared" si="9"/>
        <v>6.3999999999996362</v>
      </c>
      <c r="J10" s="131">
        <f t="shared" si="10"/>
        <v>6.1999999999998181</v>
      </c>
      <c r="K10">
        <f t="shared" si="11"/>
        <v>6</v>
      </c>
      <c r="L10">
        <f t="shared" si="12"/>
        <v>7.8000000000001819</v>
      </c>
      <c r="M10">
        <f t="shared" si="13"/>
        <v>6.3999999999996362</v>
      </c>
      <c r="N10" s="131">
        <f t="shared" si="14"/>
        <v>6.1999999999998181</v>
      </c>
      <c r="O10" s="90">
        <f t="shared" si="30"/>
        <v>1.257071024512885E-3</v>
      </c>
      <c r="P10" s="90">
        <f t="shared" si="15"/>
        <v>1.6341923318667886E-3</v>
      </c>
      <c r="Q10" s="90">
        <f t="shared" si="16"/>
        <v>1.3408757594803344E-3</v>
      </c>
      <c r="R10" s="133">
        <f t="shared" si="17"/>
        <v>1.2989733919966098E-3</v>
      </c>
      <c r="X10" s="80" t="s">
        <v>47</v>
      </c>
      <c r="Y10" s="81">
        <v>2480.06</v>
      </c>
      <c r="Z10">
        <f t="shared" si="31"/>
        <v>2488.2170000000001</v>
      </c>
      <c r="AA10">
        <f t="shared" si="32"/>
        <v>-8.1570000000001528</v>
      </c>
      <c r="AB10">
        <f t="shared" si="33"/>
        <v>8.1570000000001528</v>
      </c>
      <c r="AC10" s="90">
        <f t="shared" si="34"/>
        <v>3.2890333298388561E-3</v>
      </c>
      <c r="AK10" s="80" t="s">
        <v>47</v>
      </c>
      <c r="AL10" s="81">
        <v>1171.99</v>
      </c>
      <c r="AM10">
        <f t="shared" si="35"/>
        <v>1171.2199999999998</v>
      </c>
      <c r="AN10">
        <f t="shared" si="40"/>
        <v>1170.8739999999998</v>
      </c>
      <c r="AO10">
        <f t="shared" si="41"/>
        <v>1171.1120000000001</v>
      </c>
      <c r="AP10" s="131">
        <f t="shared" si="42"/>
        <v>1171.1659999999997</v>
      </c>
      <c r="AQ10">
        <f t="shared" si="43"/>
        <v>0.77000000000020918</v>
      </c>
      <c r="AR10">
        <f t="shared" si="44"/>
        <v>1.1160000000002128</v>
      </c>
      <c r="AS10">
        <f t="shared" si="45"/>
        <v>0.87799999999992906</v>
      </c>
      <c r="AT10" s="131">
        <f t="shared" si="46"/>
        <v>0.8240000000002965</v>
      </c>
      <c r="AU10">
        <f t="shared" si="47"/>
        <v>0.77000000000020918</v>
      </c>
      <c r="AV10">
        <f t="shared" si="36"/>
        <v>1.1160000000002128</v>
      </c>
      <c r="AW10">
        <f t="shared" si="37"/>
        <v>0.87799999999992906</v>
      </c>
      <c r="AX10" s="131">
        <f t="shared" si="38"/>
        <v>0.8240000000002965</v>
      </c>
      <c r="AY10" s="90">
        <f t="shared" si="39"/>
        <v>6.5700219285165333E-4</v>
      </c>
      <c r="AZ10" s="90">
        <f t="shared" si="48"/>
        <v>9.5222655483426721E-4</v>
      </c>
      <c r="BA10" s="90">
        <f t="shared" si="49"/>
        <v>7.491531497708419E-4</v>
      </c>
      <c r="BB10" s="133">
        <f t="shared" si="50"/>
        <v>7.0307767131144163E-4</v>
      </c>
    </row>
    <row r="11" spans="1:54" ht="15" thickBot="1">
      <c r="A11" s="78" t="s">
        <v>48</v>
      </c>
      <c r="B11" s="143">
        <v>4785</v>
      </c>
      <c r="C11">
        <f t="shared" si="29"/>
        <v>4771.6000000000004</v>
      </c>
      <c r="D11">
        <f t="shared" si="4"/>
        <v>4770.6000000000004</v>
      </c>
      <c r="E11">
        <f t="shared" si="5"/>
        <v>4770.8</v>
      </c>
      <c r="F11" s="131">
        <f t="shared" si="6"/>
        <v>4771.2</v>
      </c>
      <c r="G11">
        <f t="shared" si="7"/>
        <v>13.399999999999636</v>
      </c>
      <c r="H11">
        <f t="shared" si="8"/>
        <v>14.399999999999636</v>
      </c>
      <c r="I11">
        <f t="shared" si="9"/>
        <v>14.199999999999818</v>
      </c>
      <c r="J11" s="131">
        <f t="shared" si="10"/>
        <v>13.800000000000182</v>
      </c>
      <c r="K11">
        <f t="shared" si="11"/>
        <v>13.399999999999636</v>
      </c>
      <c r="L11">
        <f t="shared" si="12"/>
        <v>14.399999999999636</v>
      </c>
      <c r="M11">
        <f t="shared" si="13"/>
        <v>14.199999999999818</v>
      </c>
      <c r="N11" s="131">
        <f t="shared" si="14"/>
        <v>13.800000000000182</v>
      </c>
      <c r="O11" s="90">
        <f t="shared" si="30"/>
        <v>2.8004179728316897E-3</v>
      </c>
      <c r="P11" s="90">
        <f t="shared" si="15"/>
        <v>3.0094043887146575E-3</v>
      </c>
      <c r="Q11" s="90">
        <f t="shared" si="16"/>
        <v>2.9676071055381018E-3</v>
      </c>
      <c r="R11" s="133">
        <f t="shared" si="17"/>
        <v>2.884012539184991E-3</v>
      </c>
      <c r="X11" s="78" t="s">
        <v>48</v>
      </c>
      <c r="Y11" s="79">
        <v>2483.8200000000002</v>
      </c>
      <c r="Z11">
        <f t="shared" si="31"/>
        <v>2488.8519999999999</v>
      </c>
      <c r="AA11">
        <f t="shared" si="32"/>
        <v>-5.031999999999698</v>
      </c>
      <c r="AB11">
        <f t="shared" si="33"/>
        <v>5.031999999999698</v>
      </c>
      <c r="AC11" s="90">
        <f t="shared" si="34"/>
        <v>2.0259117005256813E-3</v>
      </c>
      <c r="AK11" s="78" t="s">
        <v>48</v>
      </c>
      <c r="AL11" s="79">
        <v>1179.04</v>
      </c>
      <c r="AM11">
        <f t="shared" si="35"/>
        <v>1171.8249999999998</v>
      </c>
      <c r="AN11">
        <f t="shared" si="40"/>
        <v>1171.6970000000001</v>
      </c>
      <c r="AO11">
        <f t="shared" si="41"/>
        <v>1171.751</v>
      </c>
      <c r="AP11" s="131">
        <f t="shared" si="42"/>
        <v>1171.788</v>
      </c>
      <c r="AQ11">
        <f t="shared" si="43"/>
        <v>7.2150000000001455</v>
      </c>
      <c r="AR11">
        <f t="shared" si="44"/>
        <v>7.3429999999998472</v>
      </c>
      <c r="AS11">
        <f t="shared" si="45"/>
        <v>7.2889999999999873</v>
      </c>
      <c r="AT11" s="131">
        <f t="shared" si="46"/>
        <v>7.2519999999999527</v>
      </c>
      <c r="AU11">
        <f t="shared" si="47"/>
        <v>7.2150000000001455</v>
      </c>
      <c r="AV11">
        <f t="shared" si="36"/>
        <v>7.3429999999998472</v>
      </c>
      <c r="AW11">
        <f t="shared" si="37"/>
        <v>7.2889999999999873</v>
      </c>
      <c r="AX11" s="131">
        <f t="shared" si="38"/>
        <v>7.2519999999999527</v>
      </c>
      <c r="AY11" s="90">
        <f t="shared" si="39"/>
        <v>6.1193852625866345E-3</v>
      </c>
      <c r="AZ11" s="90">
        <f t="shared" si="48"/>
        <v>6.2279481612157747E-3</v>
      </c>
      <c r="BA11" s="90">
        <f t="shared" si="49"/>
        <v>6.1821481883566187E-3</v>
      </c>
      <c r="BB11" s="133">
        <f t="shared" si="50"/>
        <v>6.1507667254715303E-3</v>
      </c>
    </row>
    <row r="12" spans="1:54" ht="15" thickBot="1">
      <c r="A12" s="80" t="s">
        <v>49</v>
      </c>
      <c r="B12" s="144">
        <v>4795</v>
      </c>
      <c r="C12">
        <f t="shared" si="29"/>
        <v>4781</v>
      </c>
      <c r="D12">
        <f t="shared" si="4"/>
        <v>4778.2</v>
      </c>
      <c r="E12">
        <f t="shared" si="5"/>
        <v>4778.6000000000004</v>
      </c>
      <c r="F12" s="131">
        <f t="shared" si="6"/>
        <v>4779.8</v>
      </c>
      <c r="G12">
        <f t="shared" si="7"/>
        <v>14</v>
      </c>
      <c r="H12">
        <f t="shared" si="8"/>
        <v>16.800000000000182</v>
      </c>
      <c r="I12">
        <f t="shared" si="9"/>
        <v>16.399999999999636</v>
      </c>
      <c r="J12" s="131">
        <f t="shared" si="10"/>
        <v>15.199999999999818</v>
      </c>
      <c r="K12">
        <f t="shared" si="11"/>
        <v>14</v>
      </c>
      <c r="L12">
        <f t="shared" si="12"/>
        <v>16.800000000000182</v>
      </c>
      <c r="M12">
        <f t="shared" si="13"/>
        <v>16.399999999999636</v>
      </c>
      <c r="N12" s="131">
        <f t="shared" si="14"/>
        <v>15.199999999999818</v>
      </c>
      <c r="O12" s="90">
        <f t="shared" si="30"/>
        <v>2.9197080291970801E-3</v>
      </c>
      <c r="P12" s="90">
        <f t="shared" si="15"/>
        <v>3.5036496350365344E-3</v>
      </c>
      <c r="Q12" s="90">
        <f t="shared" si="16"/>
        <v>3.4202294056307897E-3</v>
      </c>
      <c r="R12" s="133">
        <f t="shared" si="17"/>
        <v>3.1699687174139351E-3</v>
      </c>
      <c r="X12" s="80" t="s">
        <v>49</v>
      </c>
      <c r="Y12" s="81">
        <v>2538.71</v>
      </c>
      <c r="Z12">
        <f t="shared" si="31"/>
        <v>2490.098</v>
      </c>
      <c r="AA12">
        <f t="shared" si="32"/>
        <v>48.61200000000008</v>
      </c>
      <c r="AB12">
        <f t="shared" si="33"/>
        <v>48.61200000000008</v>
      </c>
      <c r="AC12" s="90">
        <f t="shared" si="34"/>
        <v>1.9148307605043536E-2</v>
      </c>
      <c r="AK12" s="80" t="s">
        <v>49</v>
      </c>
      <c r="AL12" s="81">
        <v>1180.48</v>
      </c>
      <c r="AM12">
        <f t="shared" si="35"/>
        <v>1176.8879999999999</v>
      </c>
      <c r="AN12">
        <f t="shared" si="40"/>
        <v>1175.4409999999998</v>
      </c>
      <c r="AO12">
        <f t="shared" si="41"/>
        <v>1175.4780000000001</v>
      </c>
      <c r="AP12" s="131">
        <f t="shared" si="42"/>
        <v>1176.183</v>
      </c>
      <c r="AQ12">
        <f t="shared" si="43"/>
        <v>3.5920000000000982</v>
      </c>
      <c r="AR12">
        <f t="shared" si="44"/>
        <v>5.0390000000002146</v>
      </c>
      <c r="AS12">
        <f t="shared" si="45"/>
        <v>5.0019999999999527</v>
      </c>
      <c r="AT12" s="131">
        <f t="shared" si="46"/>
        <v>4.2970000000000255</v>
      </c>
      <c r="AU12">
        <f t="shared" si="47"/>
        <v>3.5920000000000982</v>
      </c>
      <c r="AV12">
        <f t="shared" si="36"/>
        <v>5.0390000000002146</v>
      </c>
      <c r="AW12">
        <f t="shared" si="37"/>
        <v>5.0019999999999527</v>
      </c>
      <c r="AX12" s="131">
        <f t="shared" si="38"/>
        <v>4.2970000000000255</v>
      </c>
      <c r="AY12" s="90">
        <f t="shared" si="39"/>
        <v>3.0428300352399857E-3</v>
      </c>
      <c r="AZ12" s="90">
        <f t="shared" si="48"/>
        <v>4.2686026023314371E-3</v>
      </c>
      <c r="BA12" s="90">
        <f t="shared" si="49"/>
        <v>4.2372594198969507E-3</v>
      </c>
      <c r="BB12" s="133">
        <f t="shared" si="50"/>
        <v>3.6400447275684684E-3</v>
      </c>
    </row>
    <row r="13" spans="1:54" ht="15" thickBot="1">
      <c r="A13" s="78" t="s">
        <v>50</v>
      </c>
      <c r="B13" s="143">
        <v>4801</v>
      </c>
      <c r="C13">
        <f t="shared" si="29"/>
        <v>4790.8</v>
      </c>
      <c r="D13">
        <f t="shared" si="4"/>
        <v>4787.6000000000004</v>
      </c>
      <c r="E13">
        <f t="shared" si="5"/>
        <v>4788.8</v>
      </c>
      <c r="F13" s="131">
        <f t="shared" si="6"/>
        <v>4789.8</v>
      </c>
      <c r="G13">
        <f t="shared" si="7"/>
        <v>10.199999999999818</v>
      </c>
      <c r="H13">
        <f t="shared" si="8"/>
        <v>13.399999999999636</v>
      </c>
      <c r="I13">
        <f t="shared" si="9"/>
        <v>12.199999999999818</v>
      </c>
      <c r="J13" s="131">
        <f t="shared" si="10"/>
        <v>11.199999999999818</v>
      </c>
      <c r="K13">
        <f t="shared" si="11"/>
        <v>10.199999999999818</v>
      </c>
      <c r="L13">
        <f t="shared" si="12"/>
        <v>13.399999999999636</v>
      </c>
      <c r="M13">
        <f t="shared" si="13"/>
        <v>12.199999999999818</v>
      </c>
      <c r="N13" s="131">
        <f t="shared" si="14"/>
        <v>11.199999999999818</v>
      </c>
      <c r="O13" s="90">
        <f t="shared" si="30"/>
        <v>2.1245573838783206E-3</v>
      </c>
      <c r="P13" s="90">
        <f t="shared" si="15"/>
        <v>2.7910851905852191E-3</v>
      </c>
      <c r="Q13" s="90">
        <f t="shared" si="16"/>
        <v>2.5411372630701557E-3</v>
      </c>
      <c r="R13" s="133">
        <f t="shared" si="17"/>
        <v>2.3328473234742382E-3</v>
      </c>
      <c r="X13" s="78" t="s">
        <v>50</v>
      </c>
      <c r="Y13" s="79">
        <v>2679.4</v>
      </c>
      <c r="Z13">
        <f t="shared" si="31"/>
        <v>2507.2869999999998</v>
      </c>
      <c r="AA13">
        <f t="shared" si="32"/>
        <v>172.11300000000028</v>
      </c>
      <c r="AB13">
        <f t="shared" si="33"/>
        <v>172.11300000000028</v>
      </c>
      <c r="AC13" s="90">
        <f t="shared" si="34"/>
        <v>6.42356497723372E-2</v>
      </c>
      <c r="AK13" s="78" t="s">
        <v>50</v>
      </c>
      <c r="AL13" s="79">
        <v>1180.45</v>
      </c>
      <c r="AM13">
        <f t="shared" si="35"/>
        <v>1179.3430000000001</v>
      </c>
      <c r="AN13">
        <f t="shared" si="40"/>
        <v>1178.3499999999999</v>
      </c>
      <c r="AO13">
        <f t="shared" si="41"/>
        <v>1179.0550000000001</v>
      </c>
      <c r="AP13" s="131">
        <f t="shared" si="42"/>
        <v>1179.1990000000001</v>
      </c>
      <c r="AQ13">
        <f t="shared" si="43"/>
        <v>1.1069999999999709</v>
      </c>
      <c r="AR13">
        <f t="shared" si="44"/>
        <v>2.1000000000001364</v>
      </c>
      <c r="AS13">
        <f t="shared" si="45"/>
        <v>1.3949999999999818</v>
      </c>
      <c r="AT13" s="131">
        <f t="shared" si="46"/>
        <v>1.2509999999999764</v>
      </c>
      <c r="AU13">
        <f t="shared" si="47"/>
        <v>1.1069999999999709</v>
      </c>
      <c r="AV13">
        <f t="shared" si="36"/>
        <v>2.1000000000001364</v>
      </c>
      <c r="AW13">
        <f t="shared" si="37"/>
        <v>1.3949999999999818</v>
      </c>
      <c r="AX13" s="131">
        <f t="shared" si="38"/>
        <v>1.2509999999999764</v>
      </c>
      <c r="AY13" s="90">
        <f t="shared" si="39"/>
        <v>9.3777796602987913E-4</v>
      </c>
      <c r="AZ13" s="90">
        <f t="shared" si="48"/>
        <v>1.7789825913847571E-3</v>
      </c>
      <c r="BA13" s="90">
        <f t="shared" si="49"/>
        <v>1.1817527214197821E-3</v>
      </c>
      <c r="BB13" s="133">
        <f t="shared" si="50"/>
        <v>1.0597653437248306E-3</v>
      </c>
    </row>
    <row r="14" spans="1:54" ht="15" thickBot="1">
      <c r="A14" s="80" t="s">
        <v>51</v>
      </c>
      <c r="B14" s="144">
        <v>4795</v>
      </c>
      <c r="C14">
        <f t="shared" si="29"/>
        <v>4798.2</v>
      </c>
      <c r="D14">
        <f t="shared" si="4"/>
        <v>4796</v>
      </c>
      <c r="E14">
        <f t="shared" si="5"/>
        <v>4797</v>
      </c>
      <c r="F14" s="131">
        <f t="shared" si="6"/>
        <v>4797.6000000000004</v>
      </c>
      <c r="G14">
        <f t="shared" si="7"/>
        <v>-3.1999999999998181</v>
      </c>
      <c r="H14">
        <f t="shared" si="8"/>
        <v>-1</v>
      </c>
      <c r="I14">
        <f t="shared" si="9"/>
        <v>-2</v>
      </c>
      <c r="J14" s="131">
        <f t="shared" si="10"/>
        <v>-2.6000000000003638</v>
      </c>
      <c r="K14">
        <f t="shared" si="11"/>
        <v>3.1999999999998181</v>
      </c>
      <c r="L14">
        <f t="shared" si="12"/>
        <v>1</v>
      </c>
      <c r="M14">
        <f t="shared" si="13"/>
        <v>2</v>
      </c>
      <c r="N14" s="131">
        <f t="shared" si="14"/>
        <v>2.6000000000003638</v>
      </c>
      <c r="O14" s="90">
        <f t="shared" si="30"/>
        <v>6.67361835245009E-4</v>
      </c>
      <c r="P14" s="90">
        <f t="shared" si="15"/>
        <v>2.0855057351407716E-4</v>
      </c>
      <c r="Q14" s="90">
        <f t="shared" si="16"/>
        <v>4.1710114702815432E-4</v>
      </c>
      <c r="R14" s="133">
        <f t="shared" si="17"/>
        <v>5.4223149113667647E-4</v>
      </c>
      <c r="X14" s="80" t="s">
        <v>51</v>
      </c>
      <c r="Y14" s="81">
        <v>2789.08</v>
      </c>
      <c r="Z14">
        <f t="shared" si="31"/>
        <v>2578.143</v>
      </c>
      <c r="AA14">
        <f t="shared" si="32"/>
        <v>210.9369999999999</v>
      </c>
      <c r="AB14">
        <f t="shared" si="33"/>
        <v>210.9369999999999</v>
      </c>
      <c r="AC14" s="90">
        <f t="shared" si="34"/>
        <v>7.5629598290475678E-2</v>
      </c>
      <c r="AK14" s="80" t="s">
        <v>51</v>
      </c>
      <c r="AL14" s="81">
        <v>1178.3</v>
      </c>
      <c r="AM14">
        <f t="shared" si="35"/>
        <v>1180.3150000000001</v>
      </c>
      <c r="AN14">
        <f t="shared" si="40"/>
        <v>1180.1770000000001</v>
      </c>
      <c r="AO14">
        <f t="shared" si="41"/>
        <v>1180.3209999999999</v>
      </c>
      <c r="AP14" s="131">
        <f t="shared" si="42"/>
        <v>1180.318</v>
      </c>
      <c r="AQ14">
        <f t="shared" si="43"/>
        <v>-2.0150000000001</v>
      </c>
      <c r="AR14">
        <f t="shared" si="44"/>
        <v>-1.8770000000001801</v>
      </c>
      <c r="AS14">
        <f t="shared" si="45"/>
        <v>-2.0209999999999582</v>
      </c>
      <c r="AT14" s="131">
        <f t="shared" si="46"/>
        <v>-2.0180000000000291</v>
      </c>
      <c r="AU14">
        <f t="shared" si="47"/>
        <v>2.0150000000001</v>
      </c>
      <c r="AV14">
        <f t="shared" si="36"/>
        <v>1.8770000000001801</v>
      </c>
      <c r="AW14">
        <f t="shared" si="37"/>
        <v>2.0209999999999582</v>
      </c>
      <c r="AX14" s="131">
        <f t="shared" si="38"/>
        <v>2.0180000000000291</v>
      </c>
      <c r="AY14" s="90">
        <f t="shared" si="39"/>
        <v>1.7100908087924129E-3</v>
      </c>
      <c r="AZ14" s="90">
        <f t="shared" si="48"/>
        <v>1.5929729270985149E-3</v>
      </c>
      <c r="BA14" s="90">
        <f t="shared" si="49"/>
        <v>1.7151828906050736E-3</v>
      </c>
      <c r="BB14" s="133">
        <f t="shared" si="50"/>
        <v>1.7126368496987432E-3</v>
      </c>
    </row>
    <row r="15" spans="1:54" ht="15" thickBot="1">
      <c r="A15" s="78" t="s">
        <v>52</v>
      </c>
      <c r="B15" s="143">
        <v>4859</v>
      </c>
      <c r="C15">
        <f t="shared" si="29"/>
        <v>4796.2</v>
      </c>
      <c r="D15">
        <f t="shared" si="4"/>
        <v>4796.8</v>
      </c>
      <c r="E15">
        <f t="shared" si="5"/>
        <v>4797.3999999999996</v>
      </c>
      <c r="F15" s="131">
        <f t="shared" si="6"/>
        <v>4796.8</v>
      </c>
      <c r="G15">
        <f t="shared" si="7"/>
        <v>62.800000000000182</v>
      </c>
      <c r="H15">
        <f t="shared" si="8"/>
        <v>62.199999999999818</v>
      </c>
      <c r="I15">
        <f t="shared" si="9"/>
        <v>61.600000000000364</v>
      </c>
      <c r="J15" s="131">
        <f t="shared" si="10"/>
        <v>62.199999999999818</v>
      </c>
      <c r="K15">
        <f t="shared" si="11"/>
        <v>62.800000000000182</v>
      </c>
      <c r="L15">
        <f t="shared" si="12"/>
        <v>62.199999999999818</v>
      </c>
      <c r="M15">
        <f t="shared" si="13"/>
        <v>61.600000000000364</v>
      </c>
      <c r="N15" s="131">
        <f t="shared" si="14"/>
        <v>62.199999999999818</v>
      </c>
      <c r="O15" s="90">
        <f t="shared" si="30"/>
        <v>1.2924470055567027E-2</v>
      </c>
      <c r="P15" s="90">
        <f t="shared" si="15"/>
        <v>1.2800987857583828E-2</v>
      </c>
      <c r="Q15" s="90">
        <f t="shared" si="16"/>
        <v>1.2677505659600815E-2</v>
      </c>
      <c r="R15" s="133">
        <f t="shared" si="17"/>
        <v>1.2800987857583828E-2</v>
      </c>
      <c r="X15" s="78" t="s">
        <v>52</v>
      </c>
      <c r="Y15" s="79">
        <v>2470.94</v>
      </c>
      <c r="Z15">
        <f t="shared" si="31"/>
        <v>2675.576</v>
      </c>
      <c r="AA15">
        <f t="shared" si="32"/>
        <v>-204.63599999999997</v>
      </c>
      <c r="AB15">
        <f t="shared" si="33"/>
        <v>204.63599999999997</v>
      </c>
      <c r="AC15" s="90">
        <f t="shared" si="34"/>
        <v>8.2817065570187851E-2</v>
      </c>
      <c r="AK15" s="78" t="s">
        <v>52</v>
      </c>
      <c r="AL15" s="79">
        <v>1184.21</v>
      </c>
      <c r="AM15">
        <f t="shared" si="35"/>
        <v>1178.9479999999999</v>
      </c>
      <c r="AN15">
        <f t="shared" si="40"/>
        <v>1179.3809999999999</v>
      </c>
      <c r="AO15">
        <f t="shared" si="41"/>
        <v>1179.3780000000002</v>
      </c>
      <c r="AP15" s="131">
        <f t="shared" si="42"/>
        <v>1179.163</v>
      </c>
      <c r="AQ15">
        <f t="shared" si="43"/>
        <v>5.262000000000171</v>
      </c>
      <c r="AR15">
        <f t="shared" si="44"/>
        <v>4.8290000000001783</v>
      </c>
      <c r="AS15">
        <f t="shared" si="45"/>
        <v>4.8319999999998799</v>
      </c>
      <c r="AT15" s="131">
        <f t="shared" si="46"/>
        <v>5.0470000000000255</v>
      </c>
      <c r="AU15">
        <f t="shared" si="47"/>
        <v>5.262000000000171</v>
      </c>
      <c r="AV15">
        <f t="shared" si="36"/>
        <v>4.8290000000001783</v>
      </c>
      <c r="AW15">
        <f t="shared" si="37"/>
        <v>4.8319999999998799</v>
      </c>
      <c r="AX15" s="131">
        <f t="shared" si="38"/>
        <v>5.0470000000000255</v>
      </c>
      <c r="AY15" s="90">
        <f t="shared" si="39"/>
        <v>4.4434686415417623E-3</v>
      </c>
      <c r="AZ15" s="90">
        <f t="shared" si="48"/>
        <v>4.0778240345886105E-3</v>
      </c>
      <c r="BA15" s="90">
        <f t="shared" si="49"/>
        <v>4.0803573690476177E-3</v>
      </c>
      <c r="BB15" s="133">
        <f t="shared" si="50"/>
        <v>4.26191300529469E-3</v>
      </c>
    </row>
    <row r="16" spans="1:54" ht="15" thickBot="1">
      <c r="A16" s="80" t="s">
        <v>41</v>
      </c>
      <c r="B16" s="144">
        <v>4858</v>
      </c>
      <c r="C16">
        <f t="shared" si="29"/>
        <v>4840.3999999999996</v>
      </c>
      <c r="D16">
        <f t="shared" si="4"/>
        <v>4828.2</v>
      </c>
      <c r="E16">
        <f t="shared" si="5"/>
        <v>4827.6000000000004</v>
      </c>
      <c r="F16" s="131">
        <f t="shared" si="6"/>
        <v>4834</v>
      </c>
      <c r="G16">
        <f t="shared" si="7"/>
        <v>17.600000000000364</v>
      </c>
      <c r="H16">
        <f t="shared" si="8"/>
        <v>29.800000000000182</v>
      </c>
      <c r="I16">
        <f t="shared" si="9"/>
        <v>30.399999999999636</v>
      </c>
      <c r="J16" s="131">
        <f t="shared" si="10"/>
        <v>24</v>
      </c>
      <c r="K16">
        <f t="shared" si="11"/>
        <v>17.600000000000364</v>
      </c>
      <c r="L16">
        <f t="shared" si="12"/>
        <v>29.800000000000182</v>
      </c>
      <c r="M16">
        <f t="shared" si="13"/>
        <v>30.399999999999636</v>
      </c>
      <c r="N16" s="131">
        <f t="shared" si="14"/>
        <v>24</v>
      </c>
      <c r="O16" s="90">
        <f t="shared" si="30"/>
        <v>3.6228900782215652E-3</v>
      </c>
      <c r="P16" s="90">
        <f t="shared" si="15"/>
        <v>6.1342116097159701E-3</v>
      </c>
      <c r="Q16" s="90">
        <f t="shared" si="16"/>
        <v>6.2577192260188626E-3</v>
      </c>
      <c r="R16" s="133">
        <f t="shared" si="17"/>
        <v>4.9403046521202141E-3</v>
      </c>
      <c r="X16" s="80" t="s">
        <v>41</v>
      </c>
      <c r="Y16" s="81">
        <v>2526.13</v>
      </c>
      <c r="Z16">
        <f t="shared" si="31"/>
        <v>2614.8510000000001</v>
      </c>
      <c r="AA16">
        <f t="shared" si="32"/>
        <v>-88.721000000000004</v>
      </c>
      <c r="AB16">
        <f t="shared" si="33"/>
        <v>88.721000000000004</v>
      </c>
      <c r="AC16" s="90">
        <f t="shared" si="34"/>
        <v>3.5121312046490084E-2</v>
      </c>
      <c r="AK16" s="80" t="s">
        <v>41</v>
      </c>
      <c r="AL16" s="81">
        <v>1187.1099999999999</v>
      </c>
      <c r="AM16">
        <f t="shared" ref="AM16:AM70" si="51">SUMPRODUCT(AL13:AL15,$AM$3:$AM$5)</f>
        <v>1182.652</v>
      </c>
      <c r="AN16">
        <f t="shared" si="40"/>
        <v>1181.6849999999999</v>
      </c>
      <c r="AO16">
        <f t="shared" si="41"/>
        <v>1181.47</v>
      </c>
      <c r="AP16" s="131">
        <f t="shared" si="42"/>
        <v>1182.0609999999999</v>
      </c>
      <c r="AQ16">
        <f t="shared" si="43"/>
        <v>4.4579999999998563</v>
      </c>
      <c r="AR16">
        <f t="shared" si="44"/>
        <v>5.4249999999999545</v>
      </c>
      <c r="AS16">
        <f t="shared" si="45"/>
        <v>5.6399999999998727</v>
      </c>
      <c r="AT16" s="131">
        <f t="shared" si="46"/>
        <v>5.0489999999999782</v>
      </c>
      <c r="AU16">
        <f t="shared" si="47"/>
        <v>4.4579999999998563</v>
      </c>
      <c r="AV16">
        <f t="shared" si="36"/>
        <v>5.4249999999999545</v>
      </c>
      <c r="AW16">
        <f t="shared" si="37"/>
        <v>5.6399999999998727</v>
      </c>
      <c r="AX16" s="131">
        <f t="shared" si="38"/>
        <v>5.0489999999999782</v>
      </c>
      <c r="AY16" s="90">
        <f t="shared" si="39"/>
        <v>3.7553385954122672E-3</v>
      </c>
      <c r="AZ16" s="90">
        <f t="shared" si="48"/>
        <v>4.5699219111960598E-3</v>
      </c>
      <c r="BA16" s="90">
        <f t="shared" si="49"/>
        <v>4.7510340238056063E-3</v>
      </c>
      <c r="BB16" s="133">
        <f t="shared" si="50"/>
        <v>4.2531863096090328E-3</v>
      </c>
    </row>
    <row r="17" spans="1:54" ht="15" thickBot="1">
      <c r="A17" s="78" t="s">
        <v>42</v>
      </c>
      <c r="B17" s="143">
        <v>4866</v>
      </c>
      <c r="C17">
        <f t="shared" si="29"/>
        <v>4851.8999999999996</v>
      </c>
      <c r="D17">
        <f t="shared" si="4"/>
        <v>4845.7</v>
      </c>
      <c r="E17">
        <f t="shared" si="5"/>
        <v>4852.1000000000004</v>
      </c>
      <c r="F17" s="131">
        <f t="shared" si="6"/>
        <v>4852</v>
      </c>
      <c r="G17">
        <f t="shared" si="7"/>
        <v>14.100000000000364</v>
      </c>
      <c r="H17">
        <f t="shared" si="8"/>
        <v>20.300000000000182</v>
      </c>
      <c r="I17">
        <f t="shared" si="9"/>
        <v>13.899999999999636</v>
      </c>
      <c r="J17" s="131">
        <f t="shared" si="10"/>
        <v>14</v>
      </c>
      <c r="K17">
        <f t="shared" si="11"/>
        <v>14.100000000000364</v>
      </c>
      <c r="L17">
        <f t="shared" si="12"/>
        <v>20.300000000000182</v>
      </c>
      <c r="M17">
        <f t="shared" si="13"/>
        <v>13.899999999999636</v>
      </c>
      <c r="N17" s="131">
        <f t="shared" si="14"/>
        <v>14</v>
      </c>
      <c r="O17" s="90">
        <f t="shared" si="30"/>
        <v>2.8976572133169675E-3</v>
      </c>
      <c r="P17" s="90">
        <f t="shared" si="15"/>
        <v>4.1718043567612372E-3</v>
      </c>
      <c r="Q17" s="90">
        <f t="shared" si="16"/>
        <v>2.8565556925605499E-3</v>
      </c>
      <c r="R17" s="133">
        <f t="shared" si="17"/>
        <v>2.8771064529387589E-3</v>
      </c>
      <c r="X17" s="78" t="s">
        <v>42</v>
      </c>
      <c r="Y17" s="79">
        <v>2613.67</v>
      </c>
      <c r="Z17">
        <f t="shared" si="31"/>
        <v>2577.4900000000002</v>
      </c>
      <c r="AA17">
        <f t="shared" si="32"/>
        <v>36.179999999999836</v>
      </c>
      <c r="AB17">
        <f t="shared" si="33"/>
        <v>36.179999999999836</v>
      </c>
      <c r="AC17" s="90">
        <f t="shared" si="34"/>
        <v>1.3842604460394708E-2</v>
      </c>
      <c r="AK17" s="78" t="s">
        <v>42</v>
      </c>
      <c r="AL17" s="79">
        <v>1267.95</v>
      </c>
      <c r="AM17">
        <f t="shared" si="51"/>
        <v>1185.6489999999999</v>
      </c>
      <c r="AN17">
        <f t="shared" si="40"/>
        <v>1184.4780000000001</v>
      </c>
      <c r="AO17">
        <f t="shared" si="41"/>
        <v>1185.069</v>
      </c>
      <c r="AP17" s="131">
        <f t="shared" si="42"/>
        <v>1185.3589999999999</v>
      </c>
      <c r="AQ17">
        <f t="shared" si="43"/>
        <v>82.301000000000158</v>
      </c>
      <c r="AR17">
        <f t="shared" si="44"/>
        <v>83.47199999999998</v>
      </c>
      <c r="AS17">
        <f t="shared" si="45"/>
        <v>82.881000000000085</v>
      </c>
      <c r="AT17" s="131">
        <f t="shared" si="46"/>
        <v>82.591000000000122</v>
      </c>
      <c r="AU17">
        <f t="shared" si="47"/>
        <v>82.301000000000158</v>
      </c>
      <c r="AV17">
        <f t="shared" si="36"/>
        <v>83.47199999999998</v>
      </c>
      <c r="AW17">
        <f t="shared" si="37"/>
        <v>82.881000000000085</v>
      </c>
      <c r="AX17" s="131">
        <f t="shared" si="38"/>
        <v>82.591000000000122</v>
      </c>
      <c r="AY17" s="90">
        <f t="shared" si="39"/>
        <v>6.4908710911313658E-2</v>
      </c>
      <c r="AZ17" s="90">
        <f t="shared" si="48"/>
        <v>6.583224890571393E-2</v>
      </c>
      <c r="BA17" s="90">
        <f t="shared" si="49"/>
        <v>6.536614219803627E-2</v>
      </c>
      <c r="BB17" s="133">
        <f t="shared" si="50"/>
        <v>6.5137426554674957E-2</v>
      </c>
    </row>
    <row r="18" spans="1:54" ht="15" thickBot="1">
      <c r="A18" s="80" t="s">
        <v>43</v>
      </c>
      <c r="B18" s="144">
        <v>4886</v>
      </c>
      <c r="C18">
        <f t="shared" si="29"/>
        <v>4863.7</v>
      </c>
      <c r="D18">
        <f t="shared" si="4"/>
        <v>4862.2</v>
      </c>
      <c r="E18">
        <f t="shared" si="5"/>
        <v>4862.1000000000004</v>
      </c>
      <c r="F18" s="131">
        <f t="shared" si="6"/>
        <v>4862.8999999999996</v>
      </c>
      <c r="G18">
        <f t="shared" si="7"/>
        <v>22.300000000000182</v>
      </c>
      <c r="H18">
        <f t="shared" si="8"/>
        <v>23.800000000000182</v>
      </c>
      <c r="I18">
        <f t="shared" si="9"/>
        <v>23.899999999999636</v>
      </c>
      <c r="J18" s="131">
        <f t="shared" si="10"/>
        <v>23.100000000000364</v>
      </c>
      <c r="K18">
        <f t="shared" si="11"/>
        <v>22.300000000000182</v>
      </c>
      <c r="L18">
        <f t="shared" si="12"/>
        <v>23.800000000000182</v>
      </c>
      <c r="M18">
        <f t="shared" si="13"/>
        <v>23.899999999999636</v>
      </c>
      <c r="N18" s="131">
        <f t="shared" si="14"/>
        <v>23.100000000000364</v>
      </c>
      <c r="O18" s="90">
        <f t="shared" si="30"/>
        <v>4.5640605812525955E-3</v>
      </c>
      <c r="P18" s="90">
        <f t="shared" si="15"/>
        <v>4.8710601719198082E-3</v>
      </c>
      <c r="Q18" s="90">
        <f t="shared" si="16"/>
        <v>4.8915268112975103E-3</v>
      </c>
      <c r="R18" s="133">
        <f t="shared" si="17"/>
        <v>4.7277936962751461E-3</v>
      </c>
      <c r="X18" s="80" t="s">
        <v>43</v>
      </c>
      <c r="Y18" s="81">
        <v>2569.84</v>
      </c>
      <c r="Z18">
        <f t="shared" si="31"/>
        <v>2576.4030000000002</v>
      </c>
      <c r="AA18">
        <f t="shared" si="32"/>
        <v>-6.5630000000001019</v>
      </c>
      <c r="AB18">
        <f t="shared" si="33"/>
        <v>6.5630000000001019</v>
      </c>
      <c r="AC18" s="90">
        <f t="shared" si="34"/>
        <v>2.5538554929490169E-3</v>
      </c>
      <c r="AK18" s="80" t="s">
        <v>43</v>
      </c>
      <c r="AL18" s="81">
        <v>1268.5999999999999</v>
      </c>
      <c r="AM18">
        <f t="shared" si="51"/>
        <v>1243.4079999999999</v>
      </c>
      <c r="AN18">
        <f t="shared" si="40"/>
        <v>1226.95</v>
      </c>
      <c r="AO18">
        <f t="shared" si="41"/>
        <v>1227.24</v>
      </c>
      <c r="AP18" s="131">
        <f t="shared" si="42"/>
        <v>1235.3240000000001</v>
      </c>
      <c r="AQ18">
        <f t="shared" si="43"/>
        <v>25.192000000000007</v>
      </c>
      <c r="AR18">
        <f t="shared" si="44"/>
        <v>41.649999999999864</v>
      </c>
      <c r="AS18">
        <f t="shared" si="45"/>
        <v>41.3599999999999</v>
      </c>
      <c r="AT18" s="131">
        <f t="shared" si="46"/>
        <v>33.27599999999984</v>
      </c>
      <c r="AU18">
        <f t="shared" si="47"/>
        <v>25.192000000000007</v>
      </c>
      <c r="AV18">
        <f t="shared" si="36"/>
        <v>41.649999999999864</v>
      </c>
      <c r="AW18">
        <f t="shared" si="37"/>
        <v>41.3599999999999</v>
      </c>
      <c r="AX18" s="131">
        <f t="shared" si="38"/>
        <v>33.27599999999984</v>
      </c>
      <c r="AY18" s="90">
        <f t="shared" si="39"/>
        <v>1.9858111303799469E-2</v>
      </c>
      <c r="AZ18" s="90">
        <f t="shared" si="48"/>
        <v>3.2831467759735035E-2</v>
      </c>
      <c r="BA18" s="90">
        <f t="shared" si="49"/>
        <v>3.2602869304745312E-2</v>
      </c>
      <c r="BB18" s="133">
        <f t="shared" si="50"/>
        <v>2.62304903042723E-2</v>
      </c>
    </row>
    <row r="19" spans="1:54" ht="15" thickBot="1">
      <c r="A19" s="78" t="s">
        <v>44</v>
      </c>
      <c r="B19" s="143">
        <v>4898</v>
      </c>
      <c r="C19">
        <f t="shared" si="29"/>
        <v>4879.2</v>
      </c>
      <c r="D19">
        <f t="shared" si="4"/>
        <v>4874.3999999999996</v>
      </c>
      <c r="E19">
        <f t="shared" si="5"/>
        <v>4875.2000000000007</v>
      </c>
      <c r="F19" s="131">
        <f t="shared" si="6"/>
        <v>4877.2</v>
      </c>
      <c r="G19">
        <f t="shared" si="7"/>
        <v>18.800000000000182</v>
      </c>
      <c r="H19">
        <f t="shared" si="8"/>
        <v>23.600000000000364</v>
      </c>
      <c r="I19">
        <f t="shared" si="9"/>
        <v>22.799999999999272</v>
      </c>
      <c r="J19" s="131">
        <f t="shared" si="10"/>
        <v>20.800000000000182</v>
      </c>
      <c r="K19">
        <f t="shared" si="11"/>
        <v>18.800000000000182</v>
      </c>
      <c r="L19">
        <f t="shared" si="12"/>
        <v>23.600000000000364</v>
      </c>
      <c r="M19">
        <f t="shared" si="13"/>
        <v>22.799999999999272</v>
      </c>
      <c r="N19" s="131">
        <f t="shared" si="14"/>
        <v>20.800000000000182</v>
      </c>
      <c r="O19" s="90">
        <f t="shared" si="30"/>
        <v>3.8383013474888083E-3</v>
      </c>
      <c r="P19" s="90">
        <f t="shared" si="15"/>
        <v>4.8182931808902337E-3</v>
      </c>
      <c r="Q19" s="90">
        <f t="shared" si="16"/>
        <v>4.6549612086564463E-3</v>
      </c>
      <c r="R19" s="133">
        <f t="shared" si="17"/>
        <v>4.2466312780727201E-3</v>
      </c>
      <c r="X19" s="78" t="s">
        <v>44</v>
      </c>
      <c r="Y19" s="79">
        <v>2549.4699999999998</v>
      </c>
      <c r="Z19">
        <f t="shared" si="31"/>
        <v>2564.357</v>
      </c>
      <c r="AA19">
        <f t="shared" si="32"/>
        <v>-14.887000000000171</v>
      </c>
      <c r="AB19">
        <f t="shared" si="33"/>
        <v>14.887000000000171</v>
      </c>
      <c r="AC19" s="90">
        <f t="shared" si="34"/>
        <v>5.8392528643208871E-3</v>
      </c>
      <c r="AK19" s="78" t="s">
        <v>44</v>
      </c>
      <c r="AL19" s="79">
        <v>1271.47</v>
      </c>
      <c r="AM19">
        <f t="shared" si="51"/>
        <v>1260.3209999999999</v>
      </c>
      <c r="AN19">
        <f t="shared" si="40"/>
        <v>1252.107</v>
      </c>
      <c r="AO19">
        <f t="shared" si="41"/>
        <v>1260.191</v>
      </c>
      <c r="AP19" s="131">
        <f t="shared" si="42"/>
        <v>1260.2559999999999</v>
      </c>
      <c r="AQ19">
        <f t="shared" si="43"/>
        <v>11.149000000000115</v>
      </c>
      <c r="AR19">
        <f t="shared" si="44"/>
        <v>19.363000000000056</v>
      </c>
      <c r="AS19">
        <f t="shared" si="45"/>
        <v>11.278999999999996</v>
      </c>
      <c r="AT19" s="131">
        <f t="shared" si="46"/>
        <v>11.214000000000169</v>
      </c>
      <c r="AU19">
        <f t="shared" si="47"/>
        <v>11.149000000000115</v>
      </c>
      <c r="AV19">
        <f t="shared" si="36"/>
        <v>19.363000000000056</v>
      </c>
      <c r="AW19">
        <f t="shared" si="37"/>
        <v>11.278999999999996</v>
      </c>
      <c r="AX19" s="131">
        <f t="shared" si="38"/>
        <v>11.214000000000169</v>
      </c>
      <c r="AY19" s="90">
        <f t="shared" si="39"/>
        <v>8.7685906863709841E-3</v>
      </c>
      <c r="AZ19" s="90">
        <f t="shared" si="48"/>
        <v>1.5228829622405606E-2</v>
      </c>
      <c r="BA19" s="90">
        <f t="shared" si="49"/>
        <v>8.8708345458406376E-3</v>
      </c>
      <c r="BB19" s="133">
        <f t="shared" si="50"/>
        <v>8.8197126161059011E-3</v>
      </c>
    </row>
    <row r="20" spans="1:54" ht="15" thickBot="1">
      <c r="A20" s="80" t="s">
        <v>45</v>
      </c>
      <c r="B20" s="144">
        <v>4915</v>
      </c>
      <c r="C20">
        <f t="shared" si="29"/>
        <v>4892.3999999999996</v>
      </c>
      <c r="D20">
        <f t="shared" si="4"/>
        <v>4888</v>
      </c>
      <c r="E20">
        <f t="shared" si="5"/>
        <v>4890</v>
      </c>
      <c r="F20" s="131">
        <f t="shared" si="6"/>
        <v>4891.2</v>
      </c>
      <c r="G20">
        <f t="shared" si="7"/>
        <v>22.600000000000364</v>
      </c>
      <c r="H20">
        <f t="shared" si="8"/>
        <v>27</v>
      </c>
      <c r="I20">
        <f t="shared" si="9"/>
        <v>25</v>
      </c>
      <c r="J20" s="131">
        <f t="shared" si="10"/>
        <v>23.800000000000182</v>
      </c>
      <c r="K20">
        <f t="shared" si="11"/>
        <v>22.600000000000364</v>
      </c>
      <c r="L20">
        <f t="shared" si="12"/>
        <v>27</v>
      </c>
      <c r="M20">
        <f t="shared" si="13"/>
        <v>25</v>
      </c>
      <c r="N20" s="131">
        <f t="shared" si="14"/>
        <v>23.800000000000182</v>
      </c>
      <c r="O20" s="90">
        <f t="shared" si="30"/>
        <v>4.5981688708037361E-3</v>
      </c>
      <c r="P20" s="90">
        <f t="shared" si="15"/>
        <v>5.4933875890132251E-3</v>
      </c>
      <c r="Q20" s="90">
        <f t="shared" si="16"/>
        <v>5.0864699898270603E-3</v>
      </c>
      <c r="R20" s="133">
        <f t="shared" si="17"/>
        <v>4.8423194303153982E-3</v>
      </c>
      <c r="X20" s="80" t="s">
        <v>45</v>
      </c>
      <c r="Y20" s="81">
        <v>2624.72</v>
      </c>
      <c r="Z20">
        <f t="shared" si="31"/>
        <v>2566.087</v>
      </c>
      <c r="AA20">
        <f t="shared" si="32"/>
        <v>58.632999999999811</v>
      </c>
      <c r="AB20">
        <f t="shared" si="33"/>
        <v>58.632999999999811</v>
      </c>
      <c r="AC20" s="90">
        <f t="shared" si="34"/>
        <v>2.2338763753847961E-2</v>
      </c>
      <c r="AK20" s="80" t="s">
        <v>45</v>
      </c>
      <c r="AL20" s="81">
        <v>1273.31</v>
      </c>
      <c r="AM20">
        <f t="shared" si="51"/>
        <v>1270.5439999999999</v>
      </c>
      <c r="AN20">
        <f t="shared" si="40"/>
        <v>1269.9050000000002</v>
      </c>
      <c r="AO20">
        <f t="shared" si="41"/>
        <v>1269.97</v>
      </c>
      <c r="AP20" s="131">
        <f t="shared" si="42"/>
        <v>1270.2570000000001</v>
      </c>
      <c r="AQ20">
        <f t="shared" si="43"/>
        <v>2.7660000000000764</v>
      </c>
      <c r="AR20">
        <f t="shared" si="44"/>
        <v>3.4049999999997453</v>
      </c>
      <c r="AS20">
        <f t="shared" si="45"/>
        <v>3.3399999999999181</v>
      </c>
      <c r="AT20" s="131">
        <f t="shared" si="46"/>
        <v>3.0529999999998836</v>
      </c>
      <c r="AU20">
        <f t="shared" si="47"/>
        <v>2.7660000000000764</v>
      </c>
      <c r="AV20">
        <f t="shared" si="36"/>
        <v>3.4049999999997453</v>
      </c>
      <c r="AW20">
        <f t="shared" si="37"/>
        <v>3.3399999999999181</v>
      </c>
      <c r="AX20" s="131">
        <f t="shared" si="38"/>
        <v>3.0529999999998836</v>
      </c>
      <c r="AY20" s="90">
        <f t="shared" si="39"/>
        <v>2.1722911152822775E-3</v>
      </c>
      <c r="AZ20" s="90">
        <f t="shared" si="48"/>
        <v>2.6741327720663038E-3</v>
      </c>
      <c r="BA20" s="90">
        <f t="shared" si="49"/>
        <v>2.6230847162120132E-3</v>
      </c>
      <c r="BB20" s="133">
        <f t="shared" si="50"/>
        <v>2.3976879157470558E-3</v>
      </c>
    </row>
    <row r="21" spans="1:54" ht="15" thickBot="1">
      <c r="A21" s="78" t="s">
        <v>46</v>
      </c>
      <c r="B21" s="143">
        <v>4924</v>
      </c>
      <c r="C21">
        <f t="shared" si="29"/>
        <v>4908.7</v>
      </c>
      <c r="D21">
        <f t="shared" si="4"/>
        <v>4904.1000000000004</v>
      </c>
      <c r="E21">
        <f t="shared" si="5"/>
        <v>4905.3</v>
      </c>
      <c r="F21" s="131">
        <f t="shared" si="6"/>
        <v>4907</v>
      </c>
      <c r="G21">
        <f t="shared" si="7"/>
        <v>15.300000000000182</v>
      </c>
      <c r="H21">
        <f t="shared" si="8"/>
        <v>19.899999999999636</v>
      </c>
      <c r="I21">
        <f t="shared" si="9"/>
        <v>18.699999999999818</v>
      </c>
      <c r="J21" s="131">
        <f t="shared" si="10"/>
        <v>17</v>
      </c>
      <c r="K21">
        <f t="shared" si="11"/>
        <v>15.300000000000182</v>
      </c>
      <c r="L21">
        <f t="shared" si="12"/>
        <v>19.899999999999636</v>
      </c>
      <c r="M21">
        <f t="shared" si="13"/>
        <v>18.699999999999818</v>
      </c>
      <c r="N21" s="131">
        <f t="shared" si="14"/>
        <v>17</v>
      </c>
      <c r="O21" s="90">
        <f t="shared" si="30"/>
        <v>3.1072298943948381E-3</v>
      </c>
      <c r="P21" s="90">
        <f t="shared" si="15"/>
        <v>4.0414297319251898E-3</v>
      </c>
      <c r="Q21" s="90">
        <f t="shared" si="16"/>
        <v>3.7977254264824974E-3</v>
      </c>
      <c r="R21" s="133">
        <f t="shared" si="17"/>
        <v>3.4524776604386675E-3</v>
      </c>
      <c r="X21" s="78" t="s">
        <v>46</v>
      </c>
      <c r="Y21" s="79">
        <v>2647.73</v>
      </c>
      <c r="Z21">
        <f t="shared" si="31"/>
        <v>2590.0639999999999</v>
      </c>
      <c r="AA21">
        <f t="shared" si="32"/>
        <v>57.666000000000167</v>
      </c>
      <c r="AB21">
        <f t="shared" si="33"/>
        <v>57.666000000000167</v>
      </c>
      <c r="AC21" s="90">
        <f t="shared" si="34"/>
        <v>2.1779411042666799E-2</v>
      </c>
      <c r="AK21" s="78" t="s">
        <v>46</v>
      </c>
      <c r="AL21" s="79">
        <v>1273.5999999999999</v>
      </c>
      <c r="AM21">
        <f t="shared" si="51"/>
        <v>1272.471</v>
      </c>
      <c r="AN21">
        <f t="shared" si="40"/>
        <v>1271.8159999999998</v>
      </c>
      <c r="AO21">
        <f t="shared" si="41"/>
        <v>1272.1030000000001</v>
      </c>
      <c r="AP21" s="131">
        <f t="shared" si="42"/>
        <v>1272.287</v>
      </c>
      <c r="AQ21">
        <f t="shared" si="43"/>
        <v>1.1289999999999054</v>
      </c>
      <c r="AR21">
        <f t="shared" si="44"/>
        <v>1.7840000000001055</v>
      </c>
      <c r="AS21">
        <f t="shared" si="45"/>
        <v>1.4969999999998436</v>
      </c>
      <c r="AT21" s="131">
        <f t="shared" si="46"/>
        <v>1.3129999999998745</v>
      </c>
      <c r="AU21">
        <f t="shared" si="47"/>
        <v>1.1289999999999054</v>
      </c>
      <c r="AV21">
        <f t="shared" si="36"/>
        <v>1.7840000000001055</v>
      </c>
      <c r="AW21">
        <f t="shared" si="37"/>
        <v>1.4969999999998436</v>
      </c>
      <c r="AX21" s="131">
        <f t="shared" si="38"/>
        <v>1.3129999999998745</v>
      </c>
      <c r="AY21" s="90">
        <f t="shared" si="39"/>
        <v>8.8646356783912174E-4</v>
      </c>
      <c r="AZ21" s="90">
        <f t="shared" si="48"/>
        <v>1.400753768844304E-3</v>
      </c>
      <c r="BA21" s="90">
        <f t="shared" si="49"/>
        <v>1.1754082914571637E-3</v>
      </c>
      <c r="BB21" s="133">
        <f t="shared" si="50"/>
        <v>1.0309359296481427E-3</v>
      </c>
    </row>
    <row r="22" spans="1:54" ht="15" thickBot="1">
      <c r="A22" s="80" t="s">
        <v>47</v>
      </c>
      <c r="B22" s="144">
        <v>4939</v>
      </c>
      <c r="C22">
        <f t="shared" si="29"/>
        <v>4919.5999999999995</v>
      </c>
      <c r="D22">
        <f t="shared" si="4"/>
        <v>4916.1000000000004</v>
      </c>
      <c r="E22">
        <f t="shared" si="5"/>
        <v>4917.8</v>
      </c>
      <c r="F22" s="131">
        <f t="shared" si="6"/>
        <v>4918.7</v>
      </c>
      <c r="G22">
        <f t="shared" si="7"/>
        <v>19.400000000000546</v>
      </c>
      <c r="H22">
        <f t="shared" si="8"/>
        <v>22.899999999999636</v>
      </c>
      <c r="I22">
        <f t="shared" si="9"/>
        <v>21.199999999999818</v>
      </c>
      <c r="J22" s="131">
        <f t="shared" si="10"/>
        <v>20.300000000000182</v>
      </c>
      <c r="K22">
        <f t="shared" si="11"/>
        <v>19.400000000000546</v>
      </c>
      <c r="L22">
        <f t="shared" si="12"/>
        <v>22.899999999999636</v>
      </c>
      <c r="M22">
        <f t="shared" si="13"/>
        <v>21.199999999999818</v>
      </c>
      <c r="N22" s="131">
        <f t="shared" si="14"/>
        <v>20.300000000000182</v>
      </c>
      <c r="O22" s="90">
        <f t="shared" si="30"/>
        <v>3.9279206317069338E-3</v>
      </c>
      <c r="P22" s="90">
        <f t="shared" si="15"/>
        <v>4.6365661064992174E-3</v>
      </c>
      <c r="Q22" s="90">
        <f t="shared" si="16"/>
        <v>4.2923668758857699E-3</v>
      </c>
      <c r="R22" s="133">
        <f t="shared" si="17"/>
        <v>4.1101437537963519E-3</v>
      </c>
      <c r="X22" s="80" t="s">
        <v>47</v>
      </c>
      <c r="Y22" s="81">
        <v>2611.91</v>
      </c>
      <c r="Z22">
        <f t="shared" si="31"/>
        <v>2613.386</v>
      </c>
      <c r="AA22">
        <f t="shared" si="32"/>
        <v>-1.4760000000001128</v>
      </c>
      <c r="AB22">
        <f t="shared" si="33"/>
        <v>1.4760000000001128</v>
      </c>
      <c r="AC22" s="90">
        <f t="shared" si="34"/>
        <v>5.6510369806008355E-4</v>
      </c>
      <c r="AK22" s="80" t="s">
        <v>47</v>
      </c>
      <c r="AL22" s="81">
        <v>1274.56</v>
      </c>
      <c r="AM22">
        <f t="shared" si="51"/>
        <v>1273.329</v>
      </c>
      <c r="AN22">
        <f t="shared" si="40"/>
        <v>1273.087</v>
      </c>
      <c r="AO22">
        <f t="shared" si="41"/>
        <v>1273.271</v>
      </c>
      <c r="AP22" s="131">
        <f t="shared" si="42"/>
        <v>1273.3</v>
      </c>
      <c r="AQ22">
        <f t="shared" si="43"/>
        <v>1.2309999999999945</v>
      </c>
      <c r="AR22">
        <f t="shared" si="44"/>
        <v>1.4729999999999563</v>
      </c>
      <c r="AS22">
        <f t="shared" si="45"/>
        <v>1.2889999999999873</v>
      </c>
      <c r="AT22" s="131">
        <f t="shared" si="46"/>
        <v>1.2599999999999909</v>
      </c>
      <c r="AU22">
        <f t="shared" si="47"/>
        <v>1.2309999999999945</v>
      </c>
      <c r="AV22">
        <f t="shared" si="36"/>
        <v>1.4729999999999563</v>
      </c>
      <c r="AW22">
        <f t="shared" si="37"/>
        <v>1.2889999999999873</v>
      </c>
      <c r="AX22" s="131">
        <f t="shared" si="38"/>
        <v>1.2599999999999909</v>
      </c>
      <c r="AY22" s="90">
        <f t="shared" si="39"/>
        <v>9.6582349987446223E-4</v>
      </c>
      <c r="AZ22" s="90">
        <f t="shared" si="48"/>
        <v>1.1556929450162851E-3</v>
      </c>
      <c r="BA22" s="90">
        <f t="shared" si="49"/>
        <v>1.0113293999497767E-3</v>
      </c>
      <c r="BB22" s="133">
        <f t="shared" si="50"/>
        <v>9.885764499121194E-4</v>
      </c>
    </row>
    <row r="23" spans="1:54" ht="15" thickBot="1">
      <c r="A23" s="78" t="s">
        <v>48</v>
      </c>
      <c r="B23" s="143">
        <v>4954</v>
      </c>
      <c r="C23">
        <f t="shared" si="29"/>
        <v>4933.6000000000004</v>
      </c>
      <c r="D23">
        <f t="shared" si="4"/>
        <v>4929.7</v>
      </c>
      <c r="E23">
        <f t="shared" si="5"/>
        <v>4930.6000000000004</v>
      </c>
      <c r="F23" s="131">
        <f t="shared" si="6"/>
        <v>4932.1000000000004</v>
      </c>
      <c r="G23">
        <f t="shared" si="7"/>
        <v>20.399999999999636</v>
      </c>
      <c r="H23">
        <f t="shared" si="8"/>
        <v>24.300000000000182</v>
      </c>
      <c r="I23">
        <f t="shared" si="9"/>
        <v>23.399999999999636</v>
      </c>
      <c r="J23" s="131">
        <f t="shared" si="10"/>
        <v>21.899999999999636</v>
      </c>
      <c r="K23">
        <f t="shared" si="11"/>
        <v>20.399999999999636</v>
      </c>
      <c r="L23">
        <f t="shared" si="12"/>
        <v>24.300000000000182</v>
      </c>
      <c r="M23">
        <f t="shared" si="13"/>
        <v>23.399999999999636</v>
      </c>
      <c r="N23" s="131">
        <f t="shared" si="14"/>
        <v>21.899999999999636</v>
      </c>
      <c r="O23" s="90">
        <f t="shared" si="30"/>
        <v>4.1178845377472014E-3</v>
      </c>
      <c r="P23" s="90">
        <f t="shared" si="15"/>
        <v>4.9051271699637024E-3</v>
      </c>
      <c r="Q23" s="90">
        <f t="shared" si="16"/>
        <v>4.7234557932982714E-3</v>
      </c>
      <c r="R23" s="133">
        <f t="shared" si="17"/>
        <v>4.4206701655227368E-3</v>
      </c>
      <c r="X23" s="78" t="s">
        <v>48</v>
      </c>
      <c r="Y23" s="79">
        <v>2611.0100000000002</v>
      </c>
      <c r="Z23">
        <f t="shared" si="31"/>
        <v>2618.9740000000002</v>
      </c>
      <c r="AA23">
        <f t="shared" si="32"/>
        <v>-7.9639999999999418</v>
      </c>
      <c r="AB23">
        <f t="shared" si="33"/>
        <v>7.9639999999999418</v>
      </c>
      <c r="AC23" s="90">
        <f t="shared" si="34"/>
        <v>3.0501606657959723E-3</v>
      </c>
      <c r="AK23" s="78" t="s">
        <v>48</v>
      </c>
      <c r="AL23" s="79">
        <v>1281.2</v>
      </c>
      <c r="AM23">
        <f t="shared" si="51"/>
        <v>1274.2429999999999</v>
      </c>
      <c r="AN23">
        <f t="shared" si="40"/>
        <v>1274.0219999999999</v>
      </c>
      <c r="AO23">
        <f t="shared" si="41"/>
        <v>1274.0509999999999</v>
      </c>
      <c r="AP23" s="131">
        <f t="shared" si="42"/>
        <v>1274.1469999999999</v>
      </c>
      <c r="AQ23">
        <f t="shared" si="43"/>
        <v>6.9570000000001073</v>
      </c>
      <c r="AR23">
        <f t="shared" si="44"/>
        <v>7.178000000000111</v>
      </c>
      <c r="AS23">
        <f t="shared" si="45"/>
        <v>7.1490000000001146</v>
      </c>
      <c r="AT23" s="131">
        <f t="shared" si="46"/>
        <v>7.053000000000111</v>
      </c>
      <c r="AU23">
        <f t="shared" si="47"/>
        <v>6.9570000000001073</v>
      </c>
      <c r="AV23">
        <f t="shared" si="36"/>
        <v>7.178000000000111</v>
      </c>
      <c r="AW23">
        <f t="shared" si="37"/>
        <v>7.1490000000001146</v>
      </c>
      <c r="AX23" s="131">
        <f t="shared" si="38"/>
        <v>7.053000000000111</v>
      </c>
      <c r="AY23" s="90">
        <f t="shared" si="39"/>
        <v>5.43006556353427E-3</v>
      </c>
      <c r="AZ23" s="90">
        <f t="shared" si="48"/>
        <v>5.6025600999064246E-3</v>
      </c>
      <c r="BA23" s="90">
        <f t="shared" si="49"/>
        <v>5.5799250702467332E-3</v>
      </c>
      <c r="BB23" s="133">
        <f t="shared" si="50"/>
        <v>5.5049953168905021E-3</v>
      </c>
    </row>
    <row r="24" spans="1:54" ht="15" thickBot="1">
      <c r="A24" s="80" t="s">
        <v>49</v>
      </c>
      <c r="B24" s="145">
        <v>4967</v>
      </c>
      <c r="C24">
        <f t="shared" si="29"/>
        <v>4948</v>
      </c>
      <c r="D24">
        <f t="shared" si="4"/>
        <v>4943.5</v>
      </c>
      <c r="E24">
        <f t="shared" si="5"/>
        <v>4945</v>
      </c>
      <c r="F24" s="131">
        <f t="shared" si="6"/>
        <v>4946.5</v>
      </c>
      <c r="G24">
        <f t="shared" si="7"/>
        <v>19</v>
      </c>
      <c r="H24">
        <f t="shared" si="8"/>
        <v>23.5</v>
      </c>
      <c r="I24">
        <f t="shared" si="9"/>
        <v>22</v>
      </c>
      <c r="J24" s="131">
        <f t="shared" si="10"/>
        <v>20.5</v>
      </c>
      <c r="K24">
        <f t="shared" si="11"/>
        <v>19</v>
      </c>
      <c r="L24">
        <f t="shared" si="12"/>
        <v>23.5</v>
      </c>
      <c r="M24">
        <f t="shared" si="13"/>
        <v>22</v>
      </c>
      <c r="N24" s="131">
        <f t="shared" si="14"/>
        <v>20.5</v>
      </c>
      <c r="O24" s="90">
        <f t="shared" si="30"/>
        <v>3.8252466277431045E-3</v>
      </c>
      <c r="P24" s="90">
        <f t="shared" si="15"/>
        <v>4.7312260922085765E-3</v>
      </c>
      <c r="Q24" s="90">
        <f t="shared" si="16"/>
        <v>4.4292329373867524E-3</v>
      </c>
      <c r="R24" s="133">
        <f t="shared" si="17"/>
        <v>4.1272397825649282E-3</v>
      </c>
      <c r="X24" s="80" t="s">
        <v>49</v>
      </c>
      <c r="Y24" s="82">
        <v>2658.09</v>
      </c>
      <c r="Z24">
        <f t="shared" si="31"/>
        <v>2619.9949999999999</v>
      </c>
      <c r="AA24">
        <f t="shared" si="32"/>
        <v>38.095000000000255</v>
      </c>
      <c r="AB24">
        <f t="shared" si="33"/>
        <v>38.095000000000255</v>
      </c>
      <c r="AC24" s="90">
        <f t="shared" si="34"/>
        <v>1.4331719392496211E-2</v>
      </c>
      <c r="AK24" s="80" t="s">
        <v>49</v>
      </c>
      <c r="AL24" s="82">
        <v>1284.1199999999999</v>
      </c>
      <c r="AM24">
        <f t="shared" si="51"/>
        <v>1279.1119999999999</v>
      </c>
      <c r="AN24">
        <f t="shared" si="40"/>
        <v>1277.6880000000001</v>
      </c>
      <c r="AO24">
        <f t="shared" si="41"/>
        <v>1277.7840000000001</v>
      </c>
      <c r="AP24" s="131">
        <f t="shared" si="42"/>
        <v>1278.4480000000001</v>
      </c>
      <c r="AQ24">
        <f t="shared" si="43"/>
        <v>5.0080000000000382</v>
      </c>
      <c r="AR24">
        <f t="shared" si="44"/>
        <v>6.431999999999789</v>
      </c>
      <c r="AS24">
        <f t="shared" si="45"/>
        <v>6.3359999999997854</v>
      </c>
      <c r="AT24" s="131">
        <f t="shared" si="46"/>
        <v>5.6719999999997981</v>
      </c>
      <c r="AU24">
        <f t="shared" si="47"/>
        <v>5.0080000000000382</v>
      </c>
      <c r="AV24">
        <f t="shared" si="36"/>
        <v>6.431999999999789</v>
      </c>
      <c r="AW24">
        <f t="shared" si="37"/>
        <v>6.3359999999997854</v>
      </c>
      <c r="AX24" s="131">
        <f t="shared" si="38"/>
        <v>5.6719999999997981</v>
      </c>
      <c r="AY24" s="90">
        <f t="shared" si="39"/>
        <v>3.899947045447496E-3</v>
      </c>
      <c r="AZ24" s="90">
        <f t="shared" si="48"/>
        <v>5.0088776749834824E-3</v>
      </c>
      <c r="BA24" s="90">
        <f t="shared" si="49"/>
        <v>4.9341183067001413E-3</v>
      </c>
      <c r="BB24" s="133">
        <f t="shared" si="50"/>
        <v>4.4170326760737304E-3</v>
      </c>
    </row>
    <row r="25" spans="1:54" ht="15" thickBot="1">
      <c r="A25" s="78" t="s">
        <v>50</v>
      </c>
      <c r="B25" s="146">
        <v>4983</v>
      </c>
      <c r="C25">
        <f t="shared" si="29"/>
        <v>4961.5999999999995</v>
      </c>
      <c r="D25">
        <f t="shared" si="4"/>
        <v>4957.5</v>
      </c>
      <c r="E25">
        <f t="shared" si="5"/>
        <v>4959</v>
      </c>
      <c r="F25" s="131">
        <f t="shared" si="6"/>
        <v>4960.3</v>
      </c>
      <c r="G25">
        <f t="shared" si="7"/>
        <v>21.400000000000546</v>
      </c>
      <c r="H25">
        <f t="shared" si="8"/>
        <v>25.5</v>
      </c>
      <c r="I25">
        <f t="shared" si="9"/>
        <v>24</v>
      </c>
      <c r="J25" s="131">
        <f t="shared" si="10"/>
        <v>22.699999999999818</v>
      </c>
      <c r="K25">
        <f t="shared" si="11"/>
        <v>21.400000000000546</v>
      </c>
      <c r="L25">
        <f t="shared" si="12"/>
        <v>25.5</v>
      </c>
      <c r="M25">
        <f t="shared" si="13"/>
        <v>24</v>
      </c>
      <c r="N25" s="131">
        <f t="shared" si="14"/>
        <v>22.699999999999818</v>
      </c>
      <c r="O25" s="90">
        <f t="shared" si="30"/>
        <v>4.2946016455951324E-3</v>
      </c>
      <c r="P25" s="90">
        <f t="shared" si="15"/>
        <v>5.1173991571342569E-3</v>
      </c>
      <c r="Q25" s="90">
        <f t="shared" si="16"/>
        <v>4.8163756773028296E-3</v>
      </c>
      <c r="R25" s="133">
        <f t="shared" si="17"/>
        <v>4.5554886614488895E-3</v>
      </c>
      <c r="X25" s="78" t="s">
        <v>50</v>
      </c>
      <c r="Y25" s="83">
        <v>2759.55</v>
      </c>
      <c r="Z25">
        <f t="shared" si="31"/>
        <v>2633.6940000000004</v>
      </c>
      <c r="AA25">
        <f t="shared" si="32"/>
        <v>125.85599999999977</v>
      </c>
      <c r="AB25">
        <f t="shared" si="33"/>
        <v>125.85599999999977</v>
      </c>
      <c r="AC25" s="90">
        <f t="shared" si="34"/>
        <v>4.5607435994999099E-2</v>
      </c>
      <c r="AK25" s="78" t="s">
        <v>50</v>
      </c>
      <c r="AL25" s="83">
        <v>1282.8</v>
      </c>
      <c r="AM25">
        <f t="shared" si="51"/>
        <v>1282.58</v>
      </c>
      <c r="AN25">
        <f t="shared" si="40"/>
        <v>1281.3319999999999</v>
      </c>
      <c r="AO25">
        <f t="shared" si="41"/>
        <v>1281.9960000000001</v>
      </c>
      <c r="AP25" s="131">
        <f t="shared" si="42"/>
        <v>1282.288</v>
      </c>
      <c r="AQ25">
        <f t="shared" si="43"/>
        <v>0.22000000000002728</v>
      </c>
      <c r="AR25">
        <f t="shared" si="44"/>
        <v>1.4680000000000746</v>
      </c>
      <c r="AS25">
        <f t="shared" si="45"/>
        <v>0.80399999999985994</v>
      </c>
      <c r="AT25" s="131">
        <f t="shared" si="46"/>
        <v>0.51199999999994361</v>
      </c>
      <c r="AU25">
        <f t="shared" si="47"/>
        <v>0.22000000000002728</v>
      </c>
      <c r="AV25">
        <f t="shared" si="36"/>
        <v>1.4680000000000746</v>
      </c>
      <c r="AW25">
        <f t="shared" si="37"/>
        <v>0.80399999999985994</v>
      </c>
      <c r="AX25" s="131">
        <f t="shared" si="38"/>
        <v>0.51199999999994361</v>
      </c>
      <c r="AY25" s="90">
        <f t="shared" si="39"/>
        <v>1.7149984409107211E-4</v>
      </c>
      <c r="AZ25" s="90">
        <f t="shared" si="48"/>
        <v>1.1443716869348882E-3</v>
      </c>
      <c r="BA25" s="90">
        <f t="shared" si="49"/>
        <v>6.2675397567809482E-4</v>
      </c>
      <c r="BB25" s="133">
        <f t="shared" si="50"/>
        <v>3.9912690988458345E-4</v>
      </c>
    </row>
    <row r="26" spans="1:54" ht="15" thickBot="1">
      <c r="A26" s="80" t="s">
        <v>51</v>
      </c>
      <c r="B26" s="145">
        <v>4991</v>
      </c>
      <c r="C26">
        <f t="shared" si="29"/>
        <v>4976.8999999999996</v>
      </c>
      <c r="D26">
        <f t="shared" si="4"/>
        <v>4972.3999999999996</v>
      </c>
      <c r="E26">
        <f t="shared" si="5"/>
        <v>4973.7000000000007</v>
      </c>
      <c r="F26" s="131">
        <f t="shared" si="6"/>
        <v>4975.2999999999993</v>
      </c>
      <c r="G26">
        <f t="shared" si="7"/>
        <v>14.100000000000364</v>
      </c>
      <c r="H26">
        <f t="shared" si="8"/>
        <v>18.600000000000364</v>
      </c>
      <c r="I26">
        <f t="shared" si="9"/>
        <v>17.299999999999272</v>
      </c>
      <c r="J26" s="131">
        <f t="shared" si="10"/>
        <v>15.700000000000728</v>
      </c>
      <c r="K26">
        <f t="shared" si="11"/>
        <v>14.100000000000364</v>
      </c>
      <c r="L26">
        <f t="shared" si="12"/>
        <v>18.600000000000364</v>
      </c>
      <c r="M26">
        <f t="shared" si="13"/>
        <v>17.299999999999272</v>
      </c>
      <c r="N26" s="131">
        <f t="shared" si="14"/>
        <v>15.700000000000728</v>
      </c>
      <c r="O26" s="90">
        <f t="shared" si="30"/>
        <v>2.8250851532759694E-3</v>
      </c>
      <c r="P26" s="90">
        <f t="shared" si="15"/>
        <v>3.7267080745342343E-3</v>
      </c>
      <c r="Q26" s="90">
        <f t="shared" si="16"/>
        <v>3.4662392306149615E-3</v>
      </c>
      <c r="R26" s="133">
        <f t="shared" si="17"/>
        <v>3.1456621919456478E-3</v>
      </c>
      <c r="X26" s="80" t="s">
        <v>51</v>
      </c>
      <c r="Y26" s="82">
        <v>3027.52</v>
      </c>
      <c r="Z26">
        <f t="shared" si="31"/>
        <v>2684.6400000000003</v>
      </c>
      <c r="AA26">
        <f t="shared" si="32"/>
        <v>342.87999999999965</v>
      </c>
      <c r="AB26">
        <f t="shared" si="33"/>
        <v>342.87999999999965</v>
      </c>
      <c r="AC26" s="90">
        <f t="shared" si="34"/>
        <v>0.11325441285276386</v>
      </c>
      <c r="AK26" s="80" t="s">
        <v>51</v>
      </c>
      <c r="AL26" s="82">
        <v>1280.3</v>
      </c>
      <c r="AM26">
        <f t="shared" si="51"/>
        <v>1282.904</v>
      </c>
      <c r="AN26">
        <f t="shared" si="40"/>
        <v>1282.8759999999997</v>
      </c>
      <c r="AO26">
        <f t="shared" si="41"/>
        <v>1283.1680000000001</v>
      </c>
      <c r="AP26" s="131">
        <f t="shared" si="42"/>
        <v>1283.0360000000001</v>
      </c>
      <c r="AQ26">
        <f t="shared" si="43"/>
        <v>-2.6040000000000418</v>
      </c>
      <c r="AR26">
        <f t="shared" si="44"/>
        <v>-2.5759999999997945</v>
      </c>
      <c r="AS26">
        <f t="shared" si="45"/>
        <v>-2.8680000000001655</v>
      </c>
      <c r="AT26" s="131">
        <f t="shared" si="46"/>
        <v>-2.7360000000001037</v>
      </c>
      <c r="AU26">
        <f t="shared" si="47"/>
        <v>2.6040000000000418</v>
      </c>
      <c r="AV26">
        <f t="shared" si="36"/>
        <v>2.5759999999997945</v>
      </c>
      <c r="AW26">
        <f t="shared" si="37"/>
        <v>2.8680000000001655</v>
      </c>
      <c r="AX26" s="131">
        <f t="shared" si="38"/>
        <v>2.7360000000001037</v>
      </c>
      <c r="AY26" s="90">
        <f t="shared" si="39"/>
        <v>2.0338983050847783E-3</v>
      </c>
      <c r="AZ26" s="90">
        <f t="shared" si="48"/>
        <v>2.0120284308363622E-3</v>
      </c>
      <c r="BA26" s="90">
        <f t="shared" si="49"/>
        <v>2.2400999765681212E-3</v>
      </c>
      <c r="BB26" s="133">
        <f t="shared" si="50"/>
        <v>2.13699914082645E-3</v>
      </c>
    </row>
    <row r="27" spans="1:54" ht="15" thickBot="1">
      <c r="A27" s="84" t="s">
        <v>53</v>
      </c>
      <c r="B27" s="146">
        <v>5045</v>
      </c>
      <c r="C27">
        <f t="shared" si="29"/>
        <v>4987</v>
      </c>
      <c r="D27">
        <f t="shared" si="4"/>
        <v>4983.8</v>
      </c>
      <c r="E27">
        <f t="shared" si="5"/>
        <v>4985.3999999999996</v>
      </c>
      <c r="F27" s="131">
        <f t="shared" si="6"/>
        <v>4986.2</v>
      </c>
      <c r="G27">
        <f t="shared" si="7"/>
        <v>58</v>
      </c>
      <c r="H27">
        <f t="shared" si="8"/>
        <v>61.199999999999818</v>
      </c>
      <c r="I27">
        <f t="shared" si="9"/>
        <v>59.600000000000364</v>
      </c>
      <c r="J27" s="131">
        <f t="shared" si="10"/>
        <v>58.800000000000182</v>
      </c>
      <c r="K27">
        <f t="shared" si="11"/>
        <v>58</v>
      </c>
      <c r="L27">
        <f t="shared" si="12"/>
        <v>61.199999999999818</v>
      </c>
      <c r="M27">
        <f t="shared" si="13"/>
        <v>59.600000000000364</v>
      </c>
      <c r="N27" s="131">
        <f t="shared" si="14"/>
        <v>58.800000000000182</v>
      </c>
      <c r="O27" s="90">
        <f t="shared" si="30"/>
        <v>1.1496531219028742E-2</v>
      </c>
      <c r="P27" s="90">
        <f t="shared" si="15"/>
        <v>1.2130822596630291E-2</v>
      </c>
      <c r="Q27" s="90">
        <f t="shared" si="16"/>
        <v>1.1813676907829607E-2</v>
      </c>
      <c r="R27" s="133">
        <f t="shared" si="17"/>
        <v>1.1655104063429175E-2</v>
      </c>
      <c r="X27" s="84" t="s">
        <v>53</v>
      </c>
      <c r="Y27" s="83">
        <v>2663.16</v>
      </c>
      <c r="Z27">
        <f t="shared" si="31"/>
        <v>2831.5920000000001</v>
      </c>
      <c r="AA27">
        <f t="shared" si="32"/>
        <v>-168.43200000000024</v>
      </c>
      <c r="AB27">
        <f t="shared" si="33"/>
        <v>168.43200000000024</v>
      </c>
      <c r="AC27" s="90">
        <f t="shared" si="34"/>
        <v>6.3245167395124688E-2</v>
      </c>
      <c r="AK27" s="84" t="s">
        <v>53</v>
      </c>
      <c r="AL27" s="83">
        <v>1284.27</v>
      </c>
      <c r="AM27">
        <f t="shared" si="51"/>
        <v>1281.1819999999998</v>
      </c>
      <c r="AN27">
        <f t="shared" si="40"/>
        <v>1281.8139999999999</v>
      </c>
      <c r="AO27">
        <f t="shared" si="41"/>
        <v>1281.682</v>
      </c>
      <c r="AP27" s="131">
        <f t="shared" si="42"/>
        <v>1281.4319999999998</v>
      </c>
      <c r="AQ27">
        <f t="shared" si="43"/>
        <v>3.0880000000001928</v>
      </c>
      <c r="AR27">
        <f t="shared" si="44"/>
        <v>2.456000000000131</v>
      </c>
      <c r="AS27">
        <f t="shared" si="45"/>
        <v>2.5879999999999654</v>
      </c>
      <c r="AT27" s="131">
        <f t="shared" si="46"/>
        <v>2.8380000000001928</v>
      </c>
      <c r="AU27">
        <f t="shared" si="47"/>
        <v>3.0880000000001928</v>
      </c>
      <c r="AV27">
        <f t="shared" si="36"/>
        <v>2.456000000000131</v>
      </c>
      <c r="AW27">
        <f t="shared" si="37"/>
        <v>2.5879999999999654</v>
      </c>
      <c r="AX27" s="131">
        <f t="shared" si="38"/>
        <v>2.8380000000001928</v>
      </c>
      <c r="AY27" s="90">
        <f t="shared" si="39"/>
        <v>2.4044788089733413E-3</v>
      </c>
      <c r="AZ27" s="90">
        <f t="shared" si="48"/>
        <v>1.9123704516963965E-3</v>
      </c>
      <c r="BA27" s="90">
        <f t="shared" si="49"/>
        <v>2.0151525769503027E-3</v>
      </c>
      <c r="BB27" s="133">
        <f t="shared" si="50"/>
        <v>2.2098156929619105E-3</v>
      </c>
    </row>
    <row r="28" spans="1:54" ht="15" thickBot="1">
      <c r="A28" s="85" t="s">
        <v>41</v>
      </c>
      <c r="B28" s="145">
        <v>5067</v>
      </c>
      <c r="C28">
        <f t="shared" si="29"/>
        <v>5028</v>
      </c>
      <c r="D28">
        <f t="shared" si="4"/>
        <v>5016.3999999999996</v>
      </c>
      <c r="E28">
        <f t="shared" si="5"/>
        <v>5017.2000000000007</v>
      </c>
      <c r="F28" s="131">
        <f t="shared" si="6"/>
        <v>5022.6000000000004</v>
      </c>
      <c r="G28">
        <f t="shared" si="7"/>
        <v>39</v>
      </c>
      <c r="H28">
        <f t="shared" si="8"/>
        <v>50.600000000000364</v>
      </c>
      <c r="I28">
        <f t="shared" si="9"/>
        <v>49.799999999999272</v>
      </c>
      <c r="J28" s="131">
        <f t="shared" si="10"/>
        <v>44.399999999999636</v>
      </c>
      <c r="K28">
        <f t="shared" si="11"/>
        <v>39</v>
      </c>
      <c r="L28">
        <f t="shared" si="12"/>
        <v>50.600000000000364</v>
      </c>
      <c r="M28">
        <f t="shared" si="13"/>
        <v>49.799999999999272</v>
      </c>
      <c r="N28" s="131">
        <f t="shared" si="14"/>
        <v>44.399999999999636</v>
      </c>
      <c r="O28" s="90">
        <f t="shared" si="30"/>
        <v>7.6968620485494375E-3</v>
      </c>
      <c r="P28" s="90">
        <f t="shared" si="15"/>
        <v>9.9861851194001112E-3</v>
      </c>
      <c r="Q28" s="90">
        <f t="shared" si="16"/>
        <v>9.8283007696860613E-3</v>
      </c>
      <c r="R28" s="133">
        <f t="shared" si="17"/>
        <v>8.7625814091177485E-3</v>
      </c>
      <c r="X28" s="85" t="s">
        <v>41</v>
      </c>
      <c r="Y28" s="82">
        <v>2686.92</v>
      </c>
      <c r="Z28">
        <f t="shared" si="31"/>
        <v>2791.2389999999996</v>
      </c>
      <c r="AA28">
        <f t="shared" si="32"/>
        <v>-104.31899999999951</v>
      </c>
      <c r="AB28">
        <f t="shared" si="33"/>
        <v>104.31899999999951</v>
      </c>
      <c r="AC28" s="90">
        <f t="shared" si="34"/>
        <v>3.8824751016033041E-2</v>
      </c>
      <c r="AK28" s="85" t="s">
        <v>41</v>
      </c>
      <c r="AL28" s="82">
        <v>1284.6099999999999</v>
      </c>
      <c r="AM28">
        <f t="shared" si="51"/>
        <v>1283.329</v>
      </c>
      <c r="AN28">
        <f t="shared" si="40"/>
        <v>1282.7849999999999</v>
      </c>
      <c r="AO28">
        <f t="shared" si="41"/>
        <v>1282.5349999999999</v>
      </c>
      <c r="AP28" s="131">
        <f t="shared" si="42"/>
        <v>1282.932</v>
      </c>
      <c r="AQ28">
        <f t="shared" si="43"/>
        <v>1.2809999999999491</v>
      </c>
      <c r="AR28">
        <f t="shared" si="44"/>
        <v>1.8250000000000455</v>
      </c>
      <c r="AS28">
        <f t="shared" si="45"/>
        <v>2.0750000000000455</v>
      </c>
      <c r="AT28" s="131">
        <f t="shared" si="46"/>
        <v>1.6779999999998836</v>
      </c>
      <c r="AU28">
        <f t="shared" si="47"/>
        <v>1.2809999999999491</v>
      </c>
      <c r="AV28">
        <f t="shared" si="36"/>
        <v>1.8250000000000455</v>
      </c>
      <c r="AW28">
        <f t="shared" si="37"/>
        <v>2.0750000000000455</v>
      </c>
      <c r="AX28" s="131">
        <f t="shared" si="38"/>
        <v>1.6779999999998836</v>
      </c>
      <c r="AY28" s="90">
        <f t="shared" si="39"/>
        <v>9.9718980857999647E-4</v>
      </c>
      <c r="AZ28" s="90">
        <f t="shared" si="48"/>
        <v>1.4206646375164802E-3</v>
      </c>
      <c r="BA28" s="90">
        <f t="shared" si="49"/>
        <v>1.6152762316968151E-3</v>
      </c>
      <c r="BB28" s="133">
        <f t="shared" si="50"/>
        <v>1.3062330201383172E-3</v>
      </c>
    </row>
    <row r="29" spans="1:54" ht="15" thickBot="1">
      <c r="A29" s="84" t="s">
        <v>42</v>
      </c>
      <c r="B29" s="146">
        <v>5086</v>
      </c>
      <c r="C29">
        <f t="shared" si="29"/>
        <v>5055</v>
      </c>
      <c r="D29">
        <f t="shared" si="4"/>
        <v>5045.2</v>
      </c>
      <c r="E29">
        <f t="shared" si="5"/>
        <v>5050.6000000000004</v>
      </c>
      <c r="F29" s="131">
        <f t="shared" si="6"/>
        <v>5052.7999999999993</v>
      </c>
      <c r="G29">
        <f t="shared" si="7"/>
        <v>31</v>
      </c>
      <c r="H29">
        <f t="shared" si="8"/>
        <v>40.800000000000182</v>
      </c>
      <c r="I29">
        <f t="shared" si="9"/>
        <v>35.399999999999636</v>
      </c>
      <c r="J29" s="131">
        <f t="shared" si="10"/>
        <v>33.200000000000728</v>
      </c>
      <c r="K29">
        <f t="shared" si="11"/>
        <v>31</v>
      </c>
      <c r="L29">
        <f t="shared" si="12"/>
        <v>40.800000000000182</v>
      </c>
      <c r="M29">
        <f t="shared" si="13"/>
        <v>35.399999999999636</v>
      </c>
      <c r="N29" s="131">
        <f t="shared" si="14"/>
        <v>33.200000000000728</v>
      </c>
      <c r="O29" s="90">
        <f t="shared" si="30"/>
        <v>6.0951631930790404E-3</v>
      </c>
      <c r="P29" s="90">
        <f t="shared" si="15"/>
        <v>8.0220212347621271E-3</v>
      </c>
      <c r="Q29" s="90">
        <f t="shared" si="16"/>
        <v>6.9602831301611556E-3</v>
      </c>
      <c r="R29" s="133">
        <f t="shared" si="17"/>
        <v>6.5277231616202771E-3</v>
      </c>
      <c r="X29" s="84" t="s">
        <v>42</v>
      </c>
      <c r="Y29" s="83">
        <v>2852.35</v>
      </c>
      <c r="Z29">
        <f t="shared" si="31"/>
        <v>2755.1750000000002</v>
      </c>
      <c r="AA29">
        <f t="shared" si="32"/>
        <v>97.174999999999727</v>
      </c>
      <c r="AB29">
        <f t="shared" si="33"/>
        <v>97.174999999999727</v>
      </c>
      <c r="AC29" s="90">
        <f t="shared" si="34"/>
        <v>3.4068399740564706E-2</v>
      </c>
      <c r="AK29" s="84" t="s">
        <v>42</v>
      </c>
      <c r="AL29" s="83">
        <v>1295.92</v>
      </c>
      <c r="AM29">
        <f t="shared" si="51"/>
        <v>1284.1109999999999</v>
      </c>
      <c r="AN29">
        <f t="shared" si="40"/>
        <v>1283.646</v>
      </c>
      <c r="AO29">
        <f t="shared" si="41"/>
        <v>1284.0429999999999</v>
      </c>
      <c r="AP29" s="131">
        <f t="shared" si="42"/>
        <v>1284.077</v>
      </c>
      <c r="AQ29">
        <f t="shared" si="43"/>
        <v>11.809000000000196</v>
      </c>
      <c r="AR29">
        <f t="shared" si="44"/>
        <v>12.274000000000115</v>
      </c>
      <c r="AS29">
        <f t="shared" si="45"/>
        <v>11.87700000000018</v>
      </c>
      <c r="AT29" s="131">
        <f t="shared" si="46"/>
        <v>11.843000000000075</v>
      </c>
      <c r="AU29">
        <f t="shared" si="47"/>
        <v>11.809000000000196</v>
      </c>
      <c r="AV29">
        <f t="shared" si="36"/>
        <v>12.274000000000115</v>
      </c>
      <c r="AW29">
        <f t="shared" si="37"/>
        <v>11.87700000000018</v>
      </c>
      <c r="AX29" s="131">
        <f t="shared" si="38"/>
        <v>11.843000000000075</v>
      </c>
      <c r="AY29" s="90">
        <f t="shared" si="39"/>
        <v>9.1124452126675991E-3</v>
      </c>
      <c r="AZ29" s="90">
        <f t="shared" si="48"/>
        <v>9.471263658250597E-3</v>
      </c>
      <c r="BA29" s="90">
        <f t="shared" si="49"/>
        <v>9.1649175875055406E-3</v>
      </c>
      <c r="BB29" s="133">
        <f t="shared" si="50"/>
        <v>9.1386814000864822E-3</v>
      </c>
    </row>
    <row r="30" spans="1:54" ht="15" thickBot="1">
      <c r="A30" s="85" t="s">
        <v>43</v>
      </c>
      <c r="B30" s="145">
        <v>5102</v>
      </c>
      <c r="C30">
        <f t="shared" si="29"/>
        <v>5078.1000000000004</v>
      </c>
      <c r="D30">
        <f t="shared" si="4"/>
        <v>5072.1000000000004</v>
      </c>
      <c r="E30">
        <f t="shared" si="5"/>
        <v>5074.3</v>
      </c>
      <c r="F30" s="131">
        <f t="shared" si="6"/>
        <v>5076.2</v>
      </c>
      <c r="G30">
        <f t="shared" si="7"/>
        <v>23.899999999999636</v>
      </c>
      <c r="H30">
        <f t="shared" si="8"/>
        <v>29.899999999999636</v>
      </c>
      <c r="I30">
        <f t="shared" si="9"/>
        <v>27.699999999999818</v>
      </c>
      <c r="J30" s="131">
        <f t="shared" si="10"/>
        <v>25.800000000000182</v>
      </c>
      <c r="K30">
        <f t="shared" si="11"/>
        <v>23.899999999999636</v>
      </c>
      <c r="L30">
        <f t="shared" si="12"/>
        <v>29.899999999999636</v>
      </c>
      <c r="M30">
        <f t="shared" si="13"/>
        <v>27.699999999999818</v>
      </c>
      <c r="N30" s="131">
        <f t="shared" si="14"/>
        <v>25.800000000000182</v>
      </c>
      <c r="O30" s="90">
        <f t="shared" si="30"/>
        <v>4.684437475499733E-3</v>
      </c>
      <c r="P30" s="90">
        <f t="shared" si="15"/>
        <v>5.8604468835749971E-3</v>
      </c>
      <c r="Q30" s="90">
        <f t="shared" si="16"/>
        <v>5.4292434339474355E-3</v>
      </c>
      <c r="R30" s="133">
        <f t="shared" si="17"/>
        <v>5.0568404547236736E-3</v>
      </c>
      <c r="X30" s="85" t="s">
        <v>43</v>
      </c>
      <c r="Y30" s="82">
        <v>2785.93</v>
      </c>
      <c r="Z30">
        <f t="shared" si="31"/>
        <v>2782.4</v>
      </c>
      <c r="AA30">
        <f t="shared" si="32"/>
        <v>3.5299999999997453</v>
      </c>
      <c r="AB30">
        <f t="shared" si="33"/>
        <v>3.5299999999997453</v>
      </c>
      <c r="AC30" s="90">
        <f t="shared" si="34"/>
        <v>1.2670813695964168E-3</v>
      </c>
      <c r="AK30" s="85" t="s">
        <v>43</v>
      </c>
      <c r="AL30" s="82">
        <v>1295.19</v>
      </c>
      <c r="AM30">
        <f t="shared" si="51"/>
        <v>1292.4929999999999</v>
      </c>
      <c r="AN30">
        <f t="shared" si="40"/>
        <v>1290.1970000000001</v>
      </c>
      <c r="AO30">
        <f t="shared" si="41"/>
        <v>1290.231</v>
      </c>
      <c r="AP30" s="131">
        <f t="shared" si="42"/>
        <v>1291.3620000000001</v>
      </c>
      <c r="AQ30">
        <f t="shared" si="43"/>
        <v>2.6970000000001164</v>
      </c>
      <c r="AR30">
        <f t="shared" si="44"/>
        <v>4.9929999999999382</v>
      </c>
      <c r="AS30">
        <f t="shared" si="45"/>
        <v>4.95900000000006</v>
      </c>
      <c r="AT30" s="131">
        <f t="shared" si="46"/>
        <v>3.8279999999999745</v>
      </c>
      <c r="AU30">
        <f t="shared" si="47"/>
        <v>2.6970000000001164</v>
      </c>
      <c r="AV30">
        <f t="shared" si="36"/>
        <v>4.9929999999999382</v>
      </c>
      <c r="AW30">
        <f t="shared" si="37"/>
        <v>4.95900000000006</v>
      </c>
      <c r="AX30" s="131">
        <f t="shared" si="38"/>
        <v>3.8279999999999745</v>
      </c>
      <c r="AY30" s="90">
        <f t="shared" si="39"/>
        <v>2.08231996849892E-3</v>
      </c>
      <c r="AZ30" s="90">
        <f t="shared" si="48"/>
        <v>3.8550328523227775E-3</v>
      </c>
      <c r="BA30" s="90">
        <f t="shared" si="49"/>
        <v>3.8287818775624115E-3</v>
      </c>
      <c r="BB30" s="133">
        <f t="shared" si="50"/>
        <v>2.9555509230305781E-3</v>
      </c>
    </row>
    <row r="31" spans="1:54" ht="15" thickBot="1">
      <c r="A31" s="84" t="s">
        <v>44</v>
      </c>
      <c r="B31" s="146">
        <v>5112</v>
      </c>
      <c r="C31">
        <f t="shared" si="29"/>
        <v>5095.2999999999993</v>
      </c>
      <c r="D31">
        <f t="shared" si="4"/>
        <v>5090.2</v>
      </c>
      <c r="E31">
        <f t="shared" si="5"/>
        <v>5092.1000000000004</v>
      </c>
      <c r="F31" s="131">
        <f t="shared" si="6"/>
        <v>5093.7</v>
      </c>
      <c r="G31">
        <f t="shared" si="7"/>
        <v>16.700000000000728</v>
      </c>
      <c r="H31">
        <f t="shared" si="8"/>
        <v>21.800000000000182</v>
      </c>
      <c r="I31">
        <f t="shared" si="9"/>
        <v>19.899999999999636</v>
      </c>
      <c r="J31" s="131">
        <f t="shared" si="10"/>
        <v>18.300000000000182</v>
      </c>
      <c r="K31">
        <f t="shared" si="11"/>
        <v>16.700000000000728</v>
      </c>
      <c r="L31">
        <f t="shared" si="12"/>
        <v>21.800000000000182</v>
      </c>
      <c r="M31">
        <f t="shared" si="13"/>
        <v>19.899999999999636</v>
      </c>
      <c r="N31" s="131">
        <f t="shared" si="14"/>
        <v>18.300000000000182</v>
      </c>
      <c r="O31" s="90">
        <f t="shared" si="30"/>
        <v>3.2668231611895008E-3</v>
      </c>
      <c r="P31" s="90">
        <f t="shared" si="15"/>
        <v>4.264475743349018E-3</v>
      </c>
      <c r="Q31" s="90">
        <f t="shared" si="16"/>
        <v>3.8928012519561105E-3</v>
      </c>
      <c r="R31" s="133">
        <f t="shared" si="17"/>
        <v>3.5798122065728057E-3</v>
      </c>
      <c r="X31" s="84" t="s">
        <v>44</v>
      </c>
      <c r="Y31" s="83">
        <v>2776.82</v>
      </c>
      <c r="Z31">
        <f t="shared" si="31"/>
        <v>2773.777</v>
      </c>
      <c r="AA31">
        <f t="shared" si="32"/>
        <v>3.0430000000001201</v>
      </c>
      <c r="AB31">
        <f t="shared" si="33"/>
        <v>3.0430000000001201</v>
      </c>
      <c r="AC31" s="90">
        <f t="shared" si="34"/>
        <v>1.0958578517873394E-3</v>
      </c>
      <c r="AK31" s="84" t="s">
        <v>44</v>
      </c>
      <c r="AL31" s="83">
        <v>1296.8499999999999</v>
      </c>
      <c r="AM31">
        <f t="shared" si="51"/>
        <v>1294.2779999999998</v>
      </c>
      <c r="AN31">
        <f t="shared" si="40"/>
        <v>1293.2930000000001</v>
      </c>
      <c r="AO31">
        <f t="shared" si="41"/>
        <v>1294.424</v>
      </c>
      <c r="AP31" s="131">
        <f t="shared" si="42"/>
        <v>1294.3510000000001</v>
      </c>
      <c r="AQ31">
        <f t="shared" si="43"/>
        <v>2.5720000000001164</v>
      </c>
      <c r="AR31">
        <f t="shared" si="44"/>
        <v>3.556999999999789</v>
      </c>
      <c r="AS31">
        <f t="shared" si="45"/>
        <v>2.4259999999999309</v>
      </c>
      <c r="AT31" s="131">
        <f t="shared" si="46"/>
        <v>2.4989999999997963</v>
      </c>
      <c r="AU31">
        <f t="shared" si="47"/>
        <v>2.5720000000001164</v>
      </c>
      <c r="AV31">
        <f t="shared" si="36"/>
        <v>3.556999999999789</v>
      </c>
      <c r="AW31">
        <f t="shared" si="37"/>
        <v>2.4259999999999309</v>
      </c>
      <c r="AX31" s="131">
        <f t="shared" si="38"/>
        <v>2.4989999999997963</v>
      </c>
      <c r="AY31" s="90">
        <f t="shared" si="39"/>
        <v>1.9832671473185926E-3</v>
      </c>
      <c r="AZ31" s="90">
        <f t="shared" si="48"/>
        <v>2.742799861201981E-3</v>
      </c>
      <c r="BA31" s="90">
        <f t="shared" si="49"/>
        <v>1.8706866638392497E-3</v>
      </c>
      <c r="BB31" s="133">
        <f t="shared" si="50"/>
        <v>1.9269769055787458E-3</v>
      </c>
    </row>
    <row r="32" spans="1:54" ht="15" thickBot="1">
      <c r="A32" s="85" t="s">
        <v>45</v>
      </c>
      <c r="B32" s="145">
        <v>5141</v>
      </c>
      <c r="C32">
        <f t="shared" si="29"/>
        <v>5107.3999999999996</v>
      </c>
      <c r="D32">
        <f t="shared" si="4"/>
        <v>5103.8</v>
      </c>
      <c r="E32">
        <f t="shared" si="5"/>
        <v>5105.3999999999996</v>
      </c>
      <c r="F32" s="131">
        <f t="shared" si="6"/>
        <v>5106.3999999999996</v>
      </c>
      <c r="G32">
        <f t="shared" si="7"/>
        <v>33.600000000000364</v>
      </c>
      <c r="H32">
        <f t="shared" si="8"/>
        <v>37.199999999999818</v>
      </c>
      <c r="I32">
        <f t="shared" si="9"/>
        <v>35.600000000000364</v>
      </c>
      <c r="J32" s="131">
        <f t="shared" si="10"/>
        <v>34.600000000000364</v>
      </c>
      <c r="K32">
        <f t="shared" si="11"/>
        <v>33.600000000000364</v>
      </c>
      <c r="L32">
        <f t="shared" si="12"/>
        <v>37.199999999999818</v>
      </c>
      <c r="M32">
        <f t="shared" si="13"/>
        <v>35.600000000000364</v>
      </c>
      <c r="N32" s="131">
        <f t="shared" si="14"/>
        <v>34.600000000000364</v>
      </c>
      <c r="O32" s="90">
        <f t="shared" si="30"/>
        <v>6.5356934448551575E-3</v>
      </c>
      <c r="P32" s="90">
        <f t="shared" si="15"/>
        <v>7.2359463139466673E-3</v>
      </c>
      <c r="Q32" s="90">
        <f t="shared" si="16"/>
        <v>6.9247228165727221E-3</v>
      </c>
      <c r="R32" s="133">
        <f t="shared" si="17"/>
        <v>6.7302081307139393E-3</v>
      </c>
      <c r="X32" s="85" t="s">
        <v>45</v>
      </c>
      <c r="Y32" s="82">
        <v>2868.97</v>
      </c>
      <c r="Z32">
        <f t="shared" si="31"/>
        <v>2785.6689999999999</v>
      </c>
      <c r="AA32">
        <f t="shared" si="32"/>
        <v>83.300999999999931</v>
      </c>
      <c r="AB32">
        <f t="shared" si="33"/>
        <v>83.300999999999931</v>
      </c>
      <c r="AC32" s="90">
        <f t="shared" si="34"/>
        <v>2.9035158959487179E-2</v>
      </c>
      <c r="AK32" s="85" t="s">
        <v>45</v>
      </c>
      <c r="AL32" s="82">
        <v>1298.17</v>
      </c>
      <c r="AM32">
        <f t="shared" si="51"/>
        <v>1296.4249999999997</v>
      </c>
      <c r="AN32">
        <f t="shared" si="40"/>
        <v>1296.1659999999999</v>
      </c>
      <c r="AO32">
        <f t="shared" si="41"/>
        <v>1296.0929999999998</v>
      </c>
      <c r="AP32" s="131">
        <f t="shared" si="42"/>
        <v>1296.259</v>
      </c>
      <c r="AQ32">
        <f t="shared" si="43"/>
        <v>1.7450000000003456</v>
      </c>
      <c r="AR32">
        <f t="shared" si="44"/>
        <v>2.0040000000001328</v>
      </c>
      <c r="AS32">
        <f t="shared" si="45"/>
        <v>2.0770000000002256</v>
      </c>
      <c r="AT32" s="131">
        <f t="shared" si="46"/>
        <v>1.9110000000000582</v>
      </c>
      <c r="AU32">
        <f t="shared" si="47"/>
        <v>1.7450000000003456</v>
      </c>
      <c r="AV32">
        <f t="shared" si="36"/>
        <v>2.0040000000001328</v>
      </c>
      <c r="AW32">
        <f t="shared" si="37"/>
        <v>2.0770000000002256</v>
      </c>
      <c r="AX32" s="131">
        <f t="shared" si="38"/>
        <v>1.9110000000000582</v>
      </c>
      <c r="AY32" s="90">
        <f t="shared" si="39"/>
        <v>1.3441999121843406E-3</v>
      </c>
      <c r="AZ32" s="90">
        <f t="shared" si="48"/>
        <v>1.5437115323880021E-3</v>
      </c>
      <c r="BA32" s="90">
        <f t="shared" si="49"/>
        <v>1.5999445373103872E-3</v>
      </c>
      <c r="BB32" s="133">
        <f t="shared" si="50"/>
        <v>1.4720722247471888E-3</v>
      </c>
    </row>
    <row r="33" spans="1:54" ht="15" thickBot="1">
      <c r="A33" s="84" t="s">
        <v>46</v>
      </c>
      <c r="B33" s="146">
        <v>5156</v>
      </c>
      <c r="C33">
        <f t="shared" si="29"/>
        <v>5131.3</v>
      </c>
      <c r="D33">
        <f t="shared" si="4"/>
        <v>5124.5</v>
      </c>
      <c r="E33">
        <f t="shared" si="5"/>
        <v>5125.5</v>
      </c>
      <c r="F33" s="131">
        <f t="shared" si="6"/>
        <v>5128.3999999999996</v>
      </c>
      <c r="G33">
        <f t="shared" si="7"/>
        <v>24.699999999999818</v>
      </c>
      <c r="H33">
        <f t="shared" si="8"/>
        <v>31.5</v>
      </c>
      <c r="I33">
        <f t="shared" si="9"/>
        <v>30.5</v>
      </c>
      <c r="J33" s="131">
        <f t="shared" si="10"/>
        <v>27.600000000000364</v>
      </c>
      <c r="K33">
        <f t="shared" si="11"/>
        <v>24.699999999999818</v>
      </c>
      <c r="L33">
        <f t="shared" si="12"/>
        <v>31.5</v>
      </c>
      <c r="M33">
        <f t="shared" si="13"/>
        <v>30.5</v>
      </c>
      <c r="N33" s="131">
        <f t="shared" si="14"/>
        <v>27.600000000000364</v>
      </c>
      <c r="O33" s="90">
        <f t="shared" si="30"/>
        <v>4.7905352986811131E-3</v>
      </c>
      <c r="P33" s="90">
        <f t="shared" si="15"/>
        <v>6.1093871217998445E-3</v>
      </c>
      <c r="Q33" s="90">
        <f t="shared" si="16"/>
        <v>5.9154383242823894E-3</v>
      </c>
      <c r="R33" s="133">
        <f t="shared" si="17"/>
        <v>5.3529868114818397E-3</v>
      </c>
      <c r="X33" s="84" t="s">
        <v>46</v>
      </c>
      <c r="Y33" s="83">
        <v>2893.57</v>
      </c>
      <c r="Z33">
        <f t="shared" si="31"/>
        <v>2823.0550000000003</v>
      </c>
      <c r="AA33">
        <f t="shared" si="32"/>
        <v>70.514999999999873</v>
      </c>
      <c r="AB33">
        <f t="shared" si="33"/>
        <v>70.514999999999873</v>
      </c>
      <c r="AC33" s="90">
        <f t="shared" si="34"/>
        <v>2.4369550416958936E-2</v>
      </c>
      <c r="AK33" s="84" t="s">
        <v>46</v>
      </c>
      <c r="AL33" s="83">
        <v>1299.75</v>
      </c>
      <c r="AM33">
        <f t="shared" si="51"/>
        <v>1297.6079999999999</v>
      </c>
      <c r="AN33">
        <f t="shared" si="40"/>
        <v>1297.1779999999999</v>
      </c>
      <c r="AO33">
        <f t="shared" si="41"/>
        <v>1297.3440000000001</v>
      </c>
      <c r="AP33" s="131">
        <f t="shared" si="42"/>
        <v>1297.4760000000001</v>
      </c>
      <c r="AQ33">
        <f t="shared" si="43"/>
        <v>2.1420000000000528</v>
      </c>
      <c r="AR33">
        <f t="shared" si="44"/>
        <v>2.5720000000001164</v>
      </c>
      <c r="AS33">
        <f t="shared" si="45"/>
        <v>2.4059999999999491</v>
      </c>
      <c r="AT33" s="131">
        <f t="shared" si="46"/>
        <v>2.2739999999998872</v>
      </c>
      <c r="AU33">
        <f t="shared" si="47"/>
        <v>2.1420000000000528</v>
      </c>
      <c r="AV33">
        <f t="shared" si="36"/>
        <v>2.5720000000001164</v>
      </c>
      <c r="AW33">
        <f t="shared" si="37"/>
        <v>2.4059999999999491</v>
      </c>
      <c r="AX33" s="131">
        <f t="shared" si="38"/>
        <v>2.2739999999998872</v>
      </c>
      <c r="AY33" s="90">
        <f t="shared" si="39"/>
        <v>1.6480092325447608E-3</v>
      </c>
      <c r="AZ33" s="90">
        <f t="shared" si="48"/>
        <v>1.978842085016439E-3</v>
      </c>
      <c r="BA33" s="90">
        <f t="shared" si="49"/>
        <v>1.8511252163877277E-3</v>
      </c>
      <c r="BB33" s="133">
        <f t="shared" si="50"/>
        <v>1.7495672244661566E-3</v>
      </c>
    </row>
    <row r="34" spans="1:54" ht="15" thickBot="1">
      <c r="A34" s="85" t="s">
        <v>47</v>
      </c>
      <c r="B34" s="145">
        <v>5178</v>
      </c>
      <c r="C34">
        <f t="shared" si="29"/>
        <v>5148.6000000000004</v>
      </c>
      <c r="D34">
        <f t="shared" si="4"/>
        <v>5142.7</v>
      </c>
      <c r="E34">
        <f t="shared" si="5"/>
        <v>5145.6000000000004</v>
      </c>
      <c r="F34" s="131">
        <f t="shared" si="6"/>
        <v>5147.1000000000004</v>
      </c>
      <c r="G34">
        <f t="shared" si="7"/>
        <v>29.399999999999636</v>
      </c>
      <c r="H34">
        <f t="shared" si="8"/>
        <v>35.300000000000182</v>
      </c>
      <c r="I34">
        <f t="shared" si="9"/>
        <v>32.399999999999636</v>
      </c>
      <c r="J34" s="131">
        <f t="shared" si="10"/>
        <v>30.899999999999636</v>
      </c>
      <c r="K34">
        <f t="shared" si="11"/>
        <v>29.399999999999636</v>
      </c>
      <c r="L34">
        <f t="shared" si="12"/>
        <v>35.300000000000182</v>
      </c>
      <c r="M34">
        <f t="shared" si="13"/>
        <v>32.399999999999636</v>
      </c>
      <c r="N34" s="131">
        <f t="shared" si="14"/>
        <v>30.899999999999636</v>
      </c>
      <c r="O34" s="90">
        <f t="shared" si="30"/>
        <v>5.6778679026650517E-3</v>
      </c>
      <c r="P34" s="90">
        <f t="shared" si="15"/>
        <v>6.8173039783700623E-3</v>
      </c>
      <c r="Q34" s="90">
        <f t="shared" si="16"/>
        <v>6.2572421784472063E-3</v>
      </c>
      <c r="R34" s="133">
        <f t="shared" si="17"/>
        <v>5.967555040556129E-3</v>
      </c>
      <c r="X34" s="85" t="s">
        <v>47</v>
      </c>
      <c r="Y34" s="82">
        <v>2885.47</v>
      </c>
      <c r="Z34">
        <f t="shared" si="31"/>
        <v>2852.076</v>
      </c>
      <c r="AA34">
        <f t="shared" si="32"/>
        <v>33.393999999999778</v>
      </c>
      <c r="AB34">
        <f t="shared" si="33"/>
        <v>33.393999999999778</v>
      </c>
      <c r="AC34" s="90">
        <f t="shared" si="34"/>
        <v>1.1573157925745124E-2</v>
      </c>
      <c r="AK34" s="85" t="s">
        <v>47</v>
      </c>
      <c r="AL34" s="82">
        <v>1300.25</v>
      </c>
      <c r="AM34">
        <f t="shared" si="51"/>
        <v>1299.144</v>
      </c>
      <c r="AN34">
        <f t="shared" si="40"/>
        <v>1298.6959999999999</v>
      </c>
      <c r="AO34">
        <f t="shared" si="41"/>
        <v>1298.828</v>
      </c>
      <c r="AP34" s="131">
        <f t="shared" si="42"/>
        <v>1298.9859999999999</v>
      </c>
      <c r="AQ34">
        <f t="shared" si="43"/>
        <v>1.1059999999999945</v>
      </c>
      <c r="AR34">
        <f t="shared" si="44"/>
        <v>1.5540000000000873</v>
      </c>
      <c r="AS34">
        <f t="shared" si="45"/>
        <v>1.4220000000000255</v>
      </c>
      <c r="AT34" s="131">
        <f t="shared" si="46"/>
        <v>1.2640000000001237</v>
      </c>
      <c r="AU34">
        <f t="shared" si="47"/>
        <v>1.1059999999999945</v>
      </c>
      <c r="AV34">
        <f t="shared" si="36"/>
        <v>1.5540000000000873</v>
      </c>
      <c r="AW34">
        <f t="shared" si="37"/>
        <v>1.4220000000000255</v>
      </c>
      <c r="AX34" s="131">
        <f t="shared" si="38"/>
        <v>1.2640000000001237</v>
      </c>
      <c r="AY34" s="90">
        <f t="shared" si="39"/>
        <v>8.5060565275908056E-4</v>
      </c>
      <c r="AZ34" s="90">
        <f t="shared" si="48"/>
        <v>1.1951547779273889E-3</v>
      </c>
      <c r="BA34" s="90">
        <f t="shared" si="49"/>
        <v>1.0936358392617E-3</v>
      </c>
      <c r="BB34" s="133">
        <f t="shared" si="50"/>
        <v>9.7212074601047771E-4</v>
      </c>
    </row>
    <row r="35" spans="1:54" ht="15" thickBot="1">
      <c r="A35" s="84" t="s">
        <v>48</v>
      </c>
      <c r="B35" s="146">
        <v>5189</v>
      </c>
      <c r="C35">
        <f t="shared" si="29"/>
        <v>5169.8999999999996</v>
      </c>
      <c r="D35">
        <f t="shared" si="4"/>
        <v>5164</v>
      </c>
      <c r="E35">
        <f t="shared" si="5"/>
        <v>5165.5</v>
      </c>
      <c r="F35" s="131">
        <f t="shared" si="6"/>
        <v>5167.7</v>
      </c>
      <c r="G35">
        <f t="shared" si="7"/>
        <v>19.100000000000364</v>
      </c>
      <c r="H35">
        <f t="shared" si="8"/>
        <v>25</v>
      </c>
      <c r="I35">
        <f t="shared" si="9"/>
        <v>23.5</v>
      </c>
      <c r="J35" s="131">
        <f t="shared" si="10"/>
        <v>21.300000000000182</v>
      </c>
      <c r="K35">
        <f t="shared" si="11"/>
        <v>19.100000000000364</v>
      </c>
      <c r="L35">
        <f t="shared" si="12"/>
        <v>25</v>
      </c>
      <c r="M35">
        <f t="shared" si="13"/>
        <v>23.5</v>
      </c>
      <c r="N35" s="131">
        <f t="shared" si="14"/>
        <v>21.300000000000182</v>
      </c>
      <c r="O35" s="90">
        <f t="shared" si="30"/>
        <v>3.6808633648102453E-3</v>
      </c>
      <c r="P35" s="90">
        <f t="shared" si="15"/>
        <v>4.8178839853536323E-3</v>
      </c>
      <c r="Q35" s="90">
        <f t="shared" si="16"/>
        <v>4.5288109462324148E-3</v>
      </c>
      <c r="R35" s="133">
        <f t="shared" si="17"/>
        <v>4.1048371555213303E-3</v>
      </c>
      <c r="X35" s="84" t="s">
        <v>48</v>
      </c>
      <c r="Y35" s="83">
        <v>2858.09</v>
      </c>
      <c r="Z35">
        <f t="shared" si="31"/>
        <v>2873.7349999999997</v>
      </c>
      <c r="AA35">
        <f t="shared" si="32"/>
        <v>-15.644999999999527</v>
      </c>
      <c r="AB35">
        <f t="shared" si="33"/>
        <v>15.644999999999527</v>
      </c>
      <c r="AC35" s="90">
        <f t="shared" si="34"/>
        <v>5.4739353904179108E-3</v>
      </c>
      <c r="AK35" s="84" t="s">
        <v>48</v>
      </c>
      <c r="AL35" s="83">
        <v>1306.8599999999999</v>
      </c>
      <c r="AM35">
        <f t="shared" si="51"/>
        <v>1299.942</v>
      </c>
      <c r="AN35">
        <f t="shared" si="40"/>
        <v>1299.684</v>
      </c>
      <c r="AO35">
        <f t="shared" si="41"/>
        <v>1299.8420000000001</v>
      </c>
      <c r="AP35" s="131">
        <f t="shared" si="42"/>
        <v>1299.8919999999998</v>
      </c>
      <c r="AQ35">
        <f t="shared" si="43"/>
        <v>6.9179999999998927</v>
      </c>
      <c r="AR35">
        <f t="shared" si="44"/>
        <v>7.1759999999999309</v>
      </c>
      <c r="AS35">
        <f t="shared" si="45"/>
        <v>7.0179999999998017</v>
      </c>
      <c r="AT35" s="131">
        <f t="shared" si="46"/>
        <v>6.9680000000000746</v>
      </c>
      <c r="AU35">
        <f t="shared" si="47"/>
        <v>6.9179999999998927</v>
      </c>
      <c r="AV35">
        <f t="shared" si="36"/>
        <v>7.1759999999999309</v>
      </c>
      <c r="AW35">
        <f t="shared" si="37"/>
        <v>7.0179999999998017</v>
      </c>
      <c r="AX35" s="131">
        <f t="shared" si="38"/>
        <v>6.9680000000000746</v>
      </c>
      <c r="AY35" s="90">
        <f t="shared" si="39"/>
        <v>5.2936045176988304E-3</v>
      </c>
      <c r="AZ35" s="90">
        <f t="shared" si="48"/>
        <v>5.4910242872227566E-3</v>
      </c>
      <c r="BA35" s="90">
        <f t="shared" si="49"/>
        <v>5.3701238082118985E-3</v>
      </c>
      <c r="BB35" s="133">
        <f t="shared" si="50"/>
        <v>5.3318641629555383E-3</v>
      </c>
    </row>
    <row r="36" spans="1:54" ht="15" thickBot="1">
      <c r="A36" s="85" t="s">
        <v>49</v>
      </c>
      <c r="B36" s="145">
        <v>5216</v>
      </c>
      <c r="C36">
        <f t="shared" si="29"/>
        <v>5183.5</v>
      </c>
      <c r="D36">
        <f t="shared" si="4"/>
        <v>5179.1000000000004</v>
      </c>
      <c r="E36">
        <f t="shared" si="5"/>
        <v>5181.3</v>
      </c>
      <c r="F36" s="131">
        <f t="shared" si="6"/>
        <v>5182.3999999999996</v>
      </c>
      <c r="G36">
        <f t="shared" si="7"/>
        <v>32.5</v>
      </c>
      <c r="H36">
        <f t="shared" si="8"/>
        <v>36.899999999999636</v>
      </c>
      <c r="I36">
        <f t="shared" si="9"/>
        <v>34.699999999999818</v>
      </c>
      <c r="J36" s="131">
        <f t="shared" si="10"/>
        <v>33.600000000000364</v>
      </c>
      <c r="K36">
        <f t="shared" si="11"/>
        <v>32.5</v>
      </c>
      <c r="L36">
        <f t="shared" si="12"/>
        <v>36.899999999999636</v>
      </c>
      <c r="M36">
        <f t="shared" si="13"/>
        <v>34.699999999999818</v>
      </c>
      <c r="N36" s="131">
        <f t="shared" si="14"/>
        <v>33.600000000000364</v>
      </c>
      <c r="O36" s="90">
        <f t="shared" si="30"/>
        <v>6.2308282208588953E-3</v>
      </c>
      <c r="P36" s="90">
        <f t="shared" si="15"/>
        <v>7.0743865030674152E-3</v>
      </c>
      <c r="Q36" s="90">
        <f t="shared" si="16"/>
        <v>6.6526073619631552E-3</v>
      </c>
      <c r="R36" s="133">
        <f t="shared" si="17"/>
        <v>6.4417177914111124E-3</v>
      </c>
      <c r="X36" s="85" t="s">
        <v>49</v>
      </c>
      <c r="Y36" s="82">
        <v>2950.95</v>
      </c>
      <c r="Z36">
        <f t="shared" si="31"/>
        <v>2874.4880000000003</v>
      </c>
      <c r="AA36">
        <f t="shared" si="32"/>
        <v>76.461999999999534</v>
      </c>
      <c r="AB36">
        <f t="shared" si="33"/>
        <v>76.461999999999534</v>
      </c>
      <c r="AC36" s="90">
        <f t="shared" si="34"/>
        <v>2.5910977820701651E-2</v>
      </c>
      <c r="AK36" s="85" t="s">
        <v>49</v>
      </c>
      <c r="AL36" s="82">
        <v>1310.3900000000001</v>
      </c>
      <c r="AM36">
        <f t="shared" si="51"/>
        <v>1304.8269999999998</v>
      </c>
      <c r="AN36">
        <f t="shared" si="40"/>
        <v>1303.4549999999999</v>
      </c>
      <c r="AO36">
        <f t="shared" si="41"/>
        <v>1303.5050000000001</v>
      </c>
      <c r="AP36" s="131">
        <f t="shared" si="42"/>
        <v>1304.1659999999997</v>
      </c>
      <c r="AQ36">
        <f t="shared" si="43"/>
        <v>5.5630000000003292</v>
      </c>
      <c r="AR36">
        <f t="shared" si="44"/>
        <v>6.9350000000001728</v>
      </c>
      <c r="AS36">
        <f t="shared" si="45"/>
        <v>6.8849999999999909</v>
      </c>
      <c r="AT36" s="131">
        <f t="shared" si="46"/>
        <v>6.2240000000003874</v>
      </c>
      <c r="AU36">
        <f t="shared" si="47"/>
        <v>5.5630000000003292</v>
      </c>
      <c r="AV36">
        <f t="shared" si="36"/>
        <v>6.9350000000001728</v>
      </c>
      <c r="AW36">
        <f t="shared" si="37"/>
        <v>6.8849999999999909</v>
      </c>
      <c r="AX36" s="131">
        <f t="shared" si="38"/>
        <v>6.2240000000003874</v>
      </c>
      <c r="AY36" s="90">
        <f t="shared" si="39"/>
        <v>4.245301017254656E-3</v>
      </c>
      <c r="AZ36" s="90">
        <f t="shared" si="48"/>
        <v>5.2923175543160223E-3</v>
      </c>
      <c r="BA36" s="90">
        <f t="shared" si="49"/>
        <v>5.2541609749769081E-3</v>
      </c>
      <c r="BB36" s="133">
        <f t="shared" si="50"/>
        <v>4.749730996115956E-3</v>
      </c>
    </row>
    <row r="37" spans="1:54" ht="15" thickBot="1">
      <c r="A37" s="84" t="s">
        <v>50</v>
      </c>
      <c r="B37" s="146">
        <v>5229</v>
      </c>
      <c r="C37">
        <f t="shared" si="29"/>
        <v>5206.7999999999993</v>
      </c>
      <c r="D37">
        <f t="shared" si="4"/>
        <v>5200.3</v>
      </c>
      <c r="E37">
        <f t="shared" si="5"/>
        <v>5201.3999999999996</v>
      </c>
      <c r="F37" s="131">
        <f t="shared" si="6"/>
        <v>5204.1000000000004</v>
      </c>
      <c r="G37">
        <f t="shared" si="7"/>
        <v>22.200000000000728</v>
      </c>
      <c r="H37">
        <f t="shared" si="8"/>
        <v>28.699999999999818</v>
      </c>
      <c r="I37">
        <f t="shared" si="9"/>
        <v>27.600000000000364</v>
      </c>
      <c r="J37" s="131">
        <f t="shared" si="10"/>
        <v>24.899999999999636</v>
      </c>
      <c r="K37">
        <f t="shared" si="11"/>
        <v>22.200000000000728</v>
      </c>
      <c r="L37">
        <f t="shared" si="12"/>
        <v>28.699999999999818</v>
      </c>
      <c r="M37">
        <f t="shared" si="13"/>
        <v>27.600000000000364</v>
      </c>
      <c r="N37" s="131">
        <f t="shared" si="14"/>
        <v>24.899999999999636</v>
      </c>
      <c r="O37" s="90">
        <f t="shared" si="30"/>
        <v>4.2455536431441438E-3</v>
      </c>
      <c r="P37" s="90">
        <f t="shared" si="15"/>
        <v>5.4886211512717191E-3</v>
      </c>
      <c r="Q37" s="90">
        <f t="shared" si="16"/>
        <v>5.278255880665589E-3</v>
      </c>
      <c r="R37" s="133">
        <f t="shared" si="17"/>
        <v>4.7619047619046921E-3</v>
      </c>
      <c r="X37" s="84" t="s">
        <v>50</v>
      </c>
      <c r="Y37" s="83">
        <v>3091.33</v>
      </c>
      <c r="Z37">
        <f t="shared" si="31"/>
        <v>2904.2579999999998</v>
      </c>
      <c r="AA37">
        <f t="shared" si="32"/>
        <v>187.07200000000012</v>
      </c>
      <c r="AB37">
        <f t="shared" si="33"/>
        <v>187.07200000000012</v>
      </c>
      <c r="AC37" s="90">
        <f t="shared" si="34"/>
        <v>6.0515053391258816E-2</v>
      </c>
      <c r="AK37" s="84" t="s">
        <v>50</v>
      </c>
      <c r="AL37" s="83">
        <v>1308.24</v>
      </c>
      <c r="AM37">
        <f t="shared" si="51"/>
        <v>1308.67</v>
      </c>
      <c r="AN37">
        <f t="shared" si="40"/>
        <v>1307.3029999999999</v>
      </c>
      <c r="AO37">
        <f t="shared" si="41"/>
        <v>1307.9639999999999</v>
      </c>
      <c r="AP37" s="131">
        <f t="shared" si="42"/>
        <v>1308.317</v>
      </c>
      <c r="AQ37">
        <f t="shared" si="43"/>
        <v>-0.43000000000006366</v>
      </c>
      <c r="AR37">
        <f t="shared" si="44"/>
        <v>0.93700000000012551</v>
      </c>
      <c r="AS37">
        <f t="shared" si="45"/>
        <v>0.2760000000000673</v>
      </c>
      <c r="AT37" s="131">
        <f t="shared" si="46"/>
        <v>-7.6999999999998181E-2</v>
      </c>
      <c r="AU37">
        <f t="shared" si="47"/>
        <v>0.43000000000006366</v>
      </c>
      <c r="AV37">
        <f t="shared" si="36"/>
        <v>0.93700000000012551</v>
      </c>
      <c r="AW37">
        <f t="shared" si="37"/>
        <v>0.2760000000000673</v>
      </c>
      <c r="AX37" s="131">
        <f t="shared" si="38"/>
        <v>7.6999999999998181E-2</v>
      </c>
      <c r="AY37" s="90">
        <f t="shared" si="39"/>
        <v>3.2868586803649457E-4</v>
      </c>
      <c r="AZ37" s="90">
        <f t="shared" si="48"/>
        <v>7.1622943802370019E-4</v>
      </c>
      <c r="BA37" s="90">
        <f t="shared" si="49"/>
        <v>2.1097046413507255E-4</v>
      </c>
      <c r="BB37" s="133">
        <f t="shared" si="50"/>
        <v>5.885770195071102E-5</v>
      </c>
    </row>
    <row r="38" spans="1:54" ht="15" thickBot="1">
      <c r="A38" s="85" t="s">
        <v>51</v>
      </c>
      <c r="B38" s="145">
        <v>5237</v>
      </c>
      <c r="C38">
        <f t="shared" si="29"/>
        <v>5222.3999999999996</v>
      </c>
      <c r="D38">
        <f t="shared" si="4"/>
        <v>5217.1000000000004</v>
      </c>
      <c r="E38">
        <f t="shared" si="5"/>
        <v>5219.8</v>
      </c>
      <c r="F38" s="131">
        <f t="shared" si="6"/>
        <v>5221.1000000000004</v>
      </c>
      <c r="G38">
        <f t="shared" si="7"/>
        <v>14.600000000000364</v>
      </c>
      <c r="H38">
        <f t="shared" si="8"/>
        <v>19.899999999999636</v>
      </c>
      <c r="I38">
        <f t="shared" si="9"/>
        <v>17.199999999999818</v>
      </c>
      <c r="J38" s="131">
        <f t="shared" si="10"/>
        <v>15.899999999999636</v>
      </c>
      <c r="K38">
        <f t="shared" si="11"/>
        <v>14.600000000000364</v>
      </c>
      <c r="L38">
        <f t="shared" si="12"/>
        <v>19.899999999999636</v>
      </c>
      <c r="M38">
        <f t="shared" si="13"/>
        <v>17.199999999999818</v>
      </c>
      <c r="N38" s="131">
        <f t="shared" si="14"/>
        <v>15.899999999999636</v>
      </c>
      <c r="O38" s="90">
        <f t="shared" si="30"/>
        <v>2.7878556425435103E-3</v>
      </c>
      <c r="P38" s="90">
        <f t="shared" si="15"/>
        <v>3.7998854305899628E-3</v>
      </c>
      <c r="Q38" s="90">
        <f t="shared" si="16"/>
        <v>3.2843230857360736E-3</v>
      </c>
      <c r="R38" s="133">
        <f t="shared" si="17"/>
        <v>3.0360893641397054E-3</v>
      </c>
      <c r="X38" s="85" t="s">
        <v>51</v>
      </c>
      <c r="Y38" s="82">
        <v>3245.14</v>
      </c>
      <c r="Z38">
        <f t="shared" si="31"/>
        <v>2981.982</v>
      </c>
      <c r="AA38">
        <f t="shared" si="32"/>
        <v>263.1579999999999</v>
      </c>
      <c r="AB38">
        <f t="shared" si="33"/>
        <v>263.1579999999999</v>
      </c>
      <c r="AC38" s="90">
        <f t="shared" si="34"/>
        <v>8.1092957468707025E-2</v>
      </c>
      <c r="AK38" s="85" t="s">
        <v>51</v>
      </c>
      <c r="AL38" s="82">
        <v>1305.22</v>
      </c>
      <c r="AM38">
        <f t="shared" si="51"/>
        <v>1308.5319999999999</v>
      </c>
      <c r="AN38">
        <f t="shared" si="40"/>
        <v>1308.6089999999999</v>
      </c>
      <c r="AO38">
        <f t="shared" si="41"/>
        <v>1308.962</v>
      </c>
      <c r="AP38" s="131">
        <f t="shared" si="42"/>
        <v>1308.7469999999998</v>
      </c>
      <c r="AQ38">
        <f t="shared" si="43"/>
        <v>-3.3119999999998981</v>
      </c>
      <c r="AR38">
        <f t="shared" si="44"/>
        <v>-3.3889999999998963</v>
      </c>
      <c r="AS38">
        <f t="shared" si="45"/>
        <v>-3.7419999999999618</v>
      </c>
      <c r="AT38" s="131">
        <f t="shared" si="46"/>
        <v>-3.5269999999998163</v>
      </c>
      <c r="AU38">
        <f t="shared" si="47"/>
        <v>3.3119999999998981</v>
      </c>
      <c r="AV38">
        <f t="shared" si="36"/>
        <v>3.3889999999998963</v>
      </c>
      <c r="AW38">
        <f t="shared" si="37"/>
        <v>3.7419999999999618</v>
      </c>
      <c r="AX38" s="131">
        <f t="shared" si="38"/>
        <v>3.5269999999998163</v>
      </c>
      <c r="AY38" s="90">
        <f t="shared" si="39"/>
        <v>2.5375032561559723E-3</v>
      </c>
      <c r="AZ38" s="90">
        <f t="shared" si="48"/>
        <v>2.5964971422441398E-3</v>
      </c>
      <c r="BA38" s="90">
        <f t="shared" si="49"/>
        <v>2.8669496330120301E-3</v>
      </c>
      <c r="BB38" s="133">
        <f t="shared" si="50"/>
        <v>2.7022264445839138E-3</v>
      </c>
    </row>
    <row r="39" spans="1:54" ht="15" thickBot="1">
      <c r="A39" s="84" t="s">
        <v>54</v>
      </c>
      <c r="B39" s="146">
        <v>5339</v>
      </c>
      <c r="C39">
        <f t="shared" si="29"/>
        <v>5233.2999999999993</v>
      </c>
      <c r="D39">
        <f t="shared" si="4"/>
        <v>5230.3999999999996</v>
      </c>
      <c r="E39">
        <f t="shared" si="5"/>
        <v>5231.7</v>
      </c>
      <c r="F39" s="131">
        <f t="shared" si="6"/>
        <v>5232.5</v>
      </c>
      <c r="G39">
        <f t="shared" si="7"/>
        <v>105.70000000000073</v>
      </c>
      <c r="H39">
        <f t="shared" si="8"/>
        <v>108.60000000000036</v>
      </c>
      <c r="I39">
        <f t="shared" si="9"/>
        <v>107.30000000000018</v>
      </c>
      <c r="J39" s="131">
        <f t="shared" si="10"/>
        <v>106.5</v>
      </c>
      <c r="K39">
        <f t="shared" si="11"/>
        <v>105.70000000000073</v>
      </c>
      <c r="L39">
        <f t="shared" si="12"/>
        <v>108.60000000000036</v>
      </c>
      <c r="M39">
        <f t="shared" si="13"/>
        <v>107.30000000000018</v>
      </c>
      <c r="N39" s="131">
        <f t="shared" si="14"/>
        <v>106.5</v>
      </c>
      <c r="O39" s="90">
        <f t="shared" si="30"/>
        <v>1.9797714927889253E-2</v>
      </c>
      <c r="P39" s="90">
        <f t="shared" si="15"/>
        <v>2.0340887806705444E-2</v>
      </c>
      <c r="Q39" s="90">
        <f t="shared" si="16"/>
        <v>2.0097396516201571E-2</v>
      </c>
      <c r="R39" s="133">
        <f t="shared" si="17"/>
        <v>1.9947555722045329E-2</v>
      </c>
      <c r="X39" s="84" t="s">
        <v>54</v>
      </c>
      <c r="Y39" s="83">
        <v>2975.54</v>
      </c>
      <c r="Z39">
        <f t="shared" si="31"/>
        <v>3101.4539999999997</v>
      </c>
      <c r="AA39">
        <f t="shared" si="32"/>
        <v>-125.91399999999976</v>
      </c>
      <c r="AB39">
        <f t="shared" si="33"/>
        <v>125.91399999999976</v>
      </c>
      <c r="AC39" s="90">
        <f t="shared" si="34"/>
        <v>4.2316352662037732E-2</v>
      </c>
      <c r="AK39" s="84" t="s">
        <v>54</v>
      </c>
      <c r="AL39" s="83">
        <v>1309.2</v>
      </c>
      <c r="AM39">
        <f t="shared" si="51"/>
        <v>1306.3409999999999</v>
      </c>
      <c r="AN39">
        <f t="shared" si="40"/>
        <v>1307.1599999999999</v>
      </c>
      <c r="AO39">
        <f t="shared" si="41"/>
        <v>1306.9450000000002</v>
      </c>
      <c r="AP39" s="131">
        <f t="shared" si="42"/>
        <v>1306.643</v>
      </c>
      <c r="AQ39">
        <f t="shared" si="43"/>
        <v>2.859000000000151</v>
      </c>
      <c r="AR39">
        <f t="shared" si="44"/>
        <v>2.040000000000191</v>
      </c>
      <c r="AS39">
        <f t="shared" si="45"/>
        <v>2.2549999999998818</v>
      </c>
      <c r="AT39" s="131">
        <f t="shared" si="46"/>
        <v>2.5570000000000164</v>
      </c>
      <c r="AU39">
        <f t="shared" si="47"/>
        <v>2.859000000000151</v>
      </c>
      <c r="AV39">
        <f t="shared" si="36"/>
        <v>2.040000000000191</v>
      </c>
      <c r="AW39">
        <f t="shared" si="37"/>
        <v>2.2549999999998818</v>
      </c>
      <c r="AX39" s="131">
        <f t="shared" si="38"/>
        <v>2.5570000000000164</v>
      </c>
      <c r="AY39" s="90">
        <f t="shared" si="39"/>
        <v>2.1837763519707842E-3</v>
      </c>
      <c r="AZ39" s="90">
        <f t="shared" si="48"/>
        <v>1.5582034830432256E-3</v>
      </c>
      <c r="BA39" s="90">
        <f t="shared" si="49"/>
        <v>1.7224259089519414E-3</v>
      </c>
      <c r="BB39" s="133">
        <f t="shared" si="50"/>
        <v>1.9531011304613629E-3</v>
      </c>
    </row>
    <row r="40" spans="1:54" ht="15" thickBot="1">
      <c r="A40" s="85" t="s">
        <v>41</v>
      </c>
      <c r="B40" s="145">
        <v>5363</v>
      </c>
      <c r="C40">
        <f t="shared" si="29"/>
        <v>5307.6</v>
      </c>
      <c r="D40">
        <f t="shared" si="4"/>
        <v>5286.4</v>
      </c>
      <c r="E40">
        <f t="shared" si="5"/>
        <v>5287.2000000000007</v>
      </c>
      <c r="F40" s="131">
        <f t="shared" si="6"/>
        <v>5297.4</v>
      </c>
      <c r="G40">
        <f t="shared" si="7"/>
        <v>55.399999999999636</v>
      </c>
      <c r="H40">
        <f t="shared" si="8"/>
        <v>76.600000000000364</v>
      </c>
      <c r="I40">
        <f t="shared" si="9"/>
        <v>75.799999999999272</v>
      </c>
      <c r="J40" s="131">
        <f t="shared" si="10"/>
        <v>65.600000000000364</v>
      </c>
      <c r="K40">
        <f t="shared" si="11"/>
        <v>55.399999999999636</v>
      </c>
      <c r="L40">
        <f t="shared" si="12"/>
        <v>76.600000000000364</v>
      </c>
      <c r="M40">
        <f t="shared" si="13"/>
        <v>75.799999999999272</v>
      </c>
      <c r="N40" s="131">
        <f t="shared" si="14"/>
        <v>65.600000000000364</v>
      </c>
      <c r="O40" s="90">
        <f t="shared" si="30"/>
        <v>1.0330039157188073E-2</v>
      </c>
      <c r="P40" s="90">
        <f t="shared" si="15"/>
        <v>1.428305053141905E-2</v>
      </c>
      <c r="Q40" s="90">
        <f t="shared" si="16"/>
        <v>1.4133880290881834E-2</v>
      </c>
      <c r="R40" s="133">
        <f t="shared" si="17"/>
        <v>1.2231959724035122E-2</v>
      </c>
      <c r="X40" s="85" t="s">
        <v>41</v>
      </c>
      <c r="Y40" s="82">
        <v>3040.46</v>
      </c>
      <c r="Z40">
        <f t="shared" si="31"/>
        <v>3077.1190000000001</v>
      </c>
      <c r="AA40">
        <f t="shared" si="32"/>
        <v>-36.659000000000106</v>
      </c>
      <c r="AB40">
        <f t="shared" si="33"/>
        <v>36.659000000000106</v>
      </c>
      <c r="AC40" s="90">
        <f t="shared" si="34"/>
        <v>1.205705715582514E-2</v>
      </c>
      <c r="AK40" s="85" t="s">
        <v>41</v>
      </c>
      <c r="AL40" s="82">
        <v>1309.77</v>
      </c>
      <c r="AM40">
        <f t="shared" si="51"/>
        <v>1308.308</v>
      </c>
      <c r="AN40">
        <f t="shared" si="40"/>
        <v>1307.8139999999999</v>
      </c>
      <c r="AO40">
        <f t="shared" si="41"/>
        <v>1307.5120000000002</v>
      </c>
      <c r="AP40" s="131">
        <f t="shared" si="42"/>
        <v>1307.9099999999999</v>
      </c>
      <c r="AQ40">
        <f t="shared" si="43"/>
        <v>1.4619999999999891</v>
      </c>
      <c r="AR40">
        <f t="shared" si="44"/>
        <v>1.956000000000131</v>
      </c>
      <c r="AS40">
        <f t="shared" si="45"/>
        <v>2.2579999999998108</v>
      </c>
      <c r="AT40" s="131">
        <f t="shared" si="46"/>
        <v>1.8600000000001273</v>
      </c>
      <c r="AU40">
        <f t="shared" si="47"/>
        <v>1.4619999999999891</v>
      </c>
      <c r="AV40">
        <f t="shared" si="36"/>
        <v>1.956000000000131</v>
      </c>
      <c r="AW40">
        <f t="shared" si="37"/>
        <v>2.2579999999998108</v>
      </c>
      <c r="AX40" s="131">
        <f t="shared" si="38"/>
        <v>1.8600000000001273</v>
      </c>
      <c r="AY40" s="90">
        <f t="shared" si="39"/>
        <v>1.1162265130519016E-3</v>
      </c>
      <c r="AZ40" s="90">
        <f t="shared" si="48"/>
        <v>1.4933919695825457E-3</v>
      </c>
      <c r="BA40" s="90">
        <f t="shared" si="49"/>
        <v>1.7239668033317383E-3</v>
      </c>
      <c r="BB40" s="133">
        <f t="shared" si="50"/>
        <v>1.4200966581919936E-3</v>
      </c>
    </row>
    <row r="41" spans="1:54" ht="15" thickBot="1">
      <c r="A41" s="84" t="s">
        <v>42</v>
      </c>
      <c r="B41" s="146">
        <v>5376</v>
      </c>
      <c r="C41">
        <f t="shared" si="29"/>
        <v>5345.6</v>
      </c>
      <c r="D41">
        <f t="shared" si="4"/>
        <v>5330.6</v>
      </c>
      <c r="E41">
        <f t="shared" si="5"/>
        <v>5340.8</v>
      </c>
      <c r="F41" s="131">
        <f t="shared" si="6"/>
        <v>5343.2</v>
      </c>
      <c r="G41">
        <f t="shared" si="7"/>
        <v>30.399999999999636</v>
      </c>
      <c r="H41">
        <f t="shared" si="8"/>
        <v>45.399999999999636</v>
      </c>
      <c r="I41">
        <f t="shared" si="9"/>
        <v>35.199999999999818</v>
      </c>
      <c r="J41" s="131">
        <f t="shared" si="10"/>
        <v>32.800000000000182</v>
      </c>
      <c r="K41">
        <f t="shared" si="11"/>
        <v>30.399999999999636</v>
      </c>
      <c r="L41">
        <f t="shared" si="12"/>
        <v>45.399999999999636</v>
      </c>
      <c r="M41">
        <f t="shared" si="13"/>
        <v>35.199999999999818</v>
      </c>
      <c r="N41" s="131">
        <f t="shared" si="14"/>
        <v>32.800000000000182</v>
      </c>
      <c r="O41" s="90">
        <f t="shared" si="30"/>
        <v>5.654761904761837E-3</v>
      </c>
      <c r="P41" s="90">
        <f t="shared" si="15"/>
        <v>8.444940476190408E-3</v>
      </c>
      <c r="Q41" s="90">
        <f t="shared" si="16"/>
        <v>6.5476190476190139E-3</v>
      </c>
      <c r="R41" s="133">
        <f t="shared" si="17"/>
        <v>6.10119047619051E-3</v>
      </c>
      <c r="X41" s="84" t="s">
        <v>42</v>
      </c>
      <c r="Y41" s="83">
        <v>3152.96</v>
      </c>
      <c r="Z41">
        <f t="shared" si="31"/>
        <v>3067.0069999999996</v>
      </c>
      <c r="AA41">
        <f t="shared" si="32"/>
        <v>85.953000000000429</v>
      </c>
      <c r="AB41">
        <f t="shared" si="33"/>
        <v>85.953000000000429</v>
      </c>
      <c r="AC41" s="90">
        <f t="shared" si="34"/>
        <v>2.726104993403038E-2</v>
      </c>
      <c r="AK41" s="84" t="s">
        <v>42</v>
      </c>
      <c r="AL41" s="83">
        <v>1421.25</v>
      </c>
      <c r="AM41">
        <f t="shared" si="51"/>
        <v>1309.201</v>
      </c>
      <c r="AN41">
        <f t="shared" si="40"/>
        <v>1308.6890000000001</v>
      </c>
      <c r="AO41">
        <f t="shared" si="41"/>
        <v>1309.087</v>
      </c>
      <c r="AP41" s="131">
        <f t="shared" si="42"/>
        <v>1309.144</v>
      </c>
      <c r="AQ41">
        <f t="shared" si="43"/>
        <v>112.04899999999998</v>
      </c>
      <c r="AR41">
        <f t="shared" si="44"/>
        <v>112.56099999999992</v>
      </c>
      <c r="AS41">
        <f t="shared" si="45"/>
        <v>112.16300000000001</v>
      </c>
      <c r="AT41" s="131">
        <f t="shared" si="46"/>
        <v>112.10599999999999</v>
      </c>
      <c r="AU41">
        <f t="shared" si="47"/>
        <v>112.04899999999998</v>
      </c>
      <c r="AV41">
        <f t="shared" si="36"/>
        <v>112.56099999999992</v>
      </c>
      <c r="AW41">
        <f t="shared" si="37"/>
        <v>112.16300000000001</v>
      </c>
      <c r="AX41" s="131">
        <f t="shared" si="38"/>
        <v>112.10599999999999</v>
      </c>
      <c r="AY41" s="90">
        <f t="shared" si="39"/>
        <v>7.8838346525945457E-2</v>
      </c>
      <c r="AZ41" s="90">
        <f t="shared" si="48"/>
        <v>7.9198592788038646E-2</v>
      </c>
      <c r="BA41" s="90">
        <f t="shared" si="49"/>
        <v>7.8918557607739678E-2</v>
      </c>
      <c r="BB41" s="133">
        <f t="shared" si="50"/>
        <v>7.8878452066842561E-2</v>
      </c>
    </row>
    <row r="42" spans="1:54" ht="15" thickBot="1">
      <c r="A42" s="85" t="s">
        <v>43</v>
      </c>
      <c r="B42" s="145">
        <v>5382</v>
      </c>
      <c r="C42">
        <f t="shared" si="29"/>
        <v>5369.7</v>
      </c>
      <c r="D42">
        <f t="shared" si="4"/>
        <v>5364.7</v>
      </c>
      <c r="E42">
        <f t="shared" si="5"/>
        <v>5367.1</v>
      </c>
      <c r="F42" s="131">
        <f t="shared" si="6"/>
        <v>5368.4</v>
      </c>
      <c r="G42">
        <f t="shared" si="7"/>
        <v>12.300000000000182</v>
      </c>
      <c r="H42">
        <f t="shared" si="8"/>
        <v>17.300000000000182</v>
      </c>
      <c r="I42">
        <f t="shared" si="9"/>
        <v>14.899999999999636</v>
      </c>
      <c r="J42" s="131">
        <f t="shared" si="10"/>
        <v>13.600000000000364</v>
      </c>
      <c r="K42">
        <f t="shared" si="11"/>
        <v>12.300000000000182</v>
      </c>
      <c r="L42">
        <f t="shared" si="12"/>
        <v>17.300000000000182</v>
      </c>
      <c r="M42">
        <f t="shared" si="13"/>
        <v>14.899999999999636</v>
      </c>
      <c r="N42" s="131">
        <f t="shared" si="14"/>
        <v>13.600000000000364</v>
      </c>
      <c r="O42" s="90">
        <f t="shared" si="30"/>
        <v>2.2853957636566669E-3</v>
      </c>
      <c r="P42" s="90">
        <f t="shared" si="15"/>
        <v>3.2144184318097699E-3</v>
      </c>
      <c r="Q42" s="90">
        <f t="shared" si="16"/>
        <v>2.7684875510961791E-3</v>
      </c>
      <c r="R42" s="133">
        <f t="shared" si="17"/>
        <v>2.5269416573765074E-3</v>
      </c>
      <c r="X42" s="85" t="s">
        <v>43</v>
      </c>
      <c r="Y42" s="82">
        <v>3144.87</v>
      </c>
      <c r="Z42">
        <f t="shared" si="31"/>
        <v>3092.9440000000004</v>
      </c>
      <c r="AA42">
        <f t="shared" si="32"/>
        <v>51.925999999999476</v>
      </c>
      <c r="AB42">
        <f t="shared" si="33"/>
        <v>51.925999999999476</v>
      </c>
      <c r="AC42" s="90">
        <f t="shared" si="34"/>
        <v>1.6511334331784613E-2</v>
      </c>
      <c r="AK42" s="85" t="s">
        <v>43</v>
      </c>
      <c r="AL42" s="82">
        <v>1426.41</v>
      </c>
      <c r="AM42">
        <f t="shared" si="51"/>
        <v>1387.7489999999998</v>
      </c>
      <c r="AN42">
        <f t="shared" si="40"/>
        <v>1365.396</v>
      </c>
      <c r="AO42">
        <f t="shared" si="41"/>
        <v>1365.453</v>
      </c>
      <c r="AP42" s="131">
        <f t="shared" si="42"/>
        <v>1376.6010000000001</v>
      </c>
      <c r="AQ42">
        <f t="shared" si="43"/>
        <v>38.661000000000286</v>
      </c>
      <c r="AR42">
        <f t="shared" si="44"/>
        <v>61.014000000000124</v>
      </c>
      <c r="AS42">
        <f t="shared" si="45"/>
        <v>60.957000000000107</v>
      </c>
      <c r="AT42" s="131">
        <f t="shared" si="46"/>
        <v>49.808999999999969</v>
      </c>
      <c r="AU42">
        <f t="shared" si="47"/>
        <v>38.661000000000286</v>
      </c>
      <c r="AV42">
        <f t="shared" si="36"/>
        <v>61.014000000000124</v>
      </c>
      <c r="AW42">
        <f t="shared" si="37"/>
        <v>60.957000000000107</v>
      </c>
      <c r="AX42" s="131">
        <f t="shared" si="38"/>
        <v>49.808999999999969</v>
      </c>
      <c r="AY42" s="90">
        <f t="shared" si="39"/>
        <v>2.7103707910068133E-2</v>
      </c>
      <c r="AZ42" s="90">
        <f t="shared" si="48"/>
        <v>4.2774517845500327E-2</v>
      </c>
      <c r="BA42" s="90">
        <f t="shared" si="49"/>
        <v>4.2734557385324071E-2</v>
      </c>
      <c r="BB42" s="133">
        <f t="shared" si="50"/>
        <v>3.4919132647695937E-2</v>
      </c>
    </row>
    <row r="43" spans="1:54" ht="15" thickBot="1">
      <c r="A43" s="84" t="s">
        <v>44</v>
      </c>
      <c r="B43" s="146">
        <v>5383</v>
      </c>
      <c r="C43">
        <f t="shared" si="29"/>
        <v>5378.9</v>
      </c>
      <c r="D43">
        <f t="shared" si="4"/>
        <v>5376.4</v>
      </c>
      <c r="E43">
        <f t="shared" si="5"/>
        <v>5377.7000000000007</v>
      </c>
      <c r="F43" s="131">
        <f t="shared" si="6"/>
        <v>5378.2999999999993</v>
      </c>
      <c r="G43">
        <f t="shared" si="7"/>
        <v>4.1000000000003638</v>
      </c>
      <c r="H43">
        <f t="shared" si="8"/>
        <v>6.6000000000003638</v>
      </c>
      <c r="I43">
        <f t="shared" si="9"/>
        <v>5.2999999999992724</v>
      </c>
      <c r="J43" s="131">
        <f t="shared" si="10"/>
        <v>4.7000000000007276</v>
      </c>
      <c r="K43">
        <f t="shared" si="11"/>
        <v>4.1000000000003638</v>
      </c>
      <c r="L43">
        <f t="shared" si="12"/>
        <v>6.6000000000003638</v>
      </c>
      <c r="M43">
        <f t="shared" si="13"/>
        <v>5.2999999999992724</v>
      </c>
      <c r="N43" s="131">
        <f t="shared" si="14"/>
        <v>4.7000000000007276</v>
      </c>
      <c r="O43" s="90">
        <f t="shared" si="30"/>
        <v>7.6165706854920375E-4</v>
      </c>
      <c r="P43" s="90">
        <f t="shared" si="15"/>
        <v>1.2260821103474576E-3</v>
      </c>
      <c r="Q43" s="90">
        <f t="shared" si="16"/>
        <v>9.8458108861216274E-4</v>
      </c>
      <c r="R43" s="133">
        <f t="shared" si="17"/>
        <v>8.7311907858085222E-4</v>
      </c>
      <c r="X43" s="84" t="s">
        <v>44</v>
      </c>
      <c r="Y43" s="83">
        <v>3076.14</v>
      </c>
      <c r="Z43">
        <f t="shared" si="31"/>
        <v>3109.482</v>
      </c>
      <c r="AA43">
        <f t="shared" si="32"/>
        <v>-33.342000000000098</v>
      </c>
      <c r="AB43">
        <f t="shared" si="33"/>
        <v>33.342000000000098</v>
      </c>
      <c r="AC43" s="90">
        <f t="shared" si="34"/>
        <v>1.0838908502213846E-2</v>
      </c>
      <c r="AK43" s="84" t="s">
        <v>44</v>
      </c>
      <c r="AL43" s="83">
        <v>1429.82</v>
      </c>
      <c r="AM43">
        <f t="shared" si="51"/>
        <v>1413.7139999999999</v>
      </c>
      <c r="AN43">
        <f t="shared" si="40"/>
        <v>1401.5340000000001</v>
      </c>
      <c r="AO43">
        <f t="shared" si="41"/>
        <v>1412.682</v>
      </c>
      <c r="AP43" s="131">
        <f t="shared" si="42"/>
        <v>1413.1979999999999</v>
      </c>
      <c r="AQ43">
        <f t="shared" si="43"/>
        <v>16.105999999999995</v>
      </c>
      <c r="AR43">
        <f t="shared" si="44"/>
        <v>28.285999999999831</v>
      </c>
      <c r="AS43">
        <f t="shared" si="45"/>
        <v>17.13799999999992</v>
      </c>
      <c r="AT43" s="131">
        <f t="shared" si="46"/>
        <v>16.622000000000071</v>
      </c>
      <c r="AU43">
        <f t="shared" si="47"/>
        <v>16.105999999999995</v>
      </c>
      <c r="AV43">
        <f t="shared" si="36"/>
        <v>28.285999999999831</v>
      </c>
      <c r="AW43">
        <f t="shared" si="37"/>
        <v>17.13799999999992</v>
      </c>
      <c r="AX43" s="131">
        <f t="shared" si="38"/>
        <v>16.622000000000071</v>
      </c>
      <c r="AY43" s="90">
        <f t="shared" si="39"/>
        <v>1.1264354953770402E-2</v>
      </c>
      <c r="AZ43" s="90">
        <f t="shared" si="48"/>
        <v>1.9782909736889842E-2</v>
      </c>
      <c r="BA43" s="90">
        <f t="shared" si="49"/>
        <v>1.1986124127512498E-2</v>
      </c>
      <c r="BB43" s="133">
        <f t="shared" si="50"/>
        <v>1.1625239540641529E-2</v>
      </c>
    </row>
    <row r="44" spans="1:54" ht="15" thickBot="1">
      <c r="A44" s="85" t="s">
        <v>45</v>
      </c>
      <c r="B44" s="145">
        <v>5383</v>
      </c>
      <c r="C44">
        <f t="shared" si="29"/>
        <v>5382.1</v>
      </c>
      <c r="D44">
        <f t="shared" si="4"/>
        <v>5381.3</v>
      </c>
      <c r="E44">
        <f t="shared" si="5"/>
        <v>5381.9</v>
      </c>
      <c r="F44" s="131">
        <f t="shared" si="6"/>
        <v>5382</v>
      </c>
      <c r="G44">
        <f t="shared" si="7"/>
        <v>0.8999999999996362</v>
      </c>
      <c r="H44">
        <f t="shared" si="8"/>
        <v>1.6999999999998181</v>
      </c>
      <c r="I44">
        <f t="shared" si="9"/>
        <v>1.1000000000003638</v>
      </c>
      <c r="J44" s="131">
        <f t="shared" si="10"/>
        <v>1</v>
      </c>
      <c r="K44">
        <f t="shared" si="11"/>
        <v>0.8999999999996362</v>
      </c>
      <c r="L44">
        <f t="shared" si="12"/>
        <v>1.6999999999998181</v>
      </c>
      <c r="M44">
        <f t="shared" si="13"/>
        <v>1.1000000000003638</v>
      </c>
      <c r="N44" s="131">
        <f t="shared" si="14"/>
        <v>1</v>
      </c>
      <c r="O44" s="90">
        <f t="shared" si="30"/>
        <v>1.6719301504730376E-4</v>
      </c>
      <c r="P44" s="90">
        <f t="shared" si="15"/>
        <v>3.1580902842277879E-4</v>
      </c>
      <c r="Q44" s="90">
        <f t="shared" si="16"/>
        <v>2.0434701839129924E-4</v>
      </c>
      <c r="R44" s="133">
        <f t="shared" si="17"/>
        <v>1.8577001671930151E-4</v>
      </c>
      <c r="X44" s="85" t="s">
        <v>45</v>
      </c>
      <c r="Y44" s="82">
        <v>3222.47</v>
      </c>
      <c r="Z44">
        <f t="shared" si="31"/>
        <v>3108.5550000000003</v>
      </c>
      <c r="AA44">
        <f t="shared" si="32"/>
        <v>113.91499999999951</v>
      </c>
      <c r="AB44">
        <f t="shared" si="33"/>
        <v>113.91499999999951</v>
      </c>
      <c r="AC44" s="90">
        <f t="shared" si="34"/>
        <v>3.535021272502134E-2</v>
      </c>
      <c r="AK44" s="85" t="s">
        <v>45</v>
      </c>
      <c r="AL44" s="82">
        <v>1444.09</v>
      </c>
      <c r="AM44">
        <f t="shared" si="51"/>
        <v>1428.2809999999999</v>
      </c>
      <c r="AN44">
        <f t="shared" si="40"/>
        <v>1427.0830000000001</v>
      </c>
      <c r="AO44">
        <f t="shared" si="41"/>
        <v>1427.5990000000002</v>
      </c>
      <c r="AP44" s="131">
        <f t="shared" si="42"/>
        <v>1427.94</v>
      </c>
      <c r="AQ44">
        <f t="shared" si="43"/>
        <v>15.808999999999969</v>
      </c>
      <c r="AR44">
        <f t="shared" si="44"/>
        <v>17.006999999999834</v>
      </c>
      <c r="AS44">
        <f t="shared" si="45"/>
        <v>16.490999999999758</v>
      </c>
      <c r="AT44" s="131">
        <f t="shared" si="46"/>
        <v>16.149999999999864</v>
      </c>
      <c r="AU44">
        <f t="shared" si="47"/>
        <v>15.808999999999969</v>
      </c>
      <c r="AV44">
        <f t="shared" si="36"/>
        <v>17.006999999999834</v>
      </c>
      <c r="AW44">
        <f t="shared" si="37"/>
        <v>16.490999999999758</v>
      </c>
      <c r="AX44" s="131">
        <f t="shared" si="38"/>
        <v>16.149999999999864</v>
      </c>
      <c r="AY44" s="90">
        <f t="shared" si="39"/>
        <v>1.0947378625985894E-2</v>
      </c>
      <c r="AZ44" s="90">
        <f t="shared" si="48"/>
        <v>1.1776966809547767E-2</v>
      </c>
      <c r="BA44" s="90">
        <f t="shared" si="49"/>
        <v>1.1419648359866601E-2</v>
      </c>
      <c r="BB44" s="133">
        <f t="shared" si="50"/>
        <v>1.1183513492926248E-2</v>
      </c>
    </row>
    <row r="45" spans="1:54" ht="15" thickBot="1">
      <c r="A45" s="84" t="s">
        <v>46</v>
      </c>
      <c r="B45" s="146">
        <v>5392</v>
      </c>
      <c r="C45">
        <f t="shared" si="29"/>
        <v>5382.9</v>
      </c>
      <c r="D45">
        <f t="shared" si="4"/>
        <v>5382.8</v>
      </c>
      <c r="E45">
        <f t="shared" si="5"/>
        <v>5382.9000000000005</v>
      </c>
      <c r="F45" s="131">
        <f t="shared" si="6"/>
        <v>5382.9</v>
      </c>
      <c r="G45">
        <f t="shared" si="7"/>
        <v>9.1000000000003638</v>
      </c>
      <c r="H45">
        <f t="shared" si="8"/>
        <v>9.1999999999998181</v>
      </c>
      <c r="I45">
        <f t="shared" si="9"/>
        <v>9.0999999999994543</v>
      </c>
      <c r="J45" s="131">
        <f t="shared" si="10"/>
        <v>9.1000000000003638</v>
      </c>
      <c r="K45">
        <f t="shared" si="11"/>
        <v>9.1000000000003638</v>
      </c>
      <c r="L45">
        <f t="shared" si="12"/>
        <v>9.1999999999998181</v>
      </c>
      <c r="M45">
        <f t="shared" si="13"/>
        <v>9.0999999999994543</v>
      </c>
      <c r="N45" s="131">
        <f t="shared" si="14"/>
        <v>9.1000000000003638</v>
      </c>
      <c r="O45" s="90">
        <f t="shared" si="30"/>
        <v>1.6876854599407202E-3</v>
      </c>
      <c r="P45" s="90">
        <f t="shared" si="15"/>
        <v>1.7062314540059009E-3</v>
      </c>
      <c r="Q45" s="90">
        <f t="shared" si="16"/>
        <v>1.6876854599405515E-3</v>
      </c>
      <c r="R45" s="133">
        <f t="shared" si="17"/>
        <v>1.6876854599407202E-3</v>
      </c>
      <c r="X45" s="84" t="s">
        <v>46</v>
      </c>
      <c r="Y45" s="83">
        <v>3234.96</v>
      </c>
      <c r="Z45">
        <f t="shared" si="31"/>
        <v>3156.1000000000004</v>
      </c>
      <c r="AA45">
        <f t="shared" si="32"/>
        <v>78.859999999999673</v>
      </c>
      <c r="AB45">
        <f t="shared" si="33"/>
        <v>78.859999999999673</v>
      </c>
      <c r="AC45" s="90">
        <f t="shared" si="34"/>
        <v>2.4377426614239334E-2</v>
      </c>
      <c r="AK45" s="84" t="s">
        <v>46</v>
      </c>
      <c r="AL45" s="83">
        <v>1442.75</v>
      </c>
      <c r="AM45">
        <f t="shared" si="51"/>
        <v>1439.4679999999998</v>
      </c>
      <c r="AN45">
        <f t="shared" si="40"/>
        <v>1436.2730000000001</v>
      </c>
      <c r="AO45">
        <f t="shared" si="41"/>
        <v>1436.614</v>
      </c>
      <c r="AP45" s="131">
        <f t="shared" si="42"/>
        <v>1438.0409999999999</v>
      </c>
      <c r="AQ45">
        <f t="shared" si="43"/>
        <v>3.2820000000001528</v>
      </c>
      <c r="AR45">
        <f t="shared" si="44"/>
        <v>6.4769999999998618</v>
      </c>
      <c r="AS45">
        <f t="shared" si="45"/>
        <v>6.1359999999999673</v>
      </c>
      <c r="AT45" s="131">
        <f t="shared" si="46"/>
        <v>4.70900000000006</v>
      </c>
      <c r="AU45">
        <f t="shared" si="47"/>
        <v>3.2820000000001528</v>
      </c>
      <c r="AV45">
        <f t="shared" si="36"/>
        <v>6.4769999999998618</v>
      </c>
      <c r="AW45">
        <f t="shared" si="37"/>
        <v>6.1359999999999673</v>
      </c>
      <c r="AX45" s="131">
        <f t="shared" si="38"/>
        <v>4.70900000000006</v>
      </c>
      <c r="AY45" s="90">
        <f t="shared" si="39"/>
        <v>2.2748223878011802E-3</v>
      </c>
      <c r="AZ45" s="90">
        <f t="shared" si="48"/>
        <v>4.4893432680643648E-3</v>
      </c>
      <c r="BA45" s="90">
        <f t="shared" si="49"/>
        <v>4.252989083347751E-3</v>
      </c>
      <c r="BB45" s="133">
        <f t="shared" si="50"/>
        <v>3.2639057355744656E-3</v>
      </c>
    </row>
    <row r="46" spans="1:54" ht="15" thickBot="1">
      <c r="A46" s="85" t="s">
        <v>47</v>
      </c>
      <c r="B46" s="145">
        <v>5391</v>
      </c>
      <c r="C46">
        <f t="shared" si="29"/>
        <v>5389.2999999999993</v>
      </c>
      <c r="D46">
        <f t="shared" si="4"/>
        <v>5387.5</v>
      </c>
      <c r="E46">
        <f t="shared" si="5"/>
        <v>5387.5</v>
      </c>
      <c r="F46" s="131">
        <f t="shared" si="6"/>
        <v>5388.4</v>
      </c>
      <c r="G46">
        <f t="shared" si="7"/>
        <v>1.7000000000007276</v>
      </c>
      <c r="H46">
        <f t="shared" si="8"/>
        <v>3.5</v>
      </c>
      <c r="I46">
        <f t="shared" si="9"/>
        <v>3.5</v>
      </c>
      <c r="J46" s="131">
        <f t="shared" si="10"/>
        <v>2.6000000000003638</v>
      </c>
      <c r="K46">
        <f t="shared" si="11"/>
        <v>1.7000000000007276</v>
      </c>
      <c r="L46">
        <f t="shared" si="12"/>
        <v>3.5</v>
      </c>
      <c r="M46">
        <f t="shared" si="13"/>
        <v>3.5</v>
      </c>
      <c r="N46" s="131">
        <f t="shared" si="14"/>
        <v>2.6000000000003638</v>
      </c>
      <c r="O46" s="90">
        <f t="shared" si="30"/>
        <v>3.1534038211848036E-4</v>
      </c>
      <c r="P46" s="90">
        <f t="shared" si="15"/>
        <v>6.4923019847894638E-4</v>
      </c>
      <c r="Q46" s="90">
        <f t="shared" si="16"/>
        <v>6.4923019847894638E-4</v>
      </c>
      <c r="R46" s="133">
        <f t="shared" si="17"/>
        <v>4.8228529029871339E-4</v>
      </c>
      <c r="X46" s="85" t="s">
        <v>47</v>
      </c>
      <c r="Y46" s="82">
        <v>3172.54</v>
      </c>
      <c r="Z46">
        <f t="shared" si="31"/>
        <v>3190.4400000000005</v>
      </c>
      <c r="AA46">
        <f t="shared" si="32"/>
        <v>-17.900000000000546</v>
      </c>
      <c r="AB46">
        <f t="shared" si="33"/>
        <v>17.900000000000546</v>
      </c>
      <c r="AC46" s="90">
        <f t="shared" si="34"/>
        <v>5.6421668442322385E-3</v>
      </c>
      <c r="AK46" s="85" t="s">
        <v>47</v>
      </c>
      <c r="AL46" s="82">
        <v>1440.59</v>
      </c>
      <c r="AM46">
        <f t="shared" si="51"/>
        <v>1441.7249999999999</v>
      </c>
      <c r="AN46">
        <f t="shared" si="40"/>
        <v>1440.566</v>
      </c>
      <c r="AO46">
        <f t="shared" si="41"/>
        <v>1441.9929999999999</v>
      </c>
      <c r="AP46" s="131">
        <f t="shared" si="42"/>
        <v>1441.8589999999999</v>
      </c>
      <c r="AQ46">
        <f t="shared" si="43"/>
        <v>-1.1349999999999909</v>
      </c>
      <c r="AR46">
        <f t="shared" si="44"/>
        <v>2.3999999999887223E-2</v>
      </c>
      <c r="AS46">
        <f t="shared" si="45"/>
        <v>-1.40300000000002</v>
      </c>
      <c r="AT46" s="131">
        <f t="shared" si="46"/>
        <v>-1.2690000000000055</v>
      </c>
      <c r="AU46">
        <f t="shared" si="47"/>
        <v>1.1349999999999909</v>
      </c>
      <c r="AV46">
        <f t="shared" si="36"/>
        <v>2.3999999999887223E-2</v>
      </c>
      <c r="AW46">
        <f t="shared" si="37"/>
        <v>1.40300000000002</v>
      </c>
      <c r="AX46" s="131">
        <f t="shared" si="38"/>
        <v>1.2690000000000055</v>
      </c>
      <c r="AY46" s="90">
        <f t="shared" si="39"/>
        <v>7.8787163592694033E-4</v>
      </c>
      <c r="AZ46" s="90">
        <f t="shared" si="48"/>
        <v>1.6659840759610455E-5</v>
      </c>
      <c r="BA46" s="90">
        <f t="shared" si="49"/>
        <v>9.7390652441015145E-4</v>
      </c>
      <c r="BB46" s="133">
        <f t="shared" si="50"/>
        <v>8.8088908016854589E-4</v>
      </c>
    </row>
    <row r="47" spans="1:54" ht="15" thickBot="1">
      <c r="A47" s="84" t="s">
        <v>48</v>
      </c>
      <c r="B47" s="146">
        <v>5395</v>
      </c>
      <c r="C47">
        <f t="shared" si="29"/>
        <v>5390.4</v>
      </c>
      <c r="D47">
        <f t="shared" si="4"/>
        <v>5389.7</v>
      </c>
      <c r="E47">
        <f t="shared" si="5"/>
        <v>5390.6</v>
      </c>
      <c r="F47" s="131">
        <f t="shared" si="6"/>
        <v>5390.5</v>
      </c>
      <c r="G47">
        <f t="shared" si="7"/>
        <v>4.6000000000003638</v>
      </c>
      <c r="H47">
        <f t="shared" si="8"/>
        <v>5.3000000000001819</v>
      </c>
      <c r="I47">
        <f t="shared" si="9"/>
        <v>4.3999999999996362</v>
      </c>
      <c r="J47" s="131">
        <f t="shared" si="10"/>
        <v>4.5</v>
      </c>
      <c r="K47">
        <f t="shared" si="11"/>
        <v>4.6000000000003638</v>
      </c>
      <c r="L47">
        <f t="shared" si="12"/>
        <v>5.3000000000001819</v>
      </c>
      <c r="M47">
        <f t="shared" si="13"/>
        <v>4.3999999999996362</v>
      </c>
      <c r="N47" s="131">
        <f t="shared" si="14"/>
        <v>4.5</v>
      </c>
      <c r="O47" s="90">
        <f t="shared" si="30"/>
        <v>8.5264133456911288E-4</v>
      </c>
      <c r="P47" s="90">
        <f t="shared" si="15"/>
        <v>9.8239110287306423E-4</v>
      </c>
      <c r="Q47" s="90">
        <f t="shared" si="16"/>
        <v>8.1556997219641076E-4</v>
      </c>
      <c r="R47" s="133">
        <f t="shared" si="17"/>
        <v>8.3410565338276176E-4</v>
      </c>
      <c r="X47" s="84" t="s">
        <v>48</v>
      </c>
      <c r="Y47" s="83">
        <v>3176.84</v>
      </c>
      <c r="Z47">
        <f t="shared" si="31"/>
        <v>3191.6120000000001</v>
      </c>
      <c r="AA47">
        <f t="shared" si="32"/>
        <v>-14.771999999999935</v>
      </c>
      <c r="AB47">
        <f t="shared" si="33"/>
        <v>14.771999999999935</v>
      </c>
      <c r="AC47" s="90">
        <f t="shared" si="34"/>
        <v>4.6499036778685533E-3</v>
      </c>
      <c r="AK47" s="84" t="s">
        <v>48</v>
      </c>
      <c r="AL47" s="83">
        <v>1448.89</v>
      </c>
      <c r="AM47">
        <f t="shared" si="51"/>
        <v>1441.3719999999998</v>
      </c>
      <c r="AN47">
        <f t="shared" si="40"/>
        <v>1441.9380000000001</v>
      </c>
      <c r="AO47">
        <f t="shared" si="41"/>
        <v>1441.8040000000001</v>
      </c>
      <c r="AP47" s="131">
        <f t="shared" si="42"/>
        <v>1441.5879999999997</v>
      </c>
      <c r="AQ47">
        <f t="shared" si="43"/>
        <v>7.5180000000002565</v>
      </c>
      <c r="AR47">
        <f t="shared" si="44"/>
        <v>6.9519999999999982</v>
      </c>
      <c r="AS47">
        <f t="shared" si="45"/>
        <v>7.0860000000000127</v>
      </c>
      <c r="AT47" s="131">
        <f t="shared" si="46"/>
        <v>7.302000000000362</v>
      </c>
      <c r="AU47">
        <f t="shared" si="47"/>
        <v>7.5180000000002565</v>
      </c>
      <c r="AV47">
        <f t="shared" si="36"/>
        <v>6.9519999999999982</v>
      </c>
      <c r="AW47">
        <f t="shared" si="37"/>
        <v>7.0860000000000127</v>
      </c>
      <c r="AX47" s="131">
        <f t="shared" si="38"/>
        <v>7.302000000000362</v>
      </c>
      <c r="AY47" s="90">
        <f t="shared" si="39"/>
        <v>5.1887997018408962E-3</v>
      </c>
      <c r="AZ47" s="90">
        <f t="shared" si="48"/>
        <v>4.7981558296350986E-3</v>
      </c>
      <c r="BA47" s="90">
        <f t="shared" si="49"/>
        <v>4.8906404212880287E-3</v>
      </c>
      <c r="BB47" s="133">
        <f t="shared" si="50"/>
        <v>5.0397200615646199E-3</v>
      </c>
    </row>
    <row r="48" spans="1:54" ht="15" thickBot="1">
      <c r="A48" s="85" t="s">
        <v>49</v>
      </c>
      <c r="B48" s="145">
        <v>5397</v>
      </c>
      <c r="C48">
        <f t="shared" si="29"/>
        <v>5393.9</v>
      </c>
      <c r="D48">
        <f t="shared" si="4"/>
        <v>5393.2</v>
      </c>
      <c r="E48">
        <f t="shared" si="5"/>
        <v>5393.1</v>
      </c>
      <c r="F48" s="131">
        <f t="shared" si="6"/>
        <v>5393.5</v>
      </c>
      <c r="G48">
        <f t="shared" si="7"/>
        <v>3.1000000000003638</v>
      </c>
      <c r="H48">
        <f t="shared" si="8"/>
        <v>3.8000000000001819</v>
      </c>
      <c r="I48">
        <f t="shared" si="9"/>
        <v>3.8999999999996362</v>
      </c>
      <c r="J48" s="131">
        <f t="shared" si="10"/>
        <v>3.5</v>
      </c>
      <c r="K48">
        <f t="shared" si="11"/>
        <v>3.1000000000003638</v>
      </c>
      <c r="L48">
        <f t="shared" si="12"/>
        <v>3.8000000000001819</v>
      </c>
      <c r="M48">
        <f t="shared" si="13"/>
        <v>3.8999999999996362</v>
      </c>
      <c r="N48" s="131">
        <f t="shared" si="14"/>
        <v>3.5</v>
      </c>
      <c r="O48" s="90">
        <f t="shared" si="30"/>
        <v>5.743931813971399E-4</v>
      </c>
      <c r="P48" s="90">
        <f t="shared" si="15"/>
        <v>7.0409486751902574E-4</v>
      </c>
      <c r="Q48" s="90">
        <f t="shared" si="16"/>
        <v>7.22623679822056E-4</v>
      </c>
      <c r="R48" s="133">
        <f t="shared" si="17"/>
        <v>6.485084306095979E-4</v>
      </c>
      <c r="X48" s="85" t="s">
        <v>49</v>
      </c>
      <c r="Y48" s="82">
        <v>3247.77</v>
      </c>
      <c r="Z48">
        <f t="shared" si="31"/>
        <v>3191.7370000000001</v>
      </c>
      <c r="AA48">
        <f t="shared" si="32"/>
        <v>56.032999999999902</v>
      </c>
      <c r="AB48">
        <f t="shared" si="33"/>
        <v>56.032999999999902</v>
      </c>
      <c r="AC48" s="90">
        <f t="shared" si="34"/>
        <v>1.7252761125325963E-2</v>
      </c>
      <c r="AK48" s="85" t="s">
        <v>49</v>
      </c>
      <c r="AL48" s="82">
        <v>1451.01</v>
      </c>
      <c r="AM48">
        <f t="shared" si="51"/>
        <v>1446.616</v>
      </c>
      <c r="AN48">
        <f t="shared" si="40"/>
        <v>1445.172</v>
      </c>
      <c r="AO48">
        <f t="shared" si="41"/>
        <v>1444.9560000000001</v>
      </c>
      <c r="AP48" s="131">
        <f t="shared" si="42"/>
        <v>1445.7860000000001</v>
      </c>
      <c r="AQ48">
        <f t="shared" si="43"/>
        <v>4.3940000000000055</v>
      </c>
      <c r="AR48">
        <f t="shared" si="44"/>
        <v>5.8379999999999654</v>
      </c>
      <c r="AS48">
        <f t="shared" si="45"/>
        <v>6.0539999999998599</v>
      </c>
      <c r="AT48" s="131">
        <f t="shared" si="46"/>
        <v>5.2239999999999327</v>
      </c>
      <c r="AU48">
        <f t="shared" si="47"/>
        <v>4.3940000000000055</v>
      </c>
      <c r="AV48">
        <f t="shared" si="36"/>
        <v>5.8379999999999654</v>
      </c>
      <c r="AW48">
        <f t="shared" si="37"/>
        <v>6.0539999999998599</v>
      </c>
      <c r="AX48" s="131">
        <f t="shared" si="38"/>
        <v>5.2239999999999327</v>
      </c>
      <c r="AY48" s="90">
        <f t="shared" si="39"/>
        <v>3.02823550492416E-3</v>
      </c>
      <c r="AZ48" s="90">
        <f t="shared" si="48"/>
        <v>4.0234043872888299E-3</v>
      </c>
      <c r="BA48" s="90">
        <f t="shared" si="49"/>
        <v>4.1722662145676874E-3</v>
      </c>
      <c r="BB48" s="133">
        <f t="shared" si="50"/>
        <v>3.6002508597459235E-3</v>
      </c>
    </row>
    <row r="49" spans="1:54" ht="15" thickBot="1">
      <c r="A49" s="84" t="s">
        <v>50</v>
      </c>
      <c r="B49" s="146">
        <v>5386</v>
      </c>
      <c r="C49">
        <f t="shared" si="29"/>
        <v>5396</v>
      </c>
      <c r="D49">
        <f t="shared" si="4"/>
        <v>5395.2</v>
      </c>
      <c r="E49">
        <f t="shared" si="5"/>
        <v>5395.6</v>
      </c>
      <c r="F49" s="131">
        <f t="shared" si="6"/>
        <v>5395.7999999999993</v>
      </c>
      <c r="G49">
        <f t="shared" si="7"/>
        <v>-10</v>
      </c>
      <c r="H49">
        <f t="shared" si="8"/>
        <v>-9.1999999999998181</v>
      </c>
      <c r="I49">
        <f t="shared" si="9"/>
        <v>-9.6000000000003638</v>
      </c>
      <c r="J49" s="131">
        <f t="shared" si="10"/>
        <v>-9.7999999999992724</v>
      </c>
      <c r="K49">
        <f t="shared" si="11"/>
        <v>10</v>
      </c>
      <c r="L49">
        <f t="shared" si="12"/>
        <v>9.1999999999998181</v>
      </c>
      <c r="M49">
        <f t="shared" si="13"/>
        <v>9.6000000000003638</v>
      </c>
      <c r="N49" s="131">
        <f t="shared" si="14"/>
        <v>9.7999999999992724</v>
      </c>
      <c r="O49" s="90">
        <f t="shared" si="30"/>
        <v>1.8566654288897141E-3</v>
      </c>
      <c r="P49" s="90">
        <f t="shared" si="15"/>
        <v>1.7081321945785033E-3</v>
      </c>
      <c r="Q49" s="90">
        <f t="shared" si="16"/>
        <v>1.782398811734193E-3</v>
      </c>
      <c r="R49" s="133">
        <f t="shared" si="17"/>
        <v>1.8195321203117846E-3</v>
      </c>
      <c r="X49" s="84" t="s">
        <v>50</v>
      </c>
      <c r="Y49" s="83">
        <v>3326.94</v>
      </c>
      <c r="Z49">
        <f t="shared" si="31"/>
        <v>3210.1640000000002</v>
      </c>
      <c r="AA49">
        <f t="shared" si="32"/>
        <v>116.77599999999984</v>
      </c>
      <c r="AB49">
        <f t="shared" si="33"/>
        <v>116.77599999999984</v>
      </c>
      <c r="AC49" s="90">
        <f t="shared" si="34"/>
        <v>3.5100122034061279E-2</v>
      </c>
      <c r="AK49" s="84" t="s">
        <v>50</v>
      </c>
      <c r="AL49" s="83">
        <v>1448.34</v>
      </c>
      <c r="AM49">
        <f t="shared" si="51"/>
        <v>1449.5439999999999</v>
      </c>
      <c r="AN49">
        <f t="shared" si="40"/>
        <v>1448.29</v>
      </c>
      <c r="AO49">
        <f t="shared" si="41"/>
        <v>1449.12</v>
      </c>
      <c r="AP49" s="131">
        <f t="shared" si="42"/>
        <v>1449.3319999999999</v>
      </c>
      <c r="AQ49">
        <f t="shared" si="43"/>
        <v>-1.2039999999999509</v>
      </c>
      <c r="AR49">
        <f t="shared" si="44"/>
        <v>4.9999999999954525E-2</v>
      </c>
      <c r="AS49">
        <f t="shared" si="45"/>
        <v>-0.77999999999997272</v>
      </c>
      <c r="AT49" s="131">
        <f t="shared" si="46"/>
        <v>-0.9919999999999618</v>
      </c>
      <c r="AU49">
        <f t="shared" si="47"/>
        <v>1.2039999999999509</v>
      </c>
      <c r="AV49">
        <f t="shared" si="36"/>
        <v>4.9999999999954525E-2</v>
      </c>
      <c r="AW49">
        <f t="shared" si="37"/>
        <v>0.77999999999997272</v>
      </c>
      <c r="AX49" s="131">
        <f t="shared" si="38"/>
        <v>0.9919999999999618</v>
      </c>
      <c r="AY49" s="90">
        <f t="shared" si="39"/>
        <v>8.3129651877318232E-4</v>
      </c>
      <c r="AZ49" s="90">
        <f t="shared" si="48"/>
        <v>3.4522280679919444E-5</v>
      </c>
      <c r="BA49" s="90">
        <f t="shared" si="49"/>
        <v>5.3854757860721434E-4</v>
      </c>
      <c r="BB49" s="133">
        <f t="shared" si="50"/>
        <v>6.8492204869019838E-4</v>
      </c>
    </row>
    <row r="50" spans="1:54" ht="15" thickBot="1">
      <c r="A50" s="85" t="s">
        <v>51</v>
      </c>
      <c r="B50" s="145">
        <v>5353</v>
      </c>
      <c r="C50">
        <f t="shared" si="29"/>
        <v>5389.1</v>
      </c>
      <c r="D50">
        <f t="shared" si="4"/>
        <v>5391.1</v>
      </c>
      <c r="E50">
        <f t="shared" si="5"/>
        <v>5391.3</v>
      </c>
      <c r="F50" s="131">
        <f t="shared" si="6"/>
        <v>5390.2</v>
      </c>
      <c r="G50">
        <f t="shared" si="7"/>
        <v>-36.100000000000364</v>
      </c>
      <c r="H50">
        <f t="shared" si="8"/>
        <v>-38.100000000000364</v>
      </c>
      <c r="I50">
        <f t="shared" si="9"/>
        <v>-38.300000000000182</v>
      </c>
      <c r="J50" s="131">
        <f t="shared" si="10"/>
        <v>-37.199999999999818</v>
      </c>
      <c r="K50">
        <f t="shared" si="11"/>
        <v>36.100000000000364</v>
      </c>
      <c r="L50">
        <f t="shared" si="12"/>
        <v>38.100000000000364</v>
      </c>
      <c r="M50">
        <f t="shared" si="13"/>
        <v>38.300000000000182</v>
      </c>
      <c r="N50" s="131">
        <f t="shared" si="14"/>
        <v>37.199999999999818</v>
      </c>
      <c r="O50" s="90">
        <f t="shared" si="30"/>
        <v>6.7438819353634154E-3</v>
      </c>
      <c r="P50" s="90">
        <f t="shared" si="15"/>
        <v>7.1175042032505815E-3</v>
      </c>
      <c r="Q50" s="90">
        <f t="shared" si="16"/>
        <v>7.1548664300392639E-3</v>
      </c>
      <c r="R50" s="133">
        <f t="shared" si="17"/>
        <v>6.9493741827012546E-3</v>
      </c>
      <c r="X50" s="85" t="s">
        <v>51</v>
      </c>
      <c r="Y50" s="82">
        <v>3428.01</v>
      </c>
      <c r="Z50">
        <f t="shared" si="31"/>
        <v>3257.7290000000003</v>
      </c>
      <c r="AA50">
        <f t="shared" si="32"/>
        <v>170.28099999999995</v>
      </c>
      <c r="AB50">
        <f t="shared" si="33"/>
        <v>170.28099999999995</v>
      </c>
      <c r="AC50" s="90">
        <f t="shared" si="34"/>
        <v>4.9673425690123403E-2</v>
      </c>
      <c r="AK50" s="85" t="s">
        <v>51</v>
      </c>
      <c r="AL50" s="82">
        <v>1449.2</v>
      </c>
      <c r="AM50">
        <f t="shared" si="51"/>
        <v>1448.9289999999999</v>
      </c>
      <c r="AN50">
        <f t="shared" si="40"/>
        <v>1449.251</v>
      </c>
      <c r="AO50">
        <f t="shared" si="41"/>
        <v>1449.463</v>
      </c>
      <c r="AP50" s="131">
        <f t="shared" si="42"/>
        <v>1449.1959999999999</v>
      </c>
      <c r="AQ50">
        <f t="shared" si="43"/>
        <v>0.27100000000018554</v>
      </c>
      <c r="AR50">
        <f t="shared" si="44"/>
        <v>-5.0999999999930878E-2</v>
      </c>
      <c r="AS50">
        <f t="shared" si="45"/>
        <v>-0.26299999999991996</v>
      </c>
      <c r="AT50" s="131">
        <f t="shared" si="46"/>
        <v>4.0000000001327862E-3</v>
      </c>
      <c r="AU50">
        <f t="shared" si="47"/>
        <v>0.27100000000018554</v>
      </c>
      <c r="AV50">
        <f t="shared" si="36"/>
        <v>5.0999999999930878E-2</v>
      </c>
      <c r="AW50">
        <f t="shared" si="37"/>
        <v>0.26299999999991996</v>
      </c>
      <c r="AX50" s="131">
        <f t="shared" si="38"/>
        <v>4.0000000001327862E-3</v>
      </c>
      <c r="AY50" s="90">
        <f t="shared" si="39"/>
        <v>1.8699972398577528E-4</v>
      </c>
      <c r="AZ50" s="90">
        <f t="shared" si="48"/>
        <v>3.5191829975111014E-5</v>
      </c>
      <c r="BA50" s="90">
        <f t="shared" si="49"/>
        <v>1.8147943693066517E-4</v>
      </c>
      <c r="BB50" s="133">
        <f t="shared" si="50"/>
        <v>2.7601435275550553E-6</v>
      </c>
    </row>
    <row r="51" spans="1:54" ht="15" thickBot="1">
      <c r="A51" s="84" t="s">
        <v>55</v>
      </c>
      <c r="B51" s="146">
        <v>5374</v>
      </c>
      <c r="C51">
        <f t="shared" si="29"/>
        <v>5364</v>
      </c>
      <c r="D51">
        <f t="shared" si="4"/>
        <v>5371.7</v>
      </c>
      <c r="E51">
        <f t="shared" si="5"/>
        <v>5370.6</v>
      </c>
      <c r="F51" s="131">
        <f t="shared" si="6"/>
        <v>5367.2999999999993</v>
      </c>
      <c r="G51">
        <f t="shared" si="7"/>
        <v>10</v>
      </c>
      <c r="H51">
        <f t="shared" si="8"/>
        <v>2.3000000000001819</v>
      </c>
      <c r="I51">
        <f t="shared" si="9"/>
        <v>3.3999999999996362</v>
      </c>
      <c r="J51" s="131">
        <f t="shared" si="10"/>
        <v>6.7000000000007276</v>
      </c>
      <c r="K51">
        <f t="shared" si="11"/>
        <v>10</v>
      </c>
      <c r="L51">
        <f t="shared" si="12"/>
        <v>2.3000000000001819</v>
      </c>
      <c r="M51">
        <f t="shared" si="13"/>
        <v>3.3999999999996362</v>
      </c>
      <c r="N51" s="131">
        <f t="shared" si="14"/>
        <v>6.7000000000007276</v>
      </c>
      <c r="O51" s="90">
        <f t="shared" si="30"/>
        <v>1.8608113137327876E-3</v>
      </c>
      <c r="P51" s="90">
        <f t="shared" si="15"/>
        <v>4.2798660215857495E-4</v>
      </c>
      <c r="Q51" s="90">
        <f t="shared" si="16"/>
        <v>6.3267584666908008E-4</v>
      </c>
      <c r="R51" s="133">
        <f t="shared" si="17"/>
        <v>1.2467435802011031E-3</v>
      </c>
      <c r="X51" s="84" t="s">
        <v>55</v>
      </c>
      <c r="Y51" s="83">
        <v>3215.75</v>
      </c>
      <c r="Z51">
        <f t="shared" si="31"/>
        <v>3336.5240000000003</v>
      </c>
      <c r="AA51">
        <f t="shared" si="32"/>
        <v>-120.77400000000034</v>
      </c>
      <c r="AB51">
        <f t="shared" si="33"/>
        <v>120.77400000000034</v>
      </c>
      <c r="AC51" s="90">
        <f t="shared" si="34"/>
        <v>3.7557024022389904E-2</v>
      </c>
      <c r="AK51" s="84" t="s">
        <v>55</v>
      </c>
      <c r="AL51" s="83">
        <v>1453.94</v>
      </c>
      <c r="AM51">
        <f t="shared" si="51"/>
        <v>1449.2089999999998</v>
      </c>
      <c r="AN51">
        <f t="shared" si="40"/>
        <v>1449.3040000000001</v>
      </c>
      <c r="AO51">
        <f t="shared" si="41"/>
        <v>1449.037</v>
      </c>
      <c r="AP51" s="131">
        <f t="shared" si="42"/>
        <v>1449.123</v>
      </c>
      <c r="AQ51">
        <f t="shared" si="43"/>
        <v>4.7310000000002219</v>
      </c>
      <c r="AR51">
        <f t="shared" si="44"/>
        <v>4.6359999999999673</v>
      </c>
      <c r="AS51">
        <f t="shared" si="45"/>
        <v>4.90300000000002</v>
      </c>
      <c r="AT51" s="131">
        <f t="shared" si="46"/>
        <v>4.8170000000000073</v>
      </c>
      <c r="AU51">
        <f t="shared" si="47"/>
        <v>4.7310000000002219</v>
      </c>
      <c r="AV51">
        <f t="shared" si="36"/>
        <v>4.6359999999999673</v>
      </c>
      <c r="AW51">
        <f t="shared" si="37"/>
        <v>4.90300000000002</v>
      </c>
      <c r="AX51" s="131">
        <f t="shared" si="38"/>
        <v>4.8170000000000073</v>
      </c>
      <c r="AY51" s="90">
        <f t="shared" si="39"/>
        <v>3.253916942927646E-3</v>
      </c>
      <c r="AZ51" s="90">
        <f t="shared" si="48"/>
        <v>3.1885772452783243E-3</v>
      </c>
      <c r="BA51" s="90">
        <f t="shared" si="49"/>
        <v>3.3722161849870144E-3</v>
      </c>
      <c r="BB51" s="133">
        <f t="shared" si="50"/>
        <v>3.3130665639572519E-3</v>
      </c>
    </row>
    <row r="52" spans="1:54" ht="15" thickBot="1">
      <c r="A52" s="85" t="s">
        <v>41</v>
      </c>
      <c r="B52" s="145">
        <v>5352</v>
      </c>
      <c r="C52">
        <f t="shared" si="29"/>
        <v>5371</v>
      </c>
      <c r="D52">
        <f t="shared" si="4"/>
        <v>5370.1</v>
      </c>
      <c r="E52">
        <f t="shared" si="5"/>
        <v>5366.8</v>
      </c>
      <c r="F52" s="131">
        <f t="shared" si="6"/>
        <v>5368.9</v>
      </c>
      <c r="G52">
        <f t="shared" si="7"/>
        <v>-19</v>
      </c>
      <c r="H52">
        <f t="shared" si="8"/>
        <v>-18.100000000000364</v>
      </c>
      <c r="I52">
        <f t="shared" si="9"/>
        <v>-14.800000000000182</v>
      </c>
      <c r="J52" s="131">
        <f t="shared" si="10"/>
        <v>-16.899999999999636</v>
      </c>
      <c r="K52">
        <f t="shared" si="11"/>
        <v>19</v>
      </c>
      <c r="L52">
        <f t="shared" si="12"/>
        <v>18.100000000000364</v>
      </c>
      <c r="M52">
        <f t="shared" si="13"/>
        <v>14.800000000000182</v>
      </c>
      <c r="N52" s="131">
        <f t="shared" si="14"/>
        <v>16.899999999999636</v>
      </c>
      <c r="O52" s="90">
        <f t="shared" si="30"/>
        <v>3.5500747384155456E-3</v>
      </c>
      <c r="P52" s="90">
        <f t="shared" si="15"/>
        <v>3.381913303438035E-3</v>
      </c>
      <c r="Q52" s="90">
        <f t="shared" si="16"/>
        <v>2.7653213751868801E-3</v>
      </c>
      <c r="R52" s="133">
        <f t="shared" si="17"/>
        <v>3.1576980568011281E-3</v>
      </c>
      <c r="X52" s="85" t="s">
        <v>41</v>
      </c>
      <c r="Y52" s="82">
        <v>3195.56</v>
      </c>
      <c r="Z52">
        <f t="shared" si="31"/>
        <v>3304.8680000000004</v>
      </c>
      <c r="AA52">
        <f t="shared" si="32"/>
        <v>-109.30800000000045</v>
      </c>
      <c r="AB52">
        <f t="shared" si="33"/>
        <v>109.30800000000045</v>
      </c>
      <c r="AC52" s="90">
        <f t="shared" si="34"/>
        <v>3.4206211117926266E-2</v>
      </c>
      <c r="AK52" s="85" t="s">
        <v>41</v>
      </c>
      <c r="AL52" s="82">
        <v>1456.86</v>
      </c>
      <c r="AM52">
        <f t="shared" si="51"/>
        <v>1452.432</v>
      </c>
      <c r="AN52">
        <f t="shared" si="40"/>
        <v>1451.3980000000001</v>
      </c>
      <c r="AO52">
        <f t="shared" si="41"/>
        <v>1451.4840000000002</v>
      </c>
      <c r="AP52" s="131">
        <f t="shared" si="42"/>
        <v>1451.9580000000001</v>
      </c>
      <c r="AQ52">
        <f t="shared" si="43"/>
        <v>4.4279999999998836</v>
      </c>
      <c r="AR52">
        <f t="shared" si="44"/>
        <v>5.4619999999997617</v>
      </c>
      <c r="AS52">
        <f t="shared" si="45"/>
        <v>5.375999999999749</v>
      </c>
      <c r="AT52" s="131">
        <f t="shared" si="46"/>
        <v>4.9019999999998163</v>
      </c>
      <c r="AU52">
        <f t="shared" si="47"/>
        <v>4.4279999999998836</v>
      </c>
      <c r="AV52">
        <f t="shared" si="36"/>
        <v>5.4619999999997617</v>
      </c>
      <c r="AW52">
        <f t="shared" si="37"/>
        <v>5.375999999999749</v>
      </c>
      <c r="AX52" s="131">
        <f t="shared" si="38"/>
        <v>4.9019999999998163</v>
      </c>
      <c r="AY52" s="90">
        <f t="shared" si="39"/>
        <v>3.0394135332151915E-3</v>
      </c>
      <c r="AZ52" s="90">
        <f t="shared" si="48"/>
        <v>3.7491591505016009E-3</v>
      </c>
      <c r="BA52" s="90">
        <f t="shared" si="49"/>
        <v>3.6901280836866613E-3</v>
      </c>
      <c r="BB52" s="133">
        <f t="shared" si="50"/>
        <v>3.3647708084509264E-3</v>
      </c>
    </row>
    <row r="53" spans="1:54" ht="15" thickBot="1">
      <c r="A53" s="84" t="s">
        <v>42</v>
      </c>
      <c r="B53" s="146">
        <v>5325</v>
      </c>
      <c r="C53">
        <f t="shared" si="29"/>
        <v>5356.5</v>
      </c>
      <c r="D53">
        <f t="shared" si="4"/>
        <v>5358.8</v>
      </c>
      <c r="E53">
        <f t="shared" si="5"/>
        <v>5360.9</v>
      </c>
      <c r="F53" s="131">
        <f t="shared" si="6"/>
        <v>5358.7</v>
      </c>
      <c r="G53">
        <f t="shared" si="7"/>
        <v>-31.5</v>
      </c>
      <c r="H53">
        <f t="shared" si="8"/>
        <v>-33.800000000000182</v>
      </c>
      <c r="I53">
        <f t="shared" si="9"/>
        <v>-35.899999999999636</v>
      </c>
      <c r="J53" s="131">
        <f t="shared" si="10"/>
        <v>-33.699999999999818</v>
      </c>
      <c r="K53">
        <f t="shared" si="11"/>
        <v>31.5</v>
      </c>
      <c r="L53">
        <f t="shared" si="12"/>
        <v>33.800000000000182</v>
      </c>
      <c r="M53">
        <f t="shared" si="13"/>
        <v>35.899999999999636</v>
      </c>
      <c r="N53" s="131">
        <f t="shared" si="14"/>
        <v>33.699999999999818</v>
      </c>
      <c r="O53" s="90">
        <f t="shared" si="30"/>
        <v>5.915492957746479E-3</v>
      </c>
      <c r="P53" s="90">
        <f t="shared" si="15"/>
        <v>6.3474178403756208E-3</v>
      </c>
      <c r="Q53" s="90">
        <f t="shared" si="16"/>
        <v>6.7417840375586175E-3</v>
      </c>
      <c r="R53" s="133">
        <f t="shared" si="17"/>
        <v>6.3286384976525478E-3</v>
      </c>
      <c r="X53" s="84" t="s">
        <v>42</v>
      </c>
      <c r="Y53" s="83">
        <v>3332.65</v>
      </c>
      <c r="Z53">
        <f t="shared" si="31"/>
        <v>3261.2449999999999</v>
      </c>
      <c r="AA53">
        <f t="shared" si="32"/>
        <v>71.4050000000002</v>
      </c>
      <c r="AB53">
        <f t="shared" si="33"/>
        <v>71.4050000000002</v>
      </c>
      <c r="AC53" s="90">
        <f t="shared" si="34"/>
        <v>2.1425892307923185E-2</v>
      </c>
      <c r="AK53" s="84" t="s">
        <v>42</v>
      </c>
      <c r="AL53" s="83">
        <v>1548.18</v>
      </c>
      <c r="AM53">
        <f t="shared" si="51"/>
        <v>1455.51</v>
      </c>
      <c r="AN53">
        <f t="shared" si="40"/>
        <v>1454.452</v>
      </c>
      <c r="AO53">
        <f t="shared" si="41"/>
        <v>1454.9259999999999</v>
      </c>
      <c r="AP53" s="131">
        <f t="shared" si="42"/>
        <v>1455.2179999999998</v>
      </c>
      <c r="AQ53">
        <f t="shared" si="43"/>
        <v>92.670000000000073</v>
      </c>
      <c r="AR53">
        <f t="shared" si="44"/>
        <v>93.728000000000065</v>
      </c>
      <c r="AS53">
        <f t="shared" si="45"/>
        <v>93.254000000000133</v>
      </c>
      <c r="AT53" s="131">
        <f t="shared" si="46"/>
        <v>92.962000000000216</v>
      </c>
      <c r="AU53">
        <f t="shared" si="47"/>
        <v>92.670000000000073</v>
      </c>
      <c r="AV53">
        <f t="shared" si="36"/>
        <v>93.728000000000065</v>
      </c>
      <c r="AW53">
        <f t="shared" si="37"/>
        <v>93.254000000000133</v>
      </c>
      <c r="AX53" s="131">
        <f t="shared" si="38"/>
        <v>92.962000000000216</v>
      </c>
      <c r="AY53" s="90">
        <f t="shared" si="39"/>
        <v>5.9857380924698722E-2</v>
      </c>
      <c r="AZ53" s="90">
        <f t="shared" si="48"/>
        <v>6.0540763993850881E-2</v>
      </c>
      <c r="BA53" s="90">
        <f t="shared" si="49"/>
        <v>6.0234598044155159E-2</v>
      </c>
      <c r="BB53" s="133">
        <f t="shared" si="50"/>
        <v>6.0045989484427013E-2</v>
      </c>
    </row>
    <row r="54" spans="1:54" ht="15" thickBot="1">
      <c r="A54" s="85" t="s">
        <v>43</v>
      </c>
      <c r="B54" s="145">
        <v>5309</v>
      </c>
      <c r="C54">
        <f t="shared" si="29"/>
        <v>5335.2999999999993</v>
      </c>
      <c r="D54">
        <f t="shared" si="4"/>
        <v>5342.9</v>
      </c>
      <c r="E54">
        <f t="shared" si="5"/>
        <v>5340.7000000000007</v>
      </c>
      <c r="F54" s="131">
        <f t="shared" si="6"/>
        <v>5338</v>
      </c>
      <c r="G54">
        <f t="shared" si="7"/>
        <v>-26.299999999999272</v>
      </c>
      <c r="H54">
        <f t="shared" si="8"/>
        <v>-33.899999999999636</v>
      </c>
      <c r="I54">
        <f t="shared" si="9"/>
        <v>-31.700000000000728</v>
      </c>
      <c r="J54" s="131">
        <f t="shared" si="10"/>
        <v>-29</v>
      </c>
      <c r="K54">
        <f t="shared" si="11"/>
        <v>26.299999999999272</v>
      </c>
      <c r="L54">
        <f t="shared" si="12"/>
        <v>33.899999999999636</v>
      </c>
      <c r="M54">
        <f t="shared" si="13"/>
        <v>31.700000000000728</v>
      </c>
      <c r="N54" s="131">
        <f t="shared" si="14"/>
        <v>29</v>
      </c>
      <c r="O54" s="90">
        <f t="shared" si="30"/>
        <v>4.9538519495195468E-3</v>
      </c>
      <c r="P54" s="90">
        <f t="shared" si="15"/>
        <v>6.3853833113580024E-3</v>
      </c>
      <c r="Q54" s="90">
        <f t="shared" si="16"/>
        <v>5.9709926539839378E-3</v>
      </c>
      <c r="R54" s="133">
        <f t="shared" si="17"/>
        <v>5.4624223017517423E-3</v>
      </c>
      <c r="X54" s="85" t="s">
        <v>43</v>
      </c>
      <c r="Y54" s="82">
        <v>3294.76</v>
      </c>
      <c r="Z54">
        <f t="shared" si="31"/>
        <v>3277.6790000000001</v>
      </c>
      <c r="AA54">
        <f t="shared" si="32"/>
        <v>17.081000000000131</v>
      </c>
      <c r="AB54">
        <f t="shared" si="33"/>
        <v>17.081000000000131</v>
      </c>
      <c r="AC54" s="90">
        <f t="shared" si="34"/>
        <v>5.1842926343649096E-3</v>
      </c>
      <c r="AK54" s="85" t="s">
        <v>43</v>
      </c>
      <c r="AL54" s="82">
        <v>1555.93</v>
      </c>
      <c r="AM54">
        <f t="shared" si="51"/>
        <v>1520.492</v>
      </c>
      <c r="AN54">
        <f t="shared" si="40"/>
        <v>1501.9360000000001</v>
      </c>
      <c r="AO54">
        <f t="shared" si="41"/>
        <v>1502.2280000000001</v>
      </c>
      <c r="AP54" s="131">
        <f t="shared" si="42"/>
        <v>1511.3600000000001</v>
      </c>
      <c r="AQ54">
        <f t="shared" si="43"/>
        <v>35.438000000000102</v>
      </c>
      <c r="AR54">
        <f t="shared" si="44"/>
        <v>53.993999999999915</v>
      </c>
      <c r="AS54">
        <f t="shared" si="45"/>
        <v>53.701999999999998</v>
      </c>
      <c r="AT54" s="131">
        <f t="shared" si="46"/>
        <v>44.569999999999936</v>
      </c>
      <c r="AU54">
        <f t="shared" si="47"/>
        <v>35.438000000000102</v>
      </c>
      <c r="AV54">
        <f t="shared" si="36"/>
        <v>53.993999999999915</v>
      </c>
      <c r="AW54">
        <f t="shared" si="37"/>
        <v>53.701999999999998</v>
      </c>
      <c r="AX54" s="131">
        <f t="shared" si="38"/>
        <v>44.569999999999936</v>
      </c>
      <c r="AY54" s="90">
        <f t="shared" si="39"/>
        <v>2.2776088898600902E-2</v>
      </c>
      <c r="AZ54" s="90">
        <f t="shared" si="48"/>
        <v>3.4702075286163203E-2</v>
      </c>
      <c r="BA54" s="90">
        <f t="shared" si="49"/>
        <v>3.4514406175084993E-2</v>
      </c>
      <c r="BB54" s="133">
        <f t="shared" si="50"/>
        <v>2.8645247536842874E-2</v>
      </c>
    </row>
    <row r="55" spans="1:54" ht="15" thickBot="1">
      <c r="A55" s="84" t="s">
        <v>44</v>
      </c>
      <c r="B55" s="146">
        <v>5292</v>
      </c>
      <c r="C55">
        <f t="shared" si="29"/>
        <v>5316.5</v>
      </c>
      <c r="D55">
        <f t="shared" si="4"/>
        <v>5322.4</v>
      </c>
      <c r="E55">
        <f t="shared" si="5"/>
        <v>5319.7</v>
      </c>
      <c r="F55" s="131">
        <f t="shared" si="6"/>
        <v>5318.1</v>
      </c>
      <c r="G55">
        <f t="shared" si="7"/>
        <v>-24.5</v>
      </c>
      <c r="H55">
        <f t="shared" si="8"/>
        <v>-30.399999999999636</v>
      </c>
      <c r="I55">
        <f t="shared" si="9"/>
        <v>-27.699999999999818</v>
      </c>
      <c r="J55" s="131">
        <f t="shared" si="10"/>
        <v>-26.100000000000364</v>
      </c>
      <c r="K55">
        <f t="shared" si="11"/>
        <v>24.5</v>
      </c>
      <c r="L55">
        <f t="shared" si="12"/>
        <v>30.399999999999636</v>
      </c>
      <c r="M55">
        <f t="shared" si="13"/>
        <v>27.699999999999818</v>
      </c>
      <c r="N55" s="131">
        <f t="shared" si="14"/>
        <v>26.100000000000364</v>
      </c>
      <c r="O55" s="90">
        <f t="shared" si="30"/>
        <v>4.6296296296296294E-3</v>
      </c>
      <c r="P55" s="90">
        <f t="shared" si="15"/>
        <v>5.7445200302342469E-3</v>
      </c>
      <c r="Q55" s="90">
        <f t="shared" si="16"/>
        <v>5.2343159486016285E-3</v>
      </c>
      <c r="R55" s="133">
        <f t="shared" si="17"/>
        <v>4.9319727891157152E-3</v>
      </c>
      <c r="X55" s="84" t="s">
        <v>44</v>
      </c>
      <c r="Y55" s="83">
        <v>3193.9</v>
      </c>
      <c r="Z55">
        <f t="shared" si="31"/>
        <v>3278.3860000000004</v>
      </c>
      <c r="AA55">
        <f t="shared" si="32"/>
        <v>-84.486000000000331</v>
      </c>
      <c r="AB55">
        <f t="shared" si="33"/>
        <v>84.486000000000331</v>
      </c>
      <c r="AC55" s="90">
        <f t="shared" si="34"/>
        <v>2.6452299696296169E-2</v>
      </c>
      <c r="AK55" s="84" t="s">
        <v>44</v>
      </c>
      <c r="AL55" s="83">
        <v>1556.96</v>
      </c>
      <c r="AM55">
        <f t="shared" si="51"/>
        <v>1544.473</v>
      </c>
      <c r="AN55">
        <f t="shared" si="40"/>
        <v>1533.7910000000002</v>
      </c>
      <c r="AO55">
        <f t="shared" si="41"/>
        <v>1542.9230000000002</v>
      </c>
      <c r="AP55" s="131">
        <f t="shared" si="42"/>
        <v>1543.6979999999999</v>
      </c>
      <c r="AQ55">
        <f t="shared" si="43"/>
        <v>12.48700000000008</v>
      </c>
      <c r="AR55">
        <f t="shared" si="44"/>
        <v>23.168999999999869</v>
      </c>
      <c r="AS55">
        <f t="shared" si="45"/>
        <v>14.036999999999807</v>
      </c>
      <c r="AT55" s="131">
        <f t="shared" si="46"/>
        <v>13.262000000000171</v>
      </c>
      <c r="AU55">
        <f t="shared" si="47"/>
        <v>12.48700000000008</v>
      </c>
      <c r="AV55">
        <f t="shared" si="36"/>
        <v>23.168999999999869</v>
      </c>
      <c r="AW55">
        <f t="shared" si="37"/>
        <v>14.036999999999807</v>
      </c>
      <c r="AX55" s="131">
        <f t="shared" si="38"/>
        <v>13.262000000000171</v>
      </c>
      <c r="AY55" s="90">
        <f t="shared" si="39"/>
        <v>8.0201161237283426E-3</v>
      </c>
      <c r="AZ55" s="90">
        <f t="shared" si="48"/>
        <v>1.4880921796320952E-2</v>
      </c>
      <c r="BA55" s="90">
        <f t="shared" si="49"/>
        <v>9.0156458740107692E-3</v>
      </c>
      <c r="BB55" s="133">
        <f t="shared" si="50"/>
        <v>8.5178809988697025E-3</v>
      </c>
    </row>
    <row r="56" spans="1:54" ht="15" thickBot="1">
      <c r="A56" s="85" t="s">
        <v>45</v>
      </c>
      <c r="B56" s="145">
        <v>5280</v>
      </c>
      <c r="C56">
        <f t="shared" si="29"/>
        <v>5298.7</v>
      </c>
      <c r="D56">
        <f t="shared" si="4"/>
        <v>5303.7</v>
      </c>
      <c r="E56">
        <f t="shared" si="5"/>
        <v>5302.1</v>
      </c>
      <c r="F56" s="131">
        <f t="shared" si="6"/>
        <v>5300.4</v>
      </c>
      <c r="G56">
        <f t="shared" si="7"/>
        <v>-18.699999999999818</v>
      </c>
      <c r="H56">
        <f t="shared" si="8"/>
        <v>-23.699999999999818</v>
      </c>
      <c r="I56">
        <f t="shared" si="9"/>
        <v>-22.100000000000364</v>
      </c>
      <c r="J56" s="131">
        <f t="shared" si="10"/>
        <v>-20.399999999999636</v>
      </c>
      <c r="K56">
        <f t="shared" si="11"/>
        <v>18.699999999999818</v>
      </c>
      <c r="L56">
        <f t="shared" si="12"/>
        <v>23.699999999999818</v>
      </c>
      <c r="M56">
        <f t="shared" si="13"/>
        <v>22.100000000000364</v>
      </c>
      <c r="N56" s="131">
        <f t="shared" si="14"/>
        <v>20.399999999999636</v>
      </c>
      <c r="O56" s="90">
        <f t="shared" si="30"/>
        <v>3.5416666666666322E-3</v>
      </c>
      <c r="P56" s="90">
        <f t="shared" si="15"/>
        <v>4.4886363636363292E-3</v>
      </c>
      <c r="Q56" s="90">
        <f t="shared" si="16"/>
        <v>4.1856060606061292E-3</v>
      </c>
      <c r="R56" s="133">
        <f t="shared" si="17"/>
        <v>3.8636363636362948E-3</v>
      </c>
      <c r="X56" s="85" t="s">
        <v>45</v>
      </c>
      <c r="Y56" s="82">
        <v>3287.88</v>
      </c>
      <c r="Z56">
        <f t="shared" si="31"/>
        <v>3252.0740000000005</v>
      </c>
      <c r="AA56">
        <f t="shared" si="32"/>
        <v>35.805999999999585</v>
      </c>
      <c r="AB56">
        <f t="shared" si="33"/>
        <v>35.805999999999585</v>
      </c>
      <c r="AC56" s="90">
        <f t="shared" si="34"/>
        <v>1.0890300132608119E-2</v>
      </c>
      <c r="AK56" s="85" t="s">
        <v>45</v>
      </c>
      <c r="AL56" s="82">
        <v>1558.41</v>
      </c>
      <c r="AM56">
        <f t="shared" si="51"/>
        <v>1555.8759999999997</v>
      </c>
      <c r="AN56">
        <f t="shared" si="40"/>
        <v>1554.895</v>
      </c>
      <c r="AO56">
        <f t="shared" si="41"/>
        <v>1555.67</v>
      </c>
      <c r="AP56" s="131">
        <f t="shared" si="42"/>
        <v>1555.7729999999999</v>
      </c>
      <c r="AQ56">
        <f t="shared" si="43"/>
        <v>2.5340000000003329</v>
      </c>
      <c r="AR56">
        <f t="shared" si="44"/>
        <v>3.5150000000001</v>
      </c>
      <c r="AS56">
        <f t="shared" si="45"/>
        <v>2.7400000000000091</v>
      </c>
      <c r="AT56" s="131">
        <f t="shared" si="46"/>
        <v>2.637000000000171</v>
      </c>
      <c r="AU56">
        <f t="shared" si="47"/>
        <v>2.5340000000003329</v>
      </c>
      <c r="AV56">
        <f t="shared" si="36"/>
        <v>3.5150000000001</v>
      </c>
      <c r="AW56">
        <f t="shared" si="37"/>
        <v>2.7400000000000091</v>
      </c>
      <c r="AX56" s="131">
        <f t="shared" si="38"/>
        <v>2.637000000000171</v>
      </c>
      <c r="AY56" s="90">
        <f t="shared" si="39"/>
        <v>1.6260162601628152E-3</v>
      </c>
      <c r="AZ56" s="90">
        <f t="shared" si="48"/>
        <v>2.255504007289545E-3</v>
      </c>
      <c r="BA56" s="90">
        <f t="shared" si="49"/>
        <v>1.7582022702626453E-3</v>
      </c>
      <c r="BB56" s="133">
        <f t="shared" si="50"/>
        <v>1.6921092652127303E-3</v>
      </c>
    </row>
    <row r="57" spans="1:54" ht="15" thickBot="1">
      <c r="A57" s="84" t="s">
        <v>46</v>
      </c>
      <c r="B57" s="146">
        <v>5273</v>
      </c>
      <c r="C57">
        <f t="shared" si="29"/>
        <v>5285.2999999999993</v>
      </c>
      <c r="D57">
        <f t="shared" si="4"/>
        <v>5289.4</v>
      </c>
      <c r="E57">
        <f t="shared" si="5"/>
        <v>5287.7000000000007</v>
      </c>
      <c r="F57" s="131">
        <f t="shared" si="6"/>
        <v>5286.5</v>
      </c>
      <c r="G57">
        <f t="shared" si="7"/>
        <v>-12.299999999999272</v>
      </c>
      <c r="H57">
        <f t="shared" si="8"/>
        <v>-16.399999999999636</v>
      </c>
      <c r="I57">
        <f t="shared" si="9"/>
        <v>-14.700000000000728</v>
      </c>
      <c r="J57" s="131">
        <f t="shared" si="10"/>
        <v>-13.5</v>
      </c>
      <c r="K57">
        <f t="shared" si="11"/>
        <v>12.299999999999272</v>
      </c>
      <c r="L57">
        <f t="shared" si="12"/>
        <v>16.399999999999636</v>
      </c>
      <c r="M57">
        <f t="shared" si="13"/>
        <v>14.700000000000728</v>
      </c>
      <c r="N57" s="131">
        <f t="shared" si="14"/>
        <v>13.5</v>
      </c>
      <c r="O57" s="90">
        <f t="shared" si="30"/>
        <v>2.3326379670015689E-3</v>
      </c>
      <c r="P57" s="90">
        <f t="shared" si="15"/>
        <v>3.110183956002207E-3</v>
      </c>
      <c r="Q57" s="90">
        <f t="shared" si="16"/>
        <v>2.7877868386119338E-3</v>
      </c>
      <c r="R57" s="133">
        <f t="shared" si="17"/>
        <v>2.5602124028067516E-3</v>
      </c>
      <c r="X57" s="84" t="s">
        <v>46</v>
      </c>
      <c r="Y57" s="83">
        <v>3361.9</v>
      </c>
      <c r="Z57">
        <f t="shared" si="31"/>
        <v>3265.5390000000002</v>
      </c>
      <c r="AA57">
        <f t="shared" si="32"/>
        <v>96.360999999999876</v>
      </c>
      <c r="AB57">
        <f t="shared" si="33"/>
        <v>96.360999999999876</v>
      </c>
      <c r="AC57" s="90">
        <f t="shared" si="34"/>
        <v>2.8662660995270494E-2</v>
      </c>
      <c r="AK57" s="84" t="s">
        <v>46</v>
      </c>
      <c r="AL57" s="83">
        <v>1558.37</v>
      </c>
      <c r="AM57">
        <f t="shared" si="51"/>
        <v>1557.8720000000001</v>
      </c>
      <c r="AN57">
        <f t="shared" si="40"/>
        <v>1557.479</v>
      </c>
      <c r="AO57">
        <f t="shared" si="41"/>
        <v>1557.5820000000003</v>
      </c>
      <c r="AP57" s="131">
        <f t="shared" si="42"/>
        <v>1557.7270000000001</v>
      </c>
      <c r="AQ57">
        <f t="shared" si="43"/>
        <v>0.49799999999981992</v>
      </c>
      <c r="AR57">
        <f t="shared" si="44"/>
        <v>0.89099999999984902</v>
      </c>
      <c r="AS57">
        <f t="shared" si="45"/>
        <v>0.78799999999955617</v>
      </c>
      <c r="AT57" s="131">
        <f t="shared" si="46"/>
        <v>0.64299999999980173</v>
      </c>
      <c r="AU57">
        <f t="shared" si="47"/>
        <v>0.49799999999981992</v>
      </c>
      <c r="AV57">
        <f t="shared" si="36"/>
        <v>0.89099999999984902</v>
      </c>
      <c r="AW57">
        <f t="shared" si="37"/>
        <v>0.78799999999955617</v>
      </c>
      <c r="AX57" s="131">
        <f t="shared" si="38"/>
        <v>0.64299999999980173</v>
      </c>
      <c r="AY57" s="90">
        <f t="shared" si="39"/>
        <v>3.1956467334446888E-4</v>
      </c>
      <c r="AZ57" s="90">
        <f t="shared" si="48"/>
        <v>5.7175125291159933E-4</v>
      </c>
      <c r="BA57" s="90">
        <f t="shared" si="49"/>
        <v>5.0565655139636688E-4</v>
      </c>
      <c r="BB57" s="133">
        <f t="shared" si="50"/>
        <v>4.1261061237049079E-4</v>
      </c>
    </row>
    <row r="58" spans="1:54" ht="15" thickBot="1">
      <c r="A58" s="85" t="s">
        <v>47</v>
      </c>
      <c r="B58" s="145">
        <v>5270</v>
      </c>
      <c r="C58">
        <f t="shared" si="29"/>
        <v>5276.3</v>
      </c>
      <c r="D58">
        <f t="shared" si="4"/>
        <v>5278.9</v>
      </c>
      <c r="E58">
        <f t="shared" si="5"/>
        <v>5277.7</v>
      </c>
      <c r="F58" s="131">
        <f t="shared" si="6"/>
        <v>5277</v>
      </c>
      <c r="G58">
        <f t="shared" si="7"/>
        <v>-6.3000000000001819</v>
      </c>
      <c r="H58">
        <f t="shared" si="8"/>
        <v>-8.8999999999996362</v>
      </c>
      <c r="I58">
        <f t="shared" si="9"/>
        <v>-7.6999999999998181</v>
      </c>
      <c r="J58" s="131">
        <f t="shared" si="10"/>
        <v>-7</v>
      </c>
      <c r="K58">
        <f t="shared" si="11"/>
        <v>6.3000000000001819</v>
      </c>
      <c r="L58">
        <f t="shared" si="12"/>
        <v>8.8999999999996362</v>
      </c>
      <c r="M58">
        <f t="shared" si="13"/>
        <v>7.6999999999998181</v>
      </c>
      <c r="N58" s="131">
        <f t="shared" si="14"/>
        <v>7</v>
      </c>
      <c r="O58" s="90">
        <f t="shared" si="30"/>
        <v>1.1954459203036398E-3</v>
      </c>
      <c r="P58" s="90">
        <f t="shared" si="15"/>
        <v>1.6888045540796274E-3</v>
      </c>
      <c r="Q58" s="90">
        <f t="shared" si="16"/>
        <v>1.4611005692599275E-3</v>
      </c>
      <c r="R58" s="133">
        <f t="shared" si="17"/>
        <v>1.3282732447817836E-3</v>
      </c>
      <c r="X58" s="85" t="s">
        <v>47</v>
      </c>
      <c r="Y58" s="82">
        <v>3268.69</v>
      </c>
      <c r="Z58">
        <f t="shared" si="31"/>
        <v>3299.38</v>
      </c>
      <c r="AA58">
        <f t="shared" si="32"/>
        <v>-30.690000000000055</v>
      </c>
      <c r="AB58">
        <f t="shared" si="33"/>
        <v>30.690000000000055</v>
      </c>
      <c r="AC58" s="90">
        <f t="shared" si="34"/>
        <v>9.3890824764661235E-3</v>
      </c>
      <c r="AK58" s="85" t="s">
        <v>47</v>
      </c>
      <c r="AL58" s="82">
        <v>1557.41</v>
      </c>
      <c r="AM58">
        <f t="shared" si="51"/>
        <v>1558.2370000000001</v>
      </c>
      <c r="AN58">
        <f t="shared" si="40"/>
        <v>1558.1</v>
      </c>
      <c r="AO58">
        <f t="shared" si="41"/>
        <v>1558.2449999999999</v>
      </c>
      <c r="AP58" s="131">
        <f t="shared" si="42"/>
        <v>1558.241</v>
      </c>
      <c r="AQ58">
        <f t="shared" si="43"/>
        <v>-0.82699999999999818</v>
      </c>
      <c r="AR58">
        <f t="shared" si="44"/>
        <v>-0.6899999999998272</v>
      </c>
      <c r="AS58">
        <f t="shared" si="45"/>
        <v>-0.83499999999980901</v>
      </c>
      <c r="AT58" s="131">
        <f t="shared" si="46"/>
        <v>-0.83099999999990359</v>
      </c>
      <c r="AU58">
        <f t="shared" si="47"/>
        <v>0.82699999999999818</v>
      </c>
      <c r="AV58">
        <f t="shared" si="36"/>
        <v>0.6899999999998272</v>
      </c>
      <c r="AW58">
        <f t="shared" si="37"/>
        <v>0.83499999999980901</v>
      </c>
      <c r="AX58" s="131">
        <f t="shared" si="38"/>
        <v>0.83099999999990359</v>
      </c>
      <c r="AY58" s="90">
        <f t="shared" si="39"/>
        <v>5.310098175817531E-4</v>
      </c>
      <c r="AZ58" s="90">
        <f t="shared" si="48"/>
        <v>4.4304325771622575E-4</v>
      </c>
      <c r="BA58" s="90">
        <f t="shared" si="49"/>
        <v>5.3614655100442973E-4</v>
      </c>
      <c r="BB58" s="133">
        <f t="shared" si="50"/>
        <v>5.3357818429309147E-4</v>
      </c>
    </row>
    <row r="59" spans="1:54" ht="15" thickBot="1">
      <c r="A59" s="84" t="s">
        <v>48</v>
      </c>
      <c r="B59" s="146">
        <v>5267</v>
      </c>
      <c r="C59">
        <f t="shared" si="29"/>
        <v>5271.5999999999995</v>
      </c>
      <c r="D59">
        <f t="shared" si="4"/>
        <v>5272.9</v>
      </c>
      <c r="E59">
        <f t="shared" si="5"/>
        <v>5272.2000000000007</v>
      </c>
      <c r="F59" s="131">
        <f t="shared" si="6"/>
        <v>5271.9</v>
      </c>
      <c r="G59">
        <f t="shared" si="7"/>
        <v>-4.5999999999994543</v>
      </c>
      <c r="H59">
        <f t="shared" si="8"/>
        <v>-5.8999999999996362</v>
      </c>
      <c r="I59">
        <f t="shared" si="9"/>
        <v>-5.2000000000007276</v>
      </c>
      <c r="J59" s="131">
        <f t="shared" si="10"/>
        <v>-4.8999999999996362</v>
      </c>
      <c r="K59">
        <f t="shared" si="11"/>
        <v>4.5999999999994543</v>
      </c>
      <c r="L59">
        <f t="shared" si="12"/>
        <v>5.8999999999996362</v>
      </c>
      <c r="M59">
        <f t="shared" si="13"/>
        <v>5.2000000000007276</v>
      </c>
      <c r="N59" s="131">
        <f t="shared" si="14"/>
        <v>4.8999999999996362</v>
      </c>
      <c r="O59" s="90">
        <f t="shared" si="30"/>
        <v>8.7336244541474353E-4</v>
      </c>
      <c r="P59" s="90">
        <f t="shared" si="15"/>
        <v>1.1201822669450611E-3</v>
      </c>
      <c r="Q59" s="90">
        <f t="shared" si="16"/>
        <v>9.8727928612126967E-4</v>
      </c>
      <c r="R59" s="133">
        <f t="shared" si="17"/>
        <v>9.3032086576792024E-4</v>
      </c>
      <c r="X59" s="84" t="s">
        <v>48</v>
      </c>
      <c r="Y59" s="83">
        <v>3283.18</v>
      </c>
      <c r="Z59">
        <f t="shared" si="31"/>
        <v>3293.0120000000002</v>
      </c>
      <c r="AA59">
        <f t="shared" si="32"/>
        <v>-9.8320000000003347</v>
      </c>
      <c r="AB59">
        <f t="shared" si="33"/>
        <v>9.8320000000003347</v>
      </c>
      <c r="AC59" s="90">
        <f t="shared" si="34"/>
        <v>2.9946576185284801E-3</v>
      </c>
      <c r="AK59" s="84" t="s">
        <v>48</v>
      </c>
      <c r="AL59" s="83">
        <v>1562.81</v>
      </c>
      <c r="AM59">
        <f t="shared" si="51"/>
        <v>1557.7019999999998</v>
      </c>
      <c r="AN59">
        <f t="shared" si="40"/>
        <v>1557.8980000000001</v>
      </c>
      <c r="AO59">
        <f t="shared" si="41"/>
        <v>1557.894</v>
      </c>
      <c r="AP59" s="131">
        <f t="shared" si="42"/>
        <v>1557.798</v>
      </c>
      <c r="AQ59">
        <f t="shared" si="43"/>
        <v>5.1080000000001746</v>
      </c>
      <c r="AR59">
        <f t="shared" si="44"/>
        <v>4.9119999999998072</v>
      </c>
      <c r="AS59">
        <f t="shared" si="45"/>
        <v>4.91599999999994</v>
      </c>
      <c r="AT59" s="131">
        <f t="shared" si="46"/>
        <v>5.0119999999999436</v>
      </c>
      <c r="AU59">
        <f t="shared" si="47"/>
        <v>5.1080000000001746</v>
      </c>
      <c r="AV59">
        <f t="shared" si="36"/>
        <v>4.9119999999998072</v>
      </c>
      <c r="AW59">
        <f t="shared" si="37"/>
        <v>4.91599999999994</v>
      </c>
      <c r="AX59" s="131">
        <f t="shared" si="38"/>
        <v>5.0119999999999436</v>
      </c>
      <c r="AY59" s="90">
        <f t="shared" si="39"/>
        <v>3.2684715352475188E-3</v>
      </c>
      <c r="AZ59" s="90">
        <f t="shared" si="48"/>
        <v>3.1430564176066237E-3</v>
      </c>
      <c r="BA59" s="90">
        <f t="shared" si="49"/>
        <v>3.1456159098034566E-3</v>
      </c>
      <c r="BB59" s="133">
        <f t="shared" si="50"/>
        <v>3.2070437225254151E-3</v>
      </c>
    </row>
    <row r="60" spans="1:54" ht="15" thickBot="1">
      <c r="A60" s="85" t="s">
        <v>49</v>
      </c>
      <c r="B60" s="145">
        <v>5267</v>
      </c>
      <c r="C60">
        <f t="shared" si="29"/>
        <v>5268.2</v>
      </c>
      <c r="D60">
        <f t="shared" si="4"/>
        <v>5269.1</v>
      </c>
      <c r="E60">
        <f t="shared" si="5"/>
        <v>5268.8</v>
      </c>
      <c r="F60" s="131">
        <f t="shared" si="6"/>
        <v>5268.5</v>
      </c>
      <c r="G60">
        <f t="shared" si="7"/>
        <v>-1.1999999999998181</v>
      </c>
      <c r="H60">
        <f t="shared" si="8"/>
        <v>-2.1000000000003638</v>
      </c>
      <c r="I60">
        <f t="shared" si="9"/>
        <v>-1.8000000000001819</v>
      </c>
      <c r="J60" s="131">
        <f t="shared" si="10"/>
        <v>-1.5</v>
      </c>
      <c r="K60">
        <f t="shared" si="11"/>
        <v>1.1999999999998181</v>
      </c>
      <c r="L60">
        <f t="shared" si="12"/>
        <v>2.1000000000003638</v>
      </c>
      <c r="M60">
        <f t="shared" si="13"/>
        <v>1.8000000000001819</v>
      </c>
      <c r="N60" s="131">
        <f t="shared" si="14"/>
        <v>1.5</v>
      </c>
      <c r="O60" s="90">
        <f t="shared" si="30"/>
        <v>2.2783368141253429E-4</v>
      </c>
      <c r="P60" s="90">
        <f t="shared" si="15"/>
        <v>3.9870894247206453E-4</v>
      </c>
      <c r="Q60" s="90">
        <f t="shared" si="16"/>
        <v>3.4175052211888777E-4</v>
      </c>
      <c r="R60" s="133">
        <f t="shared" si="17"/>
        <v>2.84792101765711E-4</v>
      </c>
      <c r="X60" s="85" t="s">
        <v>49</v>
      </c>
      <c r="Y60" s="82">
        <v>3312.32</v>
      </c>
      <c r="Z60">
        <f t="shared" si="31"/>
        <v>3295.047</v>
      </c>
      <c r="AA60">
        <f t="shared" si="32"/>
        <v>17.273000000000138</v>
      </c>
      <c r="AB60">
        <f t="shared" si="33"/>
        <v>17.273000000000138</v>
      </c>
      <c r="AC60" s="90">
        <f t="shared" si="34"/>
        <v>5.2147739348855594E-3</v>
      </c>
      <c r="AK60" s="85" t="s">
        <v>49</v>
      </c>
      <c r="AL60" s="82">
        <v>1566.27</v>
      </c>
      <c r="AM60">
        <f t="shared" si="51"/>
        <v>1561.2859999999998</v>
      </c>
      <c r="AN60">
        <f t="shared" si="40"/>
        <v>1560.3019999999999</v>
      </c>
      <c r="AO60">
        <f t="shared" si="41"/>
        <v>1560.2060000000001</v>
      </c>
      <c r="AP60" s="131">
        <f t="shared" si="42"/>
        <v>1560.7459999999999</v>
      </c>
      <c r="AQ60">
        <f t="shared" si="43"/>
        <v>4.984000000000151</v>
      </c>
      <c r="AR60">
        <f t="shared" si="44"/>
        <v>5.9680000000000746</v>
      </c>
      <c r="AS60">
        <f t="shared" si="45"/>
        <v>6.0639999999998508</v>
      </c>
      <c r="AT60" s="131">
        <f t="shared" si="46"/>
        <v>5.5240000000001146</v>
      </c>
      <c r="AU60">
        <f t="shared" si="47"/>
        <v>4.984000000000151</v>
      </c>
      <c r="AV60">
        <f t="shared" si="36"/>
        <v>5.9680000000000746</v>
      </c>
      <c r="AW60">
        <f t="shared" si="37"/>
        <v>6.0639999999998508</v>
      </c>
      <c r="AX60" s="131">
        <f t="shared" si="38"/>
        <v>5.5240000000001146</v>
      </c>
      <c r="AY60" s="90">
        <f t="shared" si="39"/>
        <v>3.1820822718944698E-3</v>
      </c>
      <c r="AZ60" s="90">
        <f t="shared" si="48"/>
        <v>3.8103264443551076E-3</v>
      </c>
      <c r="BA60" s="90">
        <f t="shared" si="49"/>
        <v>3.8716185587413733E-3</v>
      </c>
      <c r="BB60" s="133">
        <f t="shared" si="50"/>
        <v>3.5268504153179942E-3</v>
      </c>
    </row>
    <row r="61" spans="1:54" ht="15" thickBot="1">
      <c r="A61" s="84" t="s">
        <v>50</v>
      </c>
      <c r="B61" s="146">
        <v>5265</v>
      </c>
      <c r="C61">
        <f t="shared" si="29"/>
        <v>5267.2999999999993</v>
      </c>
      <c r="D61">
        <f t="shared" si="4"/>
        <v>5267.6</v>
      </c>
      <c r="E61">
        <f t="shared" si="5"/>
        <v>5267.3</v>
      </c>
      <c r="F61" s="131">
        <f t="shared" si="6"/>
        <v>5267.2999999999993</v>
      </c>
      <c r="G61">
        <f t="shared" si="7"/>
        <v>-2.2999999999992724</v>
      </c>
      <c r="H61">
        <f t="shared" si="8"/>
        <v>-2.6000000000003638</v>
      </c>
      <c r="I61">
        <f t="shared" si="9"/>
        <v>-2.3000000000001819</v>
      </c>
      <c r="J61" s="131">
        <f t="shared" si="10"/>
        <v>-2.2999999999992724</v>
      </c>
      <c r="K61">
        <f t="shared" si="11"/>
        <v>2.2999999999992724</v>
      </c>
      <c r="L61">
        <f t="shared" si="12"/>
        <v>2.6000000000003638</v>
      </c>
      <c r="M61">
        <f t="shared" si="13"/>
        <v>2.3000000000001819</v>
      </c>
      <c r="N61" s="131">
        <f t="shared" si="14"/>
        <v>2.2999999999992724</v>
      </c>
      <c r="O61" s="90">
        <f t="shared" si="30"/>
        <v>4.3684710351363199E-4</v>
      </c>
      <c r="P61" s="90">
        <f t="shared" si="15"/>
        <v>4.9382716049389624E-4</v>
      </c>
      <c r="Q61" s="90">
        <f t="shared" si="16"/>
        <v>4.3684710351380471E-4</v>
      </c>
      <c r="R61" s="133">
        <f t="shared" si="17"/>
        <v>4.3684710351363199E-4</v>
      </c>
      <c r="X61" s="84" t="s">
        <v>50</v>
      </c>
      <c r="Y61" s="83">
        <v>3403.92</v>
      </c>
      <c r="Z61">
        <f t="shared" si="31"/>
        <v>3299.8100000000004</v>
      </c>
      <c r="AA61">
        <f t="shared" si="32"/>
        <v>104.10999999999967</v>
      </c>
      <c r="AB61">
        <f t="shared" si="33"/>
        <v>104.10999999999967</v>
      </c>
      <c r="AC61" s="90">
        <f t="shared" si="34"/>
        <v>3.0585325154527623E-2</v>
      </c>
      <c r="AK61" s="84" t="s">
        <v>50</v>
      </c>
      <c r="AL61" s="83">
        <v>1567.49</v>
      </c>
      <c r="AM61">
        <f t="shared" si="51"/>
        <v>1564.692</v>
      </c>
      <c r="AN61">
        <f t="shared" si="40"/>
        <v>1563.46</v>
      </c>
      <c r="AO61">
        <f t="shared" si="41"/>
        <v>1564</v>
      </c>
      <c r="AP61" s="131">
        <f t="shared" si="42"/>
        <v>1564.346</v>
      </c>
      <c r="AQ61">
        <f t="shared" si="43"/>
        <v>2.7980000000000018</v>
      </c>
      <c r="AR61">
        <f t="shared" si="44"/>
        <v>4.0299999999999727</v>
      </c>
      <c r="AS61">
        <f t="shared" si="45"/>
        <v>3.4900000000000091</v>
      </c>
      <c r="AT61" s="131">
        <f t="shared" si="46"/>
        <v>3.1440000000000055</v>
      </c>
      <c r="AU61">
        <f t="shared" si="47"/>
        <v>2.7980000000000018</v>
      </c>
      <c r="AV61">
        <f t="shared" si="36"/>
        <v>4.0299999999999727</v>
      </c>
      <c r="AW61">
        <f t="shared" si="37"/>
        <v>3.4900000000000091</v>
      </c>
      <c r="AX61" s="131">
        <f t="shared" si="38"/>
        <v>3.1440000000000055</v>
      </c>
      <c r="AY61" s="90">
        <f t="shared" si="39"/>
        <v>1.785019362164991E-3</v>
      </c>
      <c r="AZ61" s="90">
        <f t="shared" si="48"/>
        <v>2.5709892886078842E-3</v>
      </c>
      <c r="BA61" s="90">
        <f t="shared" si="49"/>
        <v>2.2264894831865016E-3</v>
      </c>
      <c r="BB61" s="133">
        <f t="shared" si="50"/>
        <v>2.0057544226757462E-3</v>
      </c>
    </row>
    <row r="62" spans="1:54" ht="15" thickBot="1">
      <c r="A62" s="85" t="s">
        <v>51</v>
      </c>
      <c r="B62" s="145">
        <v>5255</v>
      </c>
      <c r="C62">
        <f t="shared" si="29"/>
        <v>5265.5999999999995</v>
      </c>
      <c r="D62">
        <f t="shared" si="4"/>
        <v>5266</v>
      </c>
      <c r="E62">
        <f t="shared" si="5"/>
        <v>5266</v>
      </c>
      <c r="F62" s="131">
        <f t="shared" si="6"/>
        <v>5265.8</v>
      </c>
      <c r="G62">
        <f t="shared" si="7"/>
        <v>-10.599999999999454</v>
      </c>
      <c r="H62">
        <f t="shared" si="8"/>
        <v>-11</v>
      </c>
      <c r="I62">
        <f t="shared" si="9"/>
        <v>-11</v>
      </c>
      <c r="J62" s="131">
        <f t="shared" si="10"/>
        <v>-10.800000000000182</v>
      </c>
      <c r="K62">
        <f t="shared" si="11"/>
        <v>10.599999999999454</v>
      </c>
      <c r="L62">
        <f t="shared" si="12"/>
        <v>11</v>
      </c>
      <c r="M62">
        <f t="shared" si="13"/>
        <v>11</v>
      </c>
      <c r="N62" s="131">
        <f t="shared" si="14"/>
        <v>10.800000000000182</v>
      </c>
      <c r="O62" s="90">
        <f t="shared" si="30"/>
        <v>2.0171265461464234E-3</v>
      </c>
      <c r="P62" s="90">
        <f t="shared" si="15"/>
        <v>2.0932445290199808E-3</v>
      </c>
      <c r="Q62" s="90">
        <f t="shared" si="16"/>
        <v>2.0932445290199808E-3</v>
      </c>
      <c r="R62" s="133">
        <f t="shared" si="17"/>
        <v>2.0551855375832888E-3</v>
      </c>
      <c r="X62" s="85" t="s">
        <v>51</v>
      </c>
      <c r="Y62" s="82">
        <v>3652.4</v>
      </c>
      <c r="Z62">
        <f t="shared" si="31"/>
        <v>3338.7690000000002</v>
      </c>
      <c r="AA62">
        <f t="shared" si="32"/>
        <v>313.63099999999986</v>
      </c>
      <c r="AB62">
        <f t="shared" si="33"/>
        <v>313.63099999999986</v>
      </c>
      <c r="AC62" s="90">
        <f t="shared" si="34"/>
        <v>8.5869839009966004E-2</v>
      </c>
      <c r="AK62" s="85" t="s">
        <v>51</v>
      </c>
      <c r="AL62" s="82">
        <v>1566.03</v>
      </c>
      <c r="AM62">
        <f t="shared" si="51"/>
        <v>1566.778</v>
      </c>
      <c r="AN62">
        <f t="shared" si="40"/>
        <v>1566.1880000000001</v>
      </c>
      <c r="AO62">
        <f t="shared" si="41"/>
        <v>1566.5340000000001</v>
      </c>
      <c r="AP62" s="131">
        <f t="shared" si="42"/>
        <v>1566.6559999999999</v>
      </c>
      <c r="AQ62">
        <f t="shared" si="43"/>
        <v>-0.74800000000004729</v>
      </c>
      <c r="AR62">
        <f t="shared" si="44"/>
        <v>-0.15800000000012915</v>
      </c>
      <c r="AS62">
        <f t="shared" si="45"/>
        <v>-0.50400000000013279</v>
      </c>
      <c r="AT62" s="131">
        <f t="shared" si="46"/>
        <v>-0.62599999999997635</v>
      </c>
      <c r="AU62">
        <f t="shared" si="47"/>
        <v>0.74800000000004729</v>
      </c>
      <c r="AV62">
        <f t="shared" si="36"/>
        <v>0.15800000000012915</v>
      </c>
      <c r="AW62">
        <f t="shared" si="37"/>
        <v>0.50400000000013279</v>
      </c>
      <c r="AX62" s="131">
        <f t="shared" si="38"/>
        <v>0.62599999999997635</v>
      </c>
      <c r="AY62" s="90">
        <f t="shared" si="39"/>
        <v>4.7764091364791691E-4</v>
      </c>
      <c r="AZ62" s="90">
        <f t="shared" si="48"/>
        <v>1.0089206464763072E-4</v>
      </c>
      <c r="BA62" s="90">
        <f t="shared" si="49"/>
        <v>3.2183291507834001E-4</v>
      </c>
      <c r="BB62" s="133">
        <f t="shared" si="50"/>
        <v>3.9973691436305585E-4</v>
      </c>
    </row>
    <row r="63" spans="1:54" ht="15" thickBot="1">
      <c r="A63" s="84" t="s">
        <v>56</v>
      </c>
      <c r="B63" s="146">
        <v>5301</v>
      </c>
      <c r="C63">
        <f t="shared" si="29"/>
        <v>5258.2</v>
      </c>
      <c r="D63">
        <f t="shared" si="4"/>
        <v>5260.4</v>
      </c>
      <c r="E63">
        <f t="shared" si="5"/>
        <v>5260.2</v>
      </c>
      <c r="F63" s="131">
        <f t="shared" si="6"/>
        <v>5259.2</v>
      </c>
      <c r="G63">
        <f t="shared" si="7"/>
        <v>42.800000000000182</v>
      </c>
      <c r="H63">
        <f t="shared" si="8"/>
        <v>40.600000000000364</v>
      </c>
      <c r="I63">
        <f t="shared" si="9"/>
        <v>40.800000000000182</v>
      </c>
      <c r="J63" s="131">
        <f t="shared" si="10"/>
        <v>41.800000000000182</v>
      </c>
      <c r="K63">
        <f t="shared" si="11"/>
        <v>42.800000000000182</v>
      </c>
      <c r="L63">
        <f t="shared" si="12"/>
        <v>40.600000000000364</v>
      </c>
      <c r="M63">
        <f t="shared" si="13"/>
        <v>40.800000000000182</v>
      </c>
      <c r="N63" s="131">
        <f t="shared" si="14"/>
        <v>41.800000000000182</v>
      </c>
      <c r="O63" s="90">
        <f t="shared" si="30"/>
        <v>8.0739483116393472E-3</v>
      </c>
      <c r="P63" s="90">
        <f t="shared" si="15"/>
        <v>7.6589322769289496E-3</v>
      </c>
      <c r="Q63" s="90">
        <f t="shared" si="16"/>
        <v>7.6966610073571371E-3</v>
      </c>
      <c r="R63" s="133">
        <f t="shared" si="17"/>
        <v>7.8853046594982417E-3</v>
      </c>
      <c r="X63" s="84" t="s">
        <v>56</v>
      </c>
      <c r="Y63" s="83">
        <v>3231.13</v>
      </c>
      <c r="Z63">
        <f t="shared" si="31"/>
        <v>3472.9180000000001</v>
      </c>
      <c r="AA63">
        <f t="shared" si="32"/>
        <v>-241.78800000000001</v>
      </c>
      <c r="AB63">
        <f t="shared" si="33"/>
        <v>241.78800000000001</v>
      </c>
      <c r="AC63" s="90">
        <f t="shared" si="34"/>
        <v>7.4830786752622155E-2</v>
      </c>
      <c r="AK63" s="84" t="s">
        <v>56</v>
      </c>
      <c r="AL63" s="83">
        <v>1566.35</v>
      </c>
      <c r="AM63">
        <f t="shared" si="51"/>
        <v>1566.346</v>
      </c>
      <c r="AN63">
        <f t="shared" si="40"/>
        <v>1566.5160000000001</v>
      </c>
      <c r="AO63">
        <f t="shared" si="41"/>
        <v>1566.6379999999999</v>
      </c>
      <c r="AP63" s="131">
        <f t="shared" si="42"/>
        <v>1566.492</v>
      </c>
      <c r="AQ63">
        <f t="shared" si="43"/>
        <v>3.9999999999054126E-3</v>
      </c>
      <c r="AR63">
        <f t="shared" si="44"/>
        <v>-0.16600000000016735</v>
      </c>
      <c r="AS63">
        <f t="shared" si="45"/>
        <v>-0.28800000000001091</v>
      </c>
      <c r="AT63" s="131">
        <f t="shared" si="46"/>
        <v>-0.14200000000005275</v>
      </c>
      <c r="AU63">
        <f t="shared" si="47"/>
        <v>3.9999999999054126E-3</v>
      </c>
      <c r="AV63">
        <f t="shared" si="36"/>
        <v>0.16600000000016735</v>
      </c>
      <c r="AW63">
        <f t="shared" si="37"/>
        <v>0.28800000000001091</v>
      </c>
      <c r="AX63" s="131">
        <f t="shared" si="38"/>
        <v>0.14200000000005275</v>
      </c>
      <c r="AY63" s="90">
        <f t="shared" si="39"/>
        <v>2.5537076642547406E-6</v>
      </c>
      <c r="AZ63" s="90">
        <f t="shared" si="48"/>
        <v>1.0597886806918464E-4</v>
      </c>
      <c r="BA63" s="90">
        <f t="shared" si="49"/>
        <v>1.8386695183069616E-4</v>
      </c>
      <c r="BB63" s="133">
        <f t="shared" si="50"/>
        <v>9.0656622083220705E-5</v>
      </c>
    </row>
    <row r="64" spans="1:54" ht="15" thickBot="1">
      <c r="A64" s="85" t="s">
        <v>41</v>
      </c>
      <c r="B64" s="145">
        <v>5293</v>
      </c>
      <c r="C64">
        <f t="shared" si="29"/>
        <v>5288.2</v>
      </c>
      <c r="D64">
        <f t="shared" si="4"/>
        <v>5280</v>
      </c>
      <c r="E64">
        <f t="shared" si="5"/>
        <v>5279</v>
      </c>
      <c r="F64" s="131">
        <f t="shared" si="6"/>
        <v>5283.6</v>
      </c>
      <c r="G64">
        <f t="shared" si="7"/>
        <v>4.8000000000001819</v>
      </c>
      <c r="H64">
        <f t="shared" si="8"/>
        <v>13</v>
      </c>
      <c r="I64">
        <f t="shared" si="9"/>
        <v>14</v>
      </c>
      <c r="J64" s="131">
        <f t="shared" si="10"/>
        <v>9.3999999999996362</v>
      </c>
      <c r="K64">
        <f t="shared" si="11"/>
        <v>4.8000000000001819</v>
      </c>
      <c r="L64">
        <f t="shared" si="12"/>
        <v>13</v>
      </c>
      <c r="M64">
        <f t="shared" si="13"/>
        <v>14</v>
      </c>
      <c r="N64" s="131">
        <f t="shared" si="14"/>
        <v>9.3999999999996362</v>
      </c>
      <c r="O64" s="90">
        <f t="shared" si="30"/>
        <v>9.0685811449087129E-4</v>
      </c>
      <c r="P64" s="90">
        <f t="shared" si="15"/>
        <v>2.4560740600793503E-3</v>
      </c>
      <c r="Q64" s="90">
        <f t="shared" si="16"/>
        <v>2.6450028339316078E-3</v>
      </c>
      <c r="R64" s="133">
        <f t="shared" si="17"/>
        <v>1.7759304742111536E-3</v>
      </c>
      <c r="X64" s="85" t="s">
        <v>41</v>
      </c>
      <c r="Y64" s="82">
        <v>3288.29</v>
      </c>
      <c r="Z64">
        <f t="shared" si="31"/>
        <v>3400.1880000000001</v>
      </c>
      <c r="AA64">
        <f t="shared" si="32"/>
        <v>-111.89800000000014</v>
      </c>
      <c r="AB64">
        <f t="shared" si="33"/>
        <v>111.89800000000014</v>
      </c>
      <c r="AC64" s="90">
        <f t="shared" si="34"/>
        <v>3.4029237080671154E-2</v>
      </c>
      <c r="AK64" s="85" t="s">
        <v>41</v>
      </c>
      <c r="AL64" s="82">
        <v>1571.05</v>
      </c>
      <c r="AM64">
        <f t="shared" si="51"/>
        <v>1566.4</v>
      </c>
      <c r="AN64">
        <f t="shared" si="40"/>
        <v>1566.482</v>
      </c>
      <c r="AO64">
        <f t="shared" si="41"/>
        <v>1566.336</v>
      </c>
      <c r="AP64" s="131">
        <f t="shared" si="42"/>
        <v>1566.3679999999999</v>
      </c>
      <c r="AQ64">
        <f t="shared" si="43"/>
        <v>4.6499999999998636</v>
      </c>
      <c r="AR64">
        <f t="shared" si="44"/>
        <v>4.5679999999999836</v>
      </c>
      <c r="AS64">
        <f t="shared" si="45"/>
        <v>4.7139999999999418</v>
      </c>
      <c r="AT64" s="131">
        <f t="shared" si="46"/>
        <v>4.6820000000000164</v>
      </c>
      <c r="AU64">
        <f t="shared" si="47"/>
        <v>4.6499999999998636</v>
      </c>
      <c r="AV64">
        <f t="shared" si="36"/>
        <v>4.5679999999999836</v>
      </c>
      <c r="AW64">
        <f t="shared" si="37"/>
        <v>4.7139999999999418</v>
      </c>
      <c r="AX64" s="131">
        <f t="shared" si="38"/>
        <v>4.6820000000000164</v>
      </c>
      <c r="AY64" s="90">
        <f t="shared" si="39"/>
        <v>2.9598039527703535E-3</v>
      </c>
      <c r="AZ64" s="90">
        <f t="shared" si="48"/>
        <v>2.9076095604850154E-3</v>
      </c>
      <c r="BA64" s="90">
        <f t="shared" si="49"/>
        <v>3.00054103943219E-3</v>
      </c>
      <c r="BB64" s="133">
        <f t="shared" si="50"/>
        <v>2.9801724961013441E-3</v>
      </c>
    </row>
    <row r="65" spans="1:54" ht="15" thickBot="1">
      <c r="A65" s="84" t="s">
        <v>42</v>
      </c>
      <c r="B65" s="146">
        <v>5294</v>
      </c>
      <c r="C65">
        <f t="shared" si="29"/>
        <v>5290.8</v>
      </c>
      <c r="D65">
        <f t="shared" si="4"/>
        <v>5287.8</v>
      </c>
      <c r="E65">
        <f t="shared" si="5"/>
        <v>5292.4</v>
      </c>
      <c r="F65" s="131">
        <f t="shared" si="6"/>
        <v>5291.6</v>
      </c>
      <c r="G65">
        <f t="shared" si="7"/>
        <v>3.1999999999998181</v>
      </c>
      <c r="H65">
        <f t="shared" si="8"/>
        <v>6.1999999999998181</v>
      </c>
      <c r="I65">
        <f t="shared" si="9"/>
        <v>1.6000000000003638</v>
      </c>
      <c r="J65" s="131">
        <f t="shared" si="10"/>
        <v>2.3999999999996362</v>
      </c>
      <c r="K65">
        <f t="shared" si="11"/>
        <v>3.1999999999998181</v>
      </c>
      <c r="L65">
        <f t="shared" si="12"/>
        <v>6.1999999999998181</v>
      </c>
      <c r="M65">
        <f t="shared" si="13"/>
        <v>1.6000000000003638</v>
      </c>
      <c r="N65" s="131">
        <f t="shared" si="14"/>
        <v>2.3999999999996362</v>
      </c>
      <c r="O65" s="90">
        <f t="shared" si="30"/>
        <v>6.0445787684167325E-4</v>
      </c>
      <c r="P65" s="90">
        <f t="shared" si="15"/>
        <v>1.1711371363807741E-3</v>
      </c>
      <c r="Q65" s="90">
        <f t="shared" si="16"/>
        <v>3.0222893842092249E-4</v>
      </c>
      <c r="R65" s="133">
        <f t="shared" si="17"/>
        <v>4.5334340763121197E-4</v>
      </c>
      <c r="X65" s="84" t="s">
        <v>42</v>
      </c>
      <c r="Y65" s="83">
        <v>3493.42</v>
      </c>
      <c r="Z65">
        <f t="shared" si="31"/>
        <v>3355.527</v>
      </c>
      <c r="AA65">
        <f t="shared" si="32"/>
        <v>137.89300000000003</v>
      </c>
      <c r="AB65">
        <f t="shared" si="33"/>
        <v>137.89300000000003</v>
      </c>
      <c r="AC65" s="90">
        <f t="shared" si="34"/>
        <v>3.947220775057108E-2</v>
      </c>
      <c r="AK65" s="84" t="s">
        <v>42</v>
      </c>
      <c r="AL65" s="83">
        <v>1648.55</v>
      </c>
      <c r="AM65">
        <f t="shared" si="51"/>
        <v>1569.6079999999999</v>
      </c>
      <c r="AN65">
        <f t="shared" si="40"/>
        <v>1568.636</v>
      </c>
      <c r="AO65">
        <f t="shared" si="41"/>
        <v>1568.6680000000001</v>
      </c>
      <c r="AP65" s="131">
        <f t="shared" si="42"/>
        <v>1569.1379999999999</v>
      </c>
      <c r="AQ65">
        <f t="shared" si="43"/>
        <v>78.942000000000007</v>
      </c>
      <c r="AR65">
        <f t="shared" si="44"/>
        <v>79.913999999999987</v>
      </c>
      <c r="AS65">
        <f t="shared" si="45"/>
        <v>79.881999999999834</v>
      </c>
      <c r="AT65" s="131">
        <f t="shared" si="46"/>
        <v>79.412000000000035</v>
      </c>
      <c r="AU65">
        <f t="shared" si="47"/>
        <v>78.942000000000007</v>
      </c>
      <c r="AV65">
        <f t="shared" si="36"/>
        <v>79.913999999999987</v>
      </c>
      <c r="AW65">
        <f t="shared" si="37"/>
        <v>79.881999999999834</v>
      </c>
      <c r="AX65" s="131">
        <f t="shared" si="38"/>
        <v>79.412000000000035</v>
      </c>
      <c r="AY65" s="90">
        <f t="shared" si="39"/>
        <v>4.7885717751963854E-2</v>
      </c>
      <c r="AZ65" s="90">
        <f t="shared" si="48"/>
        <v>4.8475326802341442E-2</v>
      </c>
      <c r="BA65" s="90">
        <f t="shared" si="49"/>
        <v>4.8455915804798057E-2</v>
      </c>
      <c r="BB65" s="133">
        <f t="shared" si="50"/>
        <v>4.8170816778381025E-2</v>
      </c>
    </row>
    <row r="66" spans="1:54" ht="15" thickBot="1">
      <c r="A66" s="85" t="s">
        <v>43</v>
      </c>
      <c r="B66" s="145">
        <v>5308</v>
      </c>
      <c r="C66">
        <f t="shared" si="29"/>
        <v>5294.5</v>
      </c>
      <c r="D66">
        <f t="shared" si="4"/>
        <v>5295.1</v>
      </c>
      <c r="E66">
        <f t="shared" si="5"/>
        <v>5294.3</v>
      </c>
      <c r="F66" s="131">
        <f t="shared" si="6"/>
        <v>5294.4</v>
      </c>
      <c r="G66">
        <f t="shared" si="7"/>
        <v>13.5</v>
      </c>
      <c r="H66">
        <f t="shared" si="8"/>
        <v>12.899999999999636</v>
      </c>
      <c r="I66">
        <f t="shared" si="9"/>
        <v>13.699999999999818</v>
      </c>
      <c r="J66" s="131">
        <f t="shared" si="10"/>
        <v>13.600000000000364</v>
      </c>
      <c r="K66">
        <f t="shared" si="11"/>
        <v>13.5</v>
      </c>
      <c r="L66">
        <f t="shared" si="12"/>
        <v>12.899999999999636</v>
      </c>
      <c r="M66">
        <f t="shared" si="13"/>
        <v>13.699999999999818</v>
      </c>
      <c r="N66" s="131">
        <f t="shared" si="14"/>
        <v>13.600000000000364</v>
      </c>
      <c r="O66" s="90">
        <f t="shared" si="30"/>
        <v>2.543330821401658E-3</v>
      </c>
      <c r="P66" s="90">
        <f t="shared" si="15"/>
        <v>2.43029389600596E-3</v>
      </c>
      <c r="Q66" s="90">
        <f t="shared" si="16"/>
        <v>2.5810097965335002E-3</v>
      </c>
      <c r="R66" s="133">
        <f t="shared" si="17"/>
        <v>2.5621703089676647E-3</v>
      </c>
      <c r="X66" s="85" t="s">
        <v>43</v>
      </c>
      <c r="Y66" s="82">
        <v>3398.67</v>
      </c>
      <c r="Z66">
        <f t="shared" si="31"/>
        <v>3395.3209999999999</v>
      </c>
      <c r="AA66">
        <f t="shared" si="32"/>
        <v>3.3490000000001601</v>
      </c>
      <c r="AB66">
        <f t="shared" si="33"/>
        <v>3.3490000000001601</v>
      </c>
      <c r="AC66" s="90">
        <f t="shared" si="34"/>
        <v>9.8538545960630492E-4</v>
      </c>
      <c r="AK66" s="85" t="s">
        <v>43</v>
      </c>
      <c r="AL66" s="82">
        <v>1650.02</v>
      </c>
      <c r="AM66">
        <f t="shared" si="51"/>
        <v>1624.83</v>
      </c>
      <c r="AN66">
        <f t="shared" si="40"/>
        <v>1608.86</v>
      </c>
      <c r="AO66">
        <f t="shared" si="41"/>
        <v>1609.33</v>
      </c>
      <c r="AP66" s="131">
        <f t="shared" si="42"/>
        <v>1617.08</v>
      </c>
      <c r="AQ66">
        <f t="shared" si="43"/>
        <v>25.190000000000055</v>
      </c>
      <c r="AR66">
        <f t="shared" si="44"/>
        <v>41.160000000000082</v>
      </c>
      <c r="AS66">
        <f t="shared" si="45"/>
        <v>40.690000000000055</v>
      </c>
      <c r="AT66" s="131">
        <f t="shared" si="46"/>
        <v>32.940000000000055</v>
      </c>
      <c r="AU66">
        <f t="shared" si="47"/>
        <v>25.190000000000055</v>
      </c>
      <c r="AV66">
        <f t="shared" si="36"/>
        <v>41.160000000000082</v>
      </c>
      <c r="AW66">
        <f t="shared" si="37"/>
        <v>40.690000000000055</v>
      </c>
      <c r="AX66" s="131">
        <f t="shared" si="38"/>
        <v>32.940000000000055</v>
      </c>
      <c r="AY66" s="90">
        <f t="shared" si="39"/>
        <v>1.5266481618404659E-2</v>
      </c>
      <c r="AZ66" s="90">
        <f t="shared" si="48"/>
        <v>2.4945152179973624E-2</v>
      </c>
      <c r="BA66" s="90">
        <f t="shared" si="49"/>
        <v>2.4660307147792181E-2</v>
      </c>
      <c r="BB66" s="133">
        <f t="shared" si="50"/>
        <v>1.996339438309842E-2</v>
      </c>
    </row>
    <row r="67" spans="1:54" ht="15" thickBot="1">
      <c r="A67" s="84" t="s">
        <v>44</v>
      </c>
      <c r="B67" s="146">
        <v>5320</v>
      </c>
      <c r="C67">
        <f t="shared" si="29"/>
        <v>5303.7</v>
      </c>
      <c r="D67">
        <f t="shared" si="4"/>
        <v>5300.8</v>
      </c>
      <c r="E67">
        <f t="shared" si="5"/>
        <v>5300.9</v>
      </c>
      <c r="F67" s="131">
        <f t="shared" si="6"/>
        <v>5302.2999999999993</v>
      </c>
      <c r="G67">
        <f t="shared" si="7"/>
        <v>16.300000000000182</v>
      </c>
      <c r="H67">
        <f t="shared" si="8"/>
        <v>19.199999999999818</v>
      </c>
      <c r="I67">
        <f t="shared" si="9"/>
        <v>19.100000000000364</v>
      </c>
      <c r="J67" s="131">
        <f t="shared" si="10"/>
        <v>17.700000000000728</v>
      </c>
      <c r="K67">
        <f t="shared" si="11"/>
        <v>16.300000000000182</v>
      </c>
      <c r="L67">
        <f t="shared" si="12"/>
        <v>19.199999999999818</v>
      </c>
      <c r="M67">
        <f t="shared" si="13"/>
        <v>19.100000000000364</v>
      </c>
      <c r="N67" s="131">
        <f t="shared" si="14"/>
        <v>17.700000000000728</v>
      </c>
      <c r="O67" s="90">
        <f t="shared" si="30"/>
        <v>3.0639097744361242E-3</v>
      </c>
      <c r="P67" s="90">
        <f t="shared" si="15"/>
        <v>3.6090225563909432E-3</v>
      </c>
      <c r="Q67" s="90">
        <f t="shared" si="16"/>
        <v>3.5902255639098427E-3</v>
      </c>
      <c r="R67" s="133">
        <f t="shared" si="17"/>
        <v>3.3270676691730689E-3</v>
      </c>
      <c r="X67" s="84" t="s">
        <v>44</v>
      </c>
      <c r="Y67" s="83">
        <v>3346.61</v>
      </c>
      <c r="Z67">
        <f t="shared" si="31"/>
        <v>3388.2650000000003</v>
      </c>
      <c r="AA67">
        <f t="shared" si="32"/>
        <v>-41.6550000000002</v>
      </c>
      <c r="AB67">
        <f t="shared" si="33"/>
        <v>41.6550000000002</v>
      </c>
      <c r="AC67" s="90">
        <f t="shared" si="34"/>
        <v>1.2446923902098003E-2</v>
      </c>
      <c r="AK67" s="84" t="s">
        <v>44</v>
      </c>
      <c r="AL67" s="83">
        <v>1650.55</v>
      </c>
      <c r="AM67">
        <f t="shared" si="51"/>
        <v>1641.829</v>
      </c>
      <c r="AN67">
        <f t="shared" si="40"/>
        <v>1633.7849999999999</v>
      </c>
      <c r="AO67">
        <f t="shared" si="41"/>
        <v>1641.5350000000001</v>
      </c>
      <c r="AP67" s="131">
        <f t="shared" si="42"/>
        <v>1641.6819999999998</v>
      </c>
      <c r="AQ67">
        <f t="shared" si="43"/>
        <v>8.7210000000000036</v>
      </c>
      <c r="AR67">
        <f t="shared" si="44"/>
        <v>16.7650000000001</v>
      </c>
      <c r="AS67">
        <f t="shared" si="45"/>
        <v>9.0149999999998727</v>
      </c>
      <c r="AT67" s="131">
        <f t="shared" si="46"/>
        <v>8.8680000000001655</v>
      </c>
      <c r="AU67">
        <f t="shared" si="47"/>
        <v>8.7210000000000036</v>
      </c>
      <c r="AV67">
        <f t="shared" si="36"/>
        <v>16.7650000000001</v>
      </c>
      <c r="AW67">
        <f t="shared" si="37"/>
        <v>9.0149999999998727</v>
      </c>
      <c r="AX67" s="131">
        <f t="shared" si="38"/>
        <v>8.8680000000001655</v>
      </c>
      <c r="AY67" s="90">
        <f t="shared" si="39"/>
        <v>5.2836933143497649E-3</v>
      </c>
      <c r="AZ67" s="90">
        <f t="shared" si="48"/>
        <v>1.0157220320499288E-2</v>
      </c>
      <c r="BA67" s="90">
        <f t="shared" si="49"/>
        <v>5.4618157583834924E-3</v>
      </c>
      <c r="BB67" s="133">
        <f t="shared" si="50"/>
        <v>5.3727545363667665E-3</v>
      </c>
    </row>
    <row r="68" spans="1:54" ht="15" thickBot="1">
      <c r="A68" s="85" t="s">
        <v>45</v>
      </c>
      <c r="B68" s="145">
        <v>5336</v>
      </c>
      <c r="C68">
        <f t="shared" si="29"/>
        <v>5315</v>
      </c>
      <c r="D68">
        <f t="shared" si="4"/>
        <v>5311.2</v>
      </c>
      <c r="E68">
        <f t="shared" si="5"/>
        <v>5312.6</v>
      </c>
      <c r="F68" s="131">
        <f t="shared" si="6"/>
        <v>5313.7999999999993</v>
      </c>
      <c r="G68">
        <f t="shared" si="7"/>
        <v>21</v>
      </c>
      <c r="H68">
        <f t="shared" si="8"/>
        <v>24.800000000000182</v>
      </c>
      <c r="I68">
        <f t="shared" si="9"/>
        <v>23.399999999999636</v>
      </c>
      <c r="J68" s="131">
        <f t="shared" si="10"/>
        <v>22.200000000000728</v>
      </c>
      <c r="K68">
        <f t="shared" si="11"/>
        <v>21</v>
      </c>
      <c r="L68">
        <f t="shared" si="12"/>
        <v>24.800000000000182</v>
      </c>
      <c r="M68">
        <f t="shared" si="13"/>
        <v>23.399999999999636</v>
      </c>
      <c r="N68" s="131">
        <f t="shared" si="14"/>
        <v>22.200000000000728</v>
      </c>
      <c r="O68" s="90">
        <f t="shared" si="30"/>
        <v>3.9355322338830582E-3</v>
      </c>
      <c r="P68" s="90">
        <f t="shared" si="15"/>
        <v>4.6476761619190744E-3</v>
      </c>
      <c r="Q68" s="90">
        <f t="shared" si="16"/>
        <v>4.3853073463267682E-3</v>
      </c>
      <c r="R68" s="133">
        <f t="shared" si="17"/>
        <v>4.1604197901050841E-3</v>
      </c>
      <c r="X68" s="85" t="s">
        <v>45</v>
      </c>
      <c r="Y68" s="82">
        <v>3403.65</v>
      </c>
      <c r="Z68">
        <f t="shared" si="31"/>
        <v>3385.7580000000003</v>
      </c>
      <c r="AA68">
        <f t="shared" si="32"/>
        <v>17.891999999999825</v>
      </c>
      <c r="AB68">
        <f t="shared" si="33"/>
        <v>17.891999999999825</v>
      </c>
      <c r="AC68" s="90">
        <f t="shared" si="34"/>
        <v>5.2567097086950263E-3</v>
      </c>
      <c r="AK68" s="85" t="s">
        <v>45</v>
      </c>
      <c r="AL68" s="82">
        <v>1654.6</v>
      </c>
      <c r="AM68">
        <f t="shared" si="51"/>
        <v>1650.2440000000001</v>
      </c>
      <c r="AN68">
        <f t="shared" si="40"/>
        <v>1649.991</v>
      </c>
      <c r="AO68">
        <f t="shared" si="41"/>
        <v>1650.1379999999999</v>
      </c>
      <c r="AP68" s="131">
        <f t="shared" si="42"/>
        <v>1650.1909999999998</v>
      </c>
      <c r="AQ68">
        <f t="shared" si="43"/>
        <v>4.3559999999997672</v>
      </c>
      <c r="AR68">
        <f t="shared" si="44"/>
        <v>4.6089999999999236</v>
      </c>
      <c r="AS68">
        <f t="shared" si="45"/>
        <v>4.4619999999999891</v>
      </c>
      <c r="AT68" s="131">
        <f t="shared" si="46"/>
        <v>4.4090000000001055</v>
      </c>
      <c r="AU68">
        <f t="shared" si="47"/>
        <v>4.3559999999997672</v>
      </c>
      <c r="AV68">
        <f t="shared" si="36"/>
        <v>4.6089999999999236</v>
      </c>
      <c r="AW68">
        <f t="shared" si="37"/>
        <v>4.4619999999999891</v>
      </c>
      <c r="AX68" s="131">
        <f t="shared" si="38"/>
        <v>4.4090000000001055</v>
      </c>
      <c r="AY68" s="90">
        <f t="shared" si="39"/>
        <v>2.6326604617428789E-3</v>
      </c>
      <c r="AZ68" s="90">
        <f t="shared" si="48"/>
        <v>2.7855675087634013E-3</v>
      </c>
      <c r="BA68" s="90">
        <f t="shared" si="49"/>
        <v>2.696724283814813E-3</v>
      </c>
      <c r="BB68" s="133">
        <f t="shared" si="50"/>
        <v>2.6646923727789832E-3</v>
      </c>
    </row>
    <row r="69" spans="1:54" ht="15" thickBot="1">
      <c r="A69" s="84" t="s">
        <v>46</v>
      </c>
      <c r="B69" s="146">
        <v>5336</v>
      </c>
      <c r="C69">
        <f t="shared" si="29"/>
        <v>5330</v>
      </c>
      <c r="D69">
        <f t="shared" si="4"/>
        <v>5325.6</v>
      </c>
      <c r="E69">
        <f t="shared" si="5"/>
        <v>5326.8</v>
      </c>
      <c r="F69" s="131">
        <f t="shared" si="6"/>
        <v>5328.4</v>
      </c>
      <c r="G69">
        <f t="shared" si="7"/>
        <v>6</v>
      </c>
      <c r="H69">
        <f t="shared" si="8"/>
        <v>10.399999999999636</v>
      </c>
      <c r="I69">
        <f t="shared" si="9"/>
        <v>9.1999999999998181</v>
      </c>
      <c r="J69" s="131">
        <f t="shared" si="10"/>
        <v>7.6000000000003638</v>
      </c>
      <c r="K69">
        <f t="shared" si="11"/>
        <v>6</v>
      </c>
      <c r="L69">
        <f t="shared" si="12"/>
        <v>10.399999999999636</v>
      </c>
      <c r="M69">
        <f t="shared" si="13"/>
        <v>9.1999999999998181</v>
      </c>
      <c r="N69" s="131">
        <f t="shared" si="14"/>
        <v>7.6000000000003638</v>
      </c>
      <c r="O69" s="90">
        <f t="shared" si="30"/>
        <v>1.1244377811094452E-3</v>
      </c>
      <c r="P69" s="90">
        <f t="shared" si="15"/>
        <v>1.9490254872563037E-3</v>
      </c>
      <c r="Q69" s="90">
        <f t="shared" si="16"/>
        <v>1.7241379310344487E-3</v>
      </c>
      <c r="R69" s="133">
        <f t="shared" si="17"/>
        <v>1.4242878560720323E-3</v>
      </c>
      <c r="X69" s="84" t="s">
        <v>46</v>
      </c>
      <c r="Y69" s="83">
        <v>3403.65</v>
      </c>
      <c r="Z69">
        <f t="shared" si="31"/>
        <v>3394.5190000000002</v>
      </c>
      <c r="AA69">
        <f t="shared" si="32"/>
        <v>9.1309999999998581</v>
      </c>
      <c r="AB69">
        <f t="shared" si="33"/>
        <v>9.1309999999998581</v>
      </c>
      <c r="AC69" s="90">
        <f t="shared" si="34"/>
        <v>2.6827082690640512E-3</v>
      </c>
      <c r="AK69" s="84" t="s">
        <v>46</v>
      </c>
      <c r="AL69" s="83">
        <v>1654.6</v>
      </c>
      <c r="AM69">
        <f t="shared" si="51"/>
        <v>1653.3319999999999</v>
      </c>
      <c r="AN69">
        <f t="shared" si="40"/>
        <v>1652.4690000000001</v>
      </c>
      <c r="AO69">
        <f t="shared" si="41"/>
        <v>1652.5219999999999</v>
      </c>
      <c r="AP69" s="131">
        <f t="shared" si="42"/>
        <v>1652.9269999999997</v>
      </c>
      <c r="AQ69">
        <f t="shared" si="43"/>
        <v>1.2680000000000291</v>
      </c>
      <c r="AR69">
        <f t="shared" si="44"/>
        <v>2.1309999999998581</v>
      </c>
      <c r="AS69">
        <f t="shared" si="45"/>
        <v>2.0779999999999745</v>
      </c>
      <c r="AT69" s="131">
        <f t="shared" si="46"/>
        <v>1.6730000000002292</v>
      </c>
      <c r="AU69">
        <f t="shared" si="47"/>
        <v>1.2680000000000291</v>
      </c>
      <c r="AV69">
        <f t="shared" si="36"/>
        <v>2.1309999999998581</v>
      </c>
      <c r="AW69">
        <f t="shared" si="37"/>
        <v>2.0779999999999745</v>
      </c>
      <c r="AX69" s="131">
        <f t="shared" si="38"/>
        <v>1.6730000000002292</v>
      </c>
      <c r="AY69" s="90">
        <f t="shared" si="39"/>
        <v>7.6634836214192509E-4</v>
      </c>
      <c r="AZ69" s="90">
        <f t="shared" si="48"/>
        <v>1.28792457391506E-3</v>
      </c>
      <c r="BA69" s="90">
        <f t="shared" si="49"/>
        <v>1.2558926628792304E-3</v>
      </c>
      <c r="BB69" s="133">
        <f t="shared" si="50"/>
        <v>1.0111205125107152E-3</v>
      </c>
    </row>
    <row r="70" spans="1:54" ht="15" thickBot="1">
      <c r="A70" s="85" t="s">
        <v>47</v>
      </c>
      <c r="B70" s="145">
        <v>5350</v>
      </c>
      <c r="C70">
        <f t="shared" si="29"/>
        <v>5334.4</v>
      </c>
      <c r="D70">
        <f t="shared" si="4"/>
        <v>5332.8</v>
      </c>
      <c r="E70">
        <f t="shared" si="5"/>
        <v>5334.4</v>
      </c>
      <c r="F70" s="131">
        <f t="shared" si="6"/>
        <v>5334.4</v>
      </c>
      <c r="G70">
        <f t="shared" si="7"/>
        <v>15.600000000000364</v>
      </c>
      <c r="H70">
        <f t="shared" si="8"/>
        <v>17.199999999999818</v>
      </c>
      <c r="I70">
        <f t="shared" si="9"/>
        <v>15.600000000000364</v>
      </c>
      <c r="J70" s="131">
        <f t="shared" si="10"/>
        <v>15.600000000000364</v>
      </c>
      <c r="K70">
        <f t="shared" si="11"/>
        <v>15.600000000000364</v>
      </c>
      <c r="L70">
        <f t="shared" si="12"/>
        <v>17.199999999999818</v>
      </c>
      <c r="M70">
        <f t="shared" si="13"/>
        <v>15.600000000000364</v>
      </c>
      <c r="N70" s="131">
        <f t="shared" si="14"/>
        <v>15.600000000000364</v>
      </c>
      <c r="O70" s="90">
        <f t="shared" si="30"/>
        <v>2.9158878504673578E-3</v>
      </c>
      <c r="P70" s="90">
        <f t="shared" si="15"/>
        <v>3.2149532710280034E-3</v>
      </c>
      <c r="Q70" s="90">
        <f t="shared" si="16"/>
        <v>2.9158878504673578E-3</v>
      </c>
      <c r="R70" s="133">
        <f t="shared" si="17"/>
        <v>2.9158878504673578E-3</v>
      </c>
      <c r="X70" s="85" t="s">
        <v>47</v>
      </c>
      <c r="Y70" s="82">
        <v>3433.32</v>
      </c>
      <c r="Z70">
        <f t="shared" si="31"/>
        <v>3391.7440000000001</v>
      </c>
      <c r="AA70">
        <f t="shared" si="32"/>
        <v>41.576000000000022</v>
      </c>
      <c r="AB70">
        <f t="shared" si="33"/>
        <v>41.576000000000022</v>
      </c>
      <c r="AC70" s="90">
        <f t="shared" si="34"/>
        <v>1.2109561590530454E-2</v>
      </c>
      <c r="AK70" s="85" t="s">
        <v>47</v>
      </c>
      <c r="AL70" s="82">
        <v>1654.89</v>
      </c>
      <c r="AM70">
        <f t="shared" si="51"/>
        <v>1654.1949999999997</v>
      </c>
      <c r="AN70">
        <f t="shared" si="40"/>
        <v>1653.79</v>
      </c>
      <c r="AO70">
        <f t="shared" si="41"/>
        <v>1654.1949999999999</v>
      </c>
      <c r="AP70" s="131">
        <f t="shared" si="42"/>
        <v>1654.1949999999997</v>
      </c>
      <c r="AQ70">
        <f t="shared" si="43"/>
        <v>0.69500000000039108</v>
      </c>
      <c r="AR70">
        <f t="shared" si="44"/>
        <v>1.1000000000001364</v>
      </c>
      <c r="AS70">
        <f t="shared" si="45"/>
        <v>0.69500000000016371</v>
      </c>
      <c r="AT70" s="131">
        <f t="shared" si="46"/>
        <v>0.69500000000039108</v>
      </c>
      <c r="AU70">
        <f t="shared" si="47"/>
        <v>0.69500000000039108</v>
      </c>
      <c r="AV70">
        <f t="shared" si="36"/>
        <v>1.1000000000001364</v>
      </c>
      <c r="AW70">
        <f t="shared" si="37"/>
        <v>0.69500000000016371</v>
      </c>
      <c r="AX70" s="131">
        <f t="shared" si="38"/>
        <v>0.69500000000039108</v>
      </c>
      <c r="AY70" s="90">
        <f t="shared" si="39"/>
        <v>4.1996749028659972E-4</v>
      </c>
      <c r="AZ70" s="90">
        <f t="shared" si="48"/>
        <v>6.6469674721590947E-4</v>
      </c>
      <c r="BA70" s="90">
        <f t="shared" si="49"/>
        <v>4.1996749028646235E-4</v>
      </c>
      <c r="BB70" s="133">
        <f t="shared" si="50"/>
        <v>4.1996749028659972E-4</v>
      </c>
    </row>
    <row r="71" spans="1:54" ht="15" thickBot="1">
      <c r="A71" s="84" t="s">
        <v>48</v>
      </c>
      <c r="B71" s="146">
        <v>5352</v>
      </c>
      <c r="C71">
        <f t="shared" ref="C71:C73" si="52">SUMPRODUCT(B68:B70,$C$3:$C$5)</f>
        <v>5345.7999999999993</v>
      </c>
      <c r="D71">
        <f t="shared" ref="D71:D74" si="53">SUMPRODUCT(B68:B70,$D$3:$D$5)</f>
        <v>5343</v>
      </c>
      <c r="E71">
        <f t="shared" ref="E71:E73" si="54">SUMPRODUCT(B68:B70,$E$3:$E$5)</f>
        <v>5343</v>
      </c>
      <c r="F71" s="131">
        <f t="shared" ref="F71:F74" si="55">SUMPRODUCT(B68:B70,$F$3:$F$5)</f>
        <v>5344.4</v>
      </c>
      <c r="G71">
        <f t="shared" ref="G71:G73" si="56">B71-C71</f>
        <v>6.2000000000007276</v>
      </c>
      <c r="H71">
        <f t="shared" ref="H71:H73" si="57">B71-D71</f>
        <v>9</v>
      </c>
      <c r="I71">
        <f t="shared" ref="I71:I73" si="58">B71-E71</f>
        <v>9</v>
      </c>
      <c r="J71" s="131">
        <f t="shared" ref="J71:J73" si="59">B71-F71</f>
        <v>7.6000000000003638</v>
      </c>
      <c r="K71">
        <f t="shared" ref="K71:K73" si="60">ABS(G71)</f>
        <v>6.2000000000007276</v>
      </c>
      <c r="L71">
        <f t="shared" ref="L71:L73" si="61">ABS(H71)</f>
        <v>9</v>
      </c>
      <c r="M71">
        <f t="shared" ref="M71:M73" si="62">ABS(I71)</f>
        <v>9</v>
      </c>
      <c r="N71" s="131">
        <f t="shared" ref="N71:N73" si="63">ABS(J71)</f>
        <v>7.6000000000003638</v>
      </c>
      <c r="O71" s="90">
        <f t="shared" ref="O71:O73" si="64">K71/B71</f>
        <v>1.1584454409567877E-3</v>
      </c>
      <c r="P71" s="90">
        <f t="shared" ref="P71:P73" si="65">L71/B71</f>
        <v>1.6816143497757848E-3</v>
      </c>
      <c r="Q71" s="90">
        <f t="shared" ref="Q71:Q73" si="66">M71/B71</f>
        <v>1.6816143497757848E-3</v>
      </c>
      <c r="R71" s="133">
        <f t="shared" ref="R71:R73" si="67">N71/B71</f>
        <v>1.4200298953662863E-3</v>
      </c>
      <c r="X71" s="84" t="s">
        <v>48</v>
      </c>
      <c r="Y71" s="83">
        <v>3407.26</v>
      </c>
      <c r="Z71">
        <f t="shared" si="31"/>
        <v>3409.8140000000003</v>
      </c>
      <c r="AA71">
        <f t="shared" si="32"/>
        <v>-2.5540000000000873</v>
      </c>
      <c r="AB71">
        <f t="shared" si="33"/>
        <v>2.5540000000000873</v>
      </c>
      <c r="AC71" s="90">
        <f t="shared" si="34"/>
        <v>7.4957590556637508E-4</v>
      </c>
      <c r="AK71" s="84" t="s">
        <v>48</v>
      </c>
      <c r="AL71" s="83">
        <v>1656.27</v>
      </c>
      <c r="AM71">
        <f t="shared" ref="AM71:AM74" si="68">SUMPRODUCT(AL68:AL70,$AM$3:$AM$5)</f>
        <v>1654.8029999999999</v>
      </c>
      <c r="AN71">
        <f t="shared" si="40"/>
        <v>1654.7449999999999</v>
      </c>
      <c r="AO71">
        <f t="shared" si="41"/>
        <v>1654.7450000000001</v>
      </c>
      <c r="AP71" s="131">
        <f t="shared" si="42"/>
        <v>1654.7739999999999</v>
      </c>
      <c r="AQ71">
        <f t="shared" si="43"/>
        <v>1.4670000000000982</v>
      </c>
      <c r="AR71">
        <f t="shared" si="44"/>
        <v>1.5250000000000909</v>
      </c>
      <c r="AS71">
        <f t="shared" si="45"/>
        <v>1.5249999999998636</v>
      </c>
      <c r="AT71" s="131">
        <f t="shared" si="46"/>
        <v>1.4960000000000946</v>
      </c>
      <c r="AU71">
        <f t="shared" si="47"/>
        <v>1.4670000000000982</v>
      </c>
      <c r="AV71">
        <f t="shared" si="36"/>
        <v>1.5250000000000909</v>
      </c>
      <c r="AW71">
        <f t="shared" si="37"/>
        <v>1.5249999999998636</v>
      </c>
      <c r="AX71" s="131">
        <f t="shared" si="38"/>
        <v>1.4960000000000946</v>
      </c>
      <c r="AY71" s="90">
        <f t="shared" si="39"/>
        <v>8.8572515350763962E-4</v>
      </c>
      <c r="AZ71" s="90">
        <f t="shared" si="48"/>
        <v>9.2074359856792127E-4</v>
      </c>
      <c r="BA71" s="90">
        <f t="shared" si="49"/>
        <v>9.2074359856778401E-4</v>
      </c>
      <c r="BB71" s="133">
        <f t="shared" si="50"/>
        <v>9.0323437603778039E-4</v>
      </c>
    </row>
    <row r="72" spans="1:54" ht="15" thickBot="1">
      <c r="A72" s="85" t="s">
        <v>49</v>
      </c>
      <c r="B72" s="145">
        <v>5364</v>
      </c>
      <c r="C72">
        <f t="shared" si="52"/>
        <v>5350</v>
      </c>
      <c r="D72">
        <f t="shared" si="53"/>
        <v>5348.2</v>
      </c>
      <c r="E72">
        <f t="shared" si="54"/>
        <v>5349.6</v>
      </c>
      <c r="F72" s="131">
        <f t="shared" si="55"/>
        <v>5349.7999999999993</v>
      </c>
      <c r="G72">
        <f t="shared" si="56"/>
        <v>14</v>
      </c>
      <c r="H72">
        <f t="shared" si="57"/>
        <v>15.800000000000182</v>
      </c>
      <c r="I72">
        <f t="shared" si="58"/>
        <v>14.399999999999636</v>
      </c>
      <c r="J72" s="131">
        <f t="shared" si="59"/>
        <v>14.200000000000728</v>
      </c>
      <c r="K72">
        <f t="shared" si="60"/>
        <v>14</v>
      </c>
      <c r="L72">
        <f t="shared" si="61"/>
        <v>15.800000000000182</v>
      </c>
      <c r="M72">
        <f t="shared" si="62"/>
        <v>14.399999999999636</v>
      </c>
      <c r="N72" s="131">
        <f t="shared" si="63"/>
        <v>14.200000000000728</v>
      </c>
      <c r="O72" s="90">
        <f t="shared" si="64"/>
        <v>2.609992542878449E-3</v>
      </c>
      <c r="P72" s="90">
        <f t="shared" si="65"/>
        <v>2.9455630126771406E-3</v>
      </c>
      <c r="Q72" s="90">
        <f t="shared" si="66"/>
        <v>2.6845637583891939E-3</v>
      </c>
      <c r="R72" s="133">
        <f t="shared" si="67"/>
        <v>2.6472781506339908E-3</v>
      </c>
      <c r="X72" s="85" t="s">
        <v>49</v>
      </c>
      <c r="Y72" s="82">
        <v>3403.68</v>
      </c>
      <c r="Z72">
        <f t="shared" ref="Z72:Z74" si="69">SUMPRODUCT(Y68:Y71,$Z$3:$Z$6)</f>
        <v>3413.9950000000008</v>
      </c>
      <c r="AA72">
        <f t="shared" ref="AA72:AA73" si="70">Y72-Z72</f>
        <v>-10.315000000000964</v>
      </c>
      <c r="AB72">
        <f t="shared" ref="AB72:AB73" si="71">ABS(AA72)</f>
        <v>10.315000000000964</v>
      </c>
      <c r="AC72" s="90">
        <f t="shared" ref="AC72:AC73" si="72">AB72/Y72</f>
        <v>3.0305434118368837E-3</v>
      </c>
      <c r="AK72" s="85" t="s">
        <v>49</v>
      </c>
      <c r="AL72" s="82">
        <v>1662.67</v>
      </c>
      <c r="AM72">
        <f t="shared" si="68"/>
        <v>1655.827</v>
      </c>
      <c r="AN72">
        <f t="shared" si="40"/>
        <v>1655.5219999999999</v>
      </c>
      <c r="AO72">
        <f t="shared" si="41"/>
        <v>1655.5510000000002</v>
      </c>
      <c r="AP72" s="131">
        <f t="shared" si="42"/>
        <v>1655.6889999999999</v>
      </c>
      <c r="AQ72">
        <f t="shared" si="43"/>
        <v>6.8430000000000746</v>
      </c>
      <c r="AR72">
        <f t="shared" si="44"/>
        <v>7.1480000000001382</v>
      </c>
      <c r="AS72">
        <f t="shared" si="45"/>
        <v>7.1189999999999145</v>
      </c>
      <c r="AT72" s="131">
        <f t="shared" si="46"/>
        <v>6.9810000000002219</v>
      </c>
      <c r="AU72">
        <f t="shared" si="47"/>
        <v>6.8430000000000746</v>
      </c>
      <c r="AV72">
        <f t="shared" ref="AV72:AV73" si="73">ABS(AR72)</f>
        <v>7.1480000000001382</v>
      </c>
      <c r="AW72">
        <f t="shared" ref="AW72:AW73" si="74">ABS(AS72)</f>
        <v>7.1189999999999145</v>
      </c>
      <c r="AX72" s="131">
        <f t="shared" ref="AX72:AX73" si="75">ABS(AT72)</f>
        <v>6.9810000000002219</v>
      </c>
      <c r="AY72" s="90">
        <f t="shared" ref="AY72:AY73" si="76">AU72/AL72</f>
        <v>4.1156693751616819E-3</v>
      </c>
      <c r="AZ72" s="90">
        <f t="shared" si="48"/>
        <v>4.2991092640151914E-3</v>
      </c>
      <c r="BA72" s="90">
        <f t="shared" si="49"/>
        <v>4.2816674385175134E-3</v>
      </c>
      <c r="BB72" s="133">
        <f t="shared" si="50"/>
        <v>4.1986684068397347E-3</v>
      </c>
    </row>
    <row r="73" spans="1:54" ht="15" thickBot="1">
      <c r="A73" s="84" t="s">
        <v>50</v>
      </c>
      <c r="B73" s="146">
        <v>5375</v>
      </c>
      <c r="C73">
        <f t="shared" si="52"/>
        <v>5360.2</v>
      </c>
      <c r="D73">
        <f t="shared" si="53"/>
        <v>5357.6</v>
      </c>
      <c r="E73">
        <f t="shared" si="54"/>
        <v>5357.8</v>
      </c>
      <c r="F73" s="131">
        <f t="shared" si="55"/>
        <v>5359</v>
      </c>
      <c r="G73" s="149">
        <f t="shared" si="56"/>
        <v>14.800000000000182</v>
      </c>
      <c r="H73" s="150">
        <f t="shared" si="57"/>
        <v>17.399999999999636</v>
      </c>
      <c r="I73" s="150">
        <f t="shared" si="58"/>
        <v>17.199999999999818</v>
      </c>
      <c r="J73" s="151">
        <f t="shared" si="59"/>
        <v>16</v>
      </c>
      <c r="K73" s="150">
        <f t="shared" si="60"/>
        <v>14.800000000000182</v>
      </c>
      <c r="L73" s="150">
        <f t="shared" si="61"/>
        <v>17.399999999999636</v>
      </c>
      <c r="M73" s="150">
        <f t="shared" si="62"/>
        <v>17.199999999999818</v>
      </c>
      <c r="N73" s="151">
        <f t="shared" si="63"/>
        <v>16</v>
      </c>
      <c r="O73" s="154">
        <f t="shared" si="64"/>
        <v>2.753488372093057E-3</v>
      </c>
      <c r="P73" s="152">
        <f t="shared" si="65"/>
        <v>3.2372093023255136E-3</v>
      </c>
      <c r="Q73" s="152">
        <f t="shared" si="66"/>
        <v>3.1999999999999663E-3</v>
      </c>
      <c r="R73" s="153">
        <f t="shared" si="67"/>
        <v>2.9767441860465114E-3</v>
      </c>
      <c r="X73" s="84" t="s">
        <v>50</v>
      </c>
      <c r="Y73" s="83">
        <v>3440.22</v>
      </c>
      <c r="Z73">
        <f t="shared" si="69"/>
        <v>3410.6790000000001</v>
      </c>
      <c r="AA73">
        <f t="shared" si="70"/>
        <v>29.540999999999713</v>
      </c>
      <c r="AB73">
        <f t="shared" si="71"/>
        <v>29.540999999999713</v>
      </c>
      <c r="AC73" s="90">
        <f t="shared" si="72"/>
        <v>8.5869508345395688E-3</v>
      </c>
      <c r="AK73" s="84" t="s">
        <v>50</v>
      </c>
      <c r="AL73" s="83">
        <v>1665.79</v>
      </c>
      <c r="AM73">
        <f t="shared" si="68"/>
        <v>1660.6120000000001</v>
      </c>
      <c r="AN73">
        <f t="shared" ref="AN73" si="77">SUMPRODUCT(AL70:AL72,$D$3:$D$5)</f>
        <v>1659.194</v>
      </c>
      <c r="AO73">
        <f t="shared" ref="AO73" si="78">SUMPRODUCT(AL70:AL72,$E$3:$E$5)</f>
        <v>1659.3320000000001</v>
      </c>
      <c r="AP73" s="131">
        <f t="shared" ref="AP73" si="79">SUMPRODUCT(AL70:AL72,$F$3:$F$5)</f>
        <v>1659.972</v>
      </c>
      <c r="AQ73">
        <f t="shared" ref="AQ73" si="80">AL73-AM73</f>
        <v>5.1779999999998836</v>
      </c>
      <c r="AR73">
        <f t="shared" ref="AR73" si="81">AL73-AN73</f>
        <v>6.5960000000000036</v>
      </c>
      <c r="AS73">
        <f t="shared" ref="AS73" si="82">AL73-AO73</f>
        <v>6.4579999999998563</v>
      </c>
      <c r="AT73" s="131">
        <f t="shared" ref="AT73" si="83">AL73-AP73</f>
        <v>5.8179999999999836</v>
      </c>
      <c r="AU73">
        <f t="shared" ref="AU73" si="84">ABS(AQ73)</f>
        <v>5.1779999999998836</v>
      </c>
      <c r="AV73">
        <f t="shared" si="73"/>
        <v>6.5960000000000036</v>
      </c>
      <c r="AW73">
        <f t="shared" si="74"/>
        <v>6.4579999999998563</v>
      </c>
      <c r="AX73" s="131">
        <f t="shared" si="75"/>
        <v>5.8179999999999836</v>
      </c>
      <c r="AY73" s="90">
        <f t="shared" si="76"/>
        <v>3.1084350368293023E-3</v>
      </c>
      <c r="AZ73" s="90">
        <f t="shared" ref="AZ73" si="85">AV73/AL73</f>
        <v>3.9596827931491991E-3</v>
      </c>
      <c r="BA73" s="90">
        <f t="shared" ref="BA73" si="86">AW73/AL73</f>
        <v>3.8768392174282811E-3</v>
      </c>
      <c r="BB73" s="133">
        <f t="shared" ref="BB73" si="87">AX73/AL73</f>
        <v>3.4926371271288602E-3</v>
      </c>
    </row>
    <row r="74" spans="1:54" ht="15" thickBot="1">
      <c r="A74" s="86" t="s">
        <v>51</v>
      </c>
      <c r="B74" s="131"/>
      <c r="C74" s="184">
        <f>SUMPRODUCT(B71:B73,$C$3:$C$5)</f>
        <v>5370.5</v>
      </c>
      <c r="D74" s="148">
        <f t="shared" si="53"/>
        <v>5367.1</v>
      </c>
      <c r="E74" s="148">
        <f>SUMPRODUCT(B71:B73,$E$3:$E$5)</f>
        <v>5368.3</v>
      </c>
      <c r="F74" s="147">
        <f t="shared" si="55"/>
        <v>5369.4</v>
      </c>
      <c r="O74" s="90"/>
      <c r="P74" s="90"/>
      <c r="Q74" s="90"/>
      <c r="R74" s="90"/>
      <c r="X74" s="86" t="s">
        <v>51</v>
      </c>
      <c r="Z74" s="89">
        <f t="shared" si="69"/>
        <v>3421.9759999999997</v>
      </c>
      <c r="AK74" s="86" t="s">
        <v>51</v>
      </c>
      <c r="AM74" s="182">
        <f t="shared" si="68"/>
        <v>1664.2139999999999</v>
      </c>
      <c r="AN74" s="183">
        <f t="shared" ref="AN74" si="88">SUMPRODUCT(AL71:AL73,$D$3:$D$5)</f>
        <v>1662.95</v>
      </c>
      <c r="AO74" s="89">
        <f t="shared" ref="AO74" si="89">SUMPRODUCT(AL71:AL73,$E$3:$E$5)</f>
        <v>1663.5900000000001</v>
      </c>
      <c r="AP74" s="132">
        <f t="shared" ref="AP74" si="90">SUMPRODUCT(AL71:AL73,$F$3:$F$5)</f>
        <v>1663.902</v>
      </c>
    </row>
    <row r="75" spans="1:54" ht="15.75" customHeight="1" thickBot="1">
      <c r="H75" s="274" t="s">
        <v>62</v>
      </c>
      <c r="I75" s="274"/>
      <c r="J75" s="274"/>
      <c r="K75" s="274"/>
      <c r="AR75" s="274" t="s">
        <v>62</v>
      </c>
      <c r="AS75" s="274"/>
      <c r="AT75" s="274"/>
      <c r="AU75" s="274"/>
    </row>
    <row r="76" spans="1:54" ht="15" thickBot="1">
      <c r="H76" s="126" t="s">
        <v>82</v>
      </c>
      <c r="I76" s="126" t="s">
        <v>83</v>
      </c>
      <c r="J76" s="126" t="s">
        <v>84</v>
      </c>
      <c r="K76" s="126" t="s">
        <v>85</v>
      </c>
      <c r="AB76" s="176" t="s">
        <v>62</v>
      </c>
      <c r="AR76" s="127" t="s">
        <v>82</v>
      </c>
      <c r="AS76" s="127" t="s">
        <v>83</v>
      </c>
      <c r="AT76" s="127" t="s">
        <v>84</v>
      </c>
      <c r="AU76" s="127" t="s">
        <v>85</v>
      </c>
    </row>
    <row r="77" spans="1:54" ht="15" thickBot="1">
      <c r="G77" s="99" t="s">
        <v>6</v>
      </c>
      <c r="H77" s="93">
        <f>AVERAGE(G6:G73)</f>
        <v>12.991176470588403</v>
      </c>
      <c r="I77" s="93">
        <f>AVERAGE(H6:H73)</f>
        <v>15.729411764705887</v>
      </c>
      <c r="J77" s="93">
        <f>AVERAGE(I6:I73)</f>
        <v>14.820588235293947</v>
      </c>
      <c r="K77" s="93">
        <f>AVERAGE(J6:J73)</f>
        <v>13.90588235294133</v>
      </c>
      <c r="AB77" s="170" t="s">
        <v>82</v>
      </c>
      <c r="AQ77" s="99" t="s">
        <v>6</v>
      </c>
      <c r="AR77" s="93">
        <f>AVERAGE(AQ6:AQ73)</f>
        <v>10.17185294117653</v>
      </c>
      <c r="AS77" s="93">
        <f>AVERAGE(AR6:AR73)</f>
        <v>12.41463235294118</v>
      </c>
      <c r="AT77" s="93">
        <f>AVERAGE(AS6:AS73)</f>
        <v>11.668823529411721</v>
      </c>
      <c r="AU77" s="93">
        <f>AVERAGE(AT6:AT73)</f>
        <v>10.920338235294155</v>
      </c>
    </row>
    <row r="78" spans="1:54" ht="15" thickBot="1">
      <c r="G78" s="99" t="s">
        <v>8</v>
      </c>
      <c r="H78" s="94">
        <f>H77/AVERAGE(C6:C73)</f>
        <v>2.5268763072022883E-3</v>
      </c>
      <c r="I78" s="94">
        <f>I77/AVERAGE(D6:D73)</f>
        <v>3.061112933202144E-3</v>
      </c>
      <c r="J78" s="94">
        <f t="shared" ref="J78" si="91">J77/AVERAGE(E6:E73)</f>
        <v>2.8837360491613998E-3</v>
      </c>
      <c r="K78" s="94">
        <f>K77/AVERAGE(F6:F73)</f>
        <v>2.7052744268600635E-3</v>
      </c>
      <c r="AA78" s="99" t="s">
        <v>6</v>
      </c>
      <c r="AB78" s="93">
        <f>AVERAGE(AA7:AA73)</f>
        <v>28.755582089552135</v>
      </c>
      <c r="AQ78" s="99" t="s">
        <v>8</v>
      </c>
      <c r="AR78" s="94">
        <f>AR77/AVERAGE(AM6:AM73)</f>
        <v>7.346082490794899E-3</v>
      </c>
      <c r="AS78" s="94">
        <f>AS77/AVERAGE(AN6:AN73)</f>
        <v>8.9803569750272413E-3</v>
      </c>
      <c r="AT78" s="94">
        <f>AT77/AVERAGE(AO6:AO73)</f>
        <v>8.4363108395876865E-3</v>
      </c>
      <c r="AU78" s="94">
        <f>AU77/AVERAGE(AP6:AP73)</f>
        <v>7.8909018422341215E-3</v>
      </c>
    </row>
    <row r="79" spans="1:54" ht="15" thickBot="1">
      <c r="G79" s="99" t="s">
        <v>9</v>
      </c>
      <c r="H79" s="95">
        <f>AVERAGE(K6:K73)</f>
        <v>19.067647058823603</v>
      </c>
      <c r="I79" s="95">
        <f>AVERAGE(L6:L73)</f>
        <v>22.644117647058813</v>
      </c>
      <c r="J79" s="95">
        <f t="shared" ref="J79:K79" si="92">AVERAGE(M6:M73)</f>
        <v>21.432352941176386</v>
      </c>
      <c r="K79" s="95">
        <f t="shared" si="92"/>
        <v>20.250000000000092</v>
      </c>
      <c r="AA79" s="99" t="s">
        <v>8</v>
      </c>
      <c r="AB79" s="94">
        <f>AB78/AVERAGE(Z7:Z73)</f>
        <v>9.6346231939106776E-3</v>
      </c>
      <c r="AQ79" s="99" t="s">
        <v>9</v>
      </c>
      <c r="AR79" s="95">
        <f>AVERAGE(AU6:AU73)</f>
        <v>10.621970588235349</v>
      </c>
      <c r="AS79" s="95">
        <f>AVERAGE(AV6:AV73)</f>
        <v>12.676602941176471</v>
      </c>
      <c r="AT79" s="95">
        <f t="shared" ref="AT79" si="93">AVERAGE(AW6:AW73)</f>
        <v>12.075235294117604</v>
      </c>
      <c r="AU79" s="95">
        <f t="shared" ref="AU79" si="94">AVERAGE(AX6:AX73)</f>
        <v>11.300250000000029</v>
      </c>
    </row>
    <row r="80" spans="1:54" ht="15" thickBot="1">
      <c r="G80" s="99" t="s">
        <v>10</v>
      </c>
      <c r="H80" s="96">
        <f>AVERAGE(O6:O73)</f>
        <v>3.7032348303156011E-3</v>
      </c>
      <c r="I80" s="96">
        <f t="shared" ref="I80:J80" si="95">AVERAGE(P6:P73)</f>
        <v>4.3984135161922889E-3</v>
      </c>
      <c r="J80" s="96">
        <f t="shared" si="95"/>
        <v>4.1634178092779684E-3</v>
      </c>
      <c r="K80" s="96">
        <f>AVERAGE(R6:R73)</f>
        <v>3.9333263197968028E-3</v>
      </c>
      <c r="AA80" s="99" t="s">
        <v>9</v>
      </c>
      <c r="AB80" s="95">
        <f>AVERAGE(AB7:AB73)</f>
        <v>77.931761194029818</v>
      </c>
      <c r="AQ80" s="99" t="s">
        <v>10</v>
      </c>
      <c r="AR80" s="96">
        <f>AVERAGE(AY6:AY73)</f>
        <v>7.4129812151078186E-3</v>
      </c>
      <c r="AS80" s="96">
        <f t="shared" ref="AS80" si="96">AVERAGE(AZ6:AZ73)</f>
        <v>8.8347981416769389E-3</v>
      </c>
      <c r="AT80" s="96">
        <f t="shared" ref="AT80" si="97">AVERAGE(BA6:BA73)</f>
        <v>8.4200451636391623E-3</v>
      </c>
      <c r="AU80" s="96">
        <f>AVERAGE(BB6:BB73)</f>
        <v>7.8761296598703536E-3</v>
      </c>
    </row>
    <row r="81" spans="7:47" ht="15" thickBot="1">
      <c r="G81" s="99" t="s">
        <v>11</v>
      </c>
      <c r="H81" s="97">
        <f>SQRT((SUMSQ(G6:G73)/COUNT(G6:G73)))</f>
        <v>25.442264512606094</v>
      </c>
      <c r="I81" s="97">
        <f>SQRT((SUMSQ(H6:H73)/COUNT(H6:H73)))</f>
        <v>29.195592938983516</v>
      </c>
      <c r="J81" s="97">
        <f>SQRT((SUMSQ(I6:I73)/COUNT(I6:I73)))</f>
        <v>28.061770100556139</v>
      </c>
      <c r="K81" s="97">
        <f t="shared" ref="K81" si="98">SQRT((SUMSQ(J6:J73)/COUNT(J6:J73)))</f>
        <v>26.697284506106673</v>
      </c>
      <c r="AA81" s="99" t="s">
        <v>10</v>
      </c>
      <c r="AB81" s="96">
        <f>AVERAGE(AC7:AC73)</f>
        <v>2.5765283952929097E-2</v>
      </c>
      <c r="AQ81" s="99" t="s">
        <v>11</v>
      </c>
      <c r="AR81" s="97">
        <f>SQRT((SUMSQ(AQ6:AQ73)/COUNT(AQ6:AQ73)))</f>
        <v>24.207554407906763</v>
      </c>
      <c r="AS81" s="97">
        <f>SQRT((SUMSQ(AR6:AR73)/COUNT(AR6:AR73)))</f>
        <v>26.615602963354796</v>
      </c>
      <c r="AT81" s="97">
        <f>SQRT((SUMSQ(AS6:AS73)/COUNT(AS6:AS73)))</f>
        <v>26.136569557524066</v>
      </c>
      <c r="AU81" s="97">
        <f t="shared" ref="AU81" si="99">SQRT((SUMSQ(AT6:AT73)/COUNT(AT6:AT73)))</f>
        <v>25.088273404063901</v>
      </c>
    </row>
    <row r="82" spans="7:47" ht="15" thickBot="1">
      <c r="G82" s="99" t="s">
        <v>12</v>
      </c>
      <c r="H82" s="169">
        <f>H81/AVERAGE($B$6:$B$73)</f>
        <v>4.936228331760887E-3</v>
      </c>
      <c r="I82" s="98">
        <f t="shared" ref="I82:K82" si="100">I81/AVERAGE($B$6:$B$73)</f>
        <v>5.6644373364077754E-3</v>
      </c>
      <c r="J82" s="98">
        <f t="shared" si="100"/>
        <v>5.4444565868377176E-3</v>
      </c>
      <c r="K82" s="98">
        <f t="shared" si="100"/>
        <v>5.1797233730837373E-3</v>
      </c>
      <c r="AA82" s="99" t="s">
        <v>11</v>
      </c>
      <c r="AB82" s="97">
        <f>SQRT((SUMSQ(AA7:AA73)/COUNT(AA7:AA73)))</f>
        <v>109.04415543105293</v>
      </c>
      <c r="AQ82" s="99" t="s">
        <v>12</v>
      </c>
      <c r="AR82" s="169">
        <f>AR81/AVERAGE($B$6:$B$73)</f>
        <v>4.6966737513378888E-3</v>
      </c>
      <c r="AS82" s="98">
        <f t="shared" ref="AS82:AU82" si="101">AS81/AVERAGE($B$6:$B$73)</f>
        <v>5.1638757764472833E-3</v>
      </c>
      <c r="AT82" s="98">
        <f t="shared" si="101"/>
        <v>5.0709352180881816E-3</v>
      </c>
      <c r="AU82" s="98">
        <f t="shared" si="101"/>
        <v>4.8675480875824797E-3</v>
      </c>
    </row>
    <row r="83" spans="7:47" ht="15" thickBot="1">
      <c r="AA83" s="99" t="s">
        <v>12</v>
      </c>
      <c r="AB83" s="98">
        <f>AB82/AVERAGE(Y7:Y73)</f>
        <v>3.6186845713887639E-2</v>
      </c>
    </row>
    <row r="88" spans="7:47" ht="15.75" customHeight="1"/>
    <row r="99" spans="1:54">
      <c r="A99" s="284" t="s">
        <v>86</v>
      </c>
      <c r="B99" s="284"/>
      <c r="C99" s="284"/>
      <c r="D99" s="284"/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X99" s="282" t="s">
        <v>86</v>
      </c>
      <c r="Y99" s="282"/>
      <c r="Z99" s="282"/>
      <c r="AA99" s="282"/>
      <c r="AB99" s="282"/>
    </row>
    <row r="100" spans="1:54" ht="20.399999999999999">
      <c r="A100" s="285">
        <v>2010</v>
      </c>
      <c r="B100" s="286" t="s">
        <v>39</v>
      </c>
      <c r="C100" s="283" t="s">
        <v>60</v>
      </c>
      <c r="D100" s="283"/>
      <c r="E100" s="283"/>
      <c r="F100" s="283"/>
      <c r="G100" s="283" t="s">
        <v>64</v>
      </c>
      <c r="H100" s="283"/>
      <c r="I100" s="283"/>
      <c r="J100" s="283"/>
      <c r="K100" s="283" t="s">
        <v>65</v>
      </c>
      <c r="L100" s="283"/>
      <c r="M100" s="283"/>
      <c r="N100" s="283"/>
      <c r="X100" s="172">
        <v>2010</v>
      </c>
      <c r="Y100" s="173" t="s">
        <v>39</v>
      </c>
      <c r="Z100" s="180" t="s">
        <v>60</v>
      </c>
      <c r="AA100" s="180" t="s">
        <v>64</v>
      </c>
      <c r="AB100" s="180" t="s">
        <v>65</v>
      </c>
    </row>
    <row r="101" spans="1:54">
      <c r="A101" s="285"/>
      <c r="B101" s="286"/>
      <c r="C101" s="155" t="s">
        <v>82</v>
      </c>
      <c r="D101" s="155" t="s">
        <v>83</v>
      </c>
      <c r="E101" s="155" t="s">
        <v>84</v>
      </c>
      <c r="F101" s="155" t="s">
        <v>85</v>
      </c>
      <c r="G101" s="155" t="s">
        <v>82</v>
      </c>
      <c r="H101" s="155" t="s">
        <v>83</v>
      </c>
      <c r="I101" s="155" t="s">
        <v>84</v>
      </c>
      <c r="J101" s="155" t="s">
        <v>85</v>
      </c>
      <c r="K101" s="155" t="s">
        <v>82</v>
      </c>
      <c r="L101" s="155" t="s">
        <v>83</v>
      </c>
      <c r="M101" s="155" t="s">
        <v>84</v>
      </c>
      <c r="N101" s="155" t="s">
        <v>85</v>
      </c>
      <c r="X101" s="172"/>
      <c r="Y101" s="173"/>
      <c r="Z101" s="173" t="s">
        <v>82</v>
      </c>
      <c r="AA101" s="173" t="s">
        <v>82</v>
      </c>
      <c r="AB101" s="173" t="s">
        <v>82</v>
      </c>
      <c r="AO101" s="284" t="s">
        <v>86</v>
      </c>
      <c r="AP101" s="284"/>
      <c r="AQ101" s="284"/>
      <c r="AR101" s="284"/>
      <c r="AS101" s="284"/>
      <c r="AT101" s="284"/>
      <c r="AU101" s="284"/>
      <c r="AV101" s="284"/>
      <c r="AW101" s="284"/>
      <c r="AX101" s="284"/>
      <c r="AY101" s="284"/>
      <c r="AZ101" s="284"/>
      <c r="BA101" s="284"/>
      <c r="BB101" s="284"/>
    </row>
    <row r="102" spans="1:54">
      <c r="A102" s="156" t="s">
        <v>51</v>
      </c>
      <c r="B102" s="157">
        <v>5381</v>
      </c>
      <c r="C102" s="158">
        <f>C74</f>
        <v>5370.5</v>
      </c>
      <c r="D102" s="177">
        <f>D74</f>
        <v>5367.1</v>
      </c>
      <c r="E102" s="177">
        <f>E74</f>
        <v>5368.3</v>
      </c>
      <c r="F102" s="177">
        <f>F74</f>
        <v>5369.4</v>
      </c>
      <c r="G102" s="178">
        <f>$B$102-C102</f>
        <v>10.5</v>
      </c>
      <c r="H102" s="159">
        <f>$B$102-D102</f>
        <v>13.899999999999636</v>
      </c>
      <c r="I102" s="159">
        <f>$B$102-E102</f>
        <v>12.699999999999818</v>
      </c>
      <c r="J102" s="159">
        <f>$B$102-F102</f>
        <v>11.600000000000364</v>
      </c>
      <c r="K102" s="179">
        <f>ABS(G102)/$B$102</f>
        <v>1.9513101653967663E-3</v>
      </c>
      <c r="L102" s="160">
        <f>ABS(H102)/$B$102</f>
        <v>2.583162980858509E-3</v>
      </c>
      <c r="M102" s="160">
        <f>ABS(I102)/$B$102</f>
        <v>2.360156104813198E-3</v>
      </c>
      <c r="N102" s="160">
        <f>ABS(J102)/$B$102</f>
        <v>2.1557331351050668E-3</v>
      </c>
      <c r="X102" s="172" t="s">
        <v>51</v>
      </c>
      <c r="Y102" s="157">
        <f>'Z3'!U93</f>
        <v>3525.67</v>
      </c>
      <c r="Z102" s="158">
        <f>Z74</f>
        <v>3421.9759999999997</v>
      </c>
      <c r="AA102" s="159">
        <f>Y102-Z102</f>
        <v>103.69400000000041</v>
      </c>
      <c r="AB102" s="160">
        <f>ABS(AA102)/Y102</f>
        <v>2.941114738475252E-2</v>
      </c>
      <c r="AO102" s="285">
        <v>2010</v>
      </c>
      <c r="AP102" s="286" t="s">
        <v>39</v>
      </c>
      <c r="AQ102" s="283" t="s">
        <v>60</v>
      </c>
      <c r="AR102" s="283"/>
      <c r="AS102" s="283"/>
      <c r="AT102" s="283"/>
      <c r="AU102" s="283" t="s">
        <v>64</v>
      </c>
      <c r="AV102" s="283"/>
      <c r="AW102" s="283"/>
      <c r="AX102" s="283"/>
      <c r="AY102" s="283" t="s">
        <v>65</v>
      </c>
      <c r="AZ102" s="283"/>
      <c r="BA102" s="283"/>
      <c r="BB102" s="283"/>
    </row>
    <row r="103" spans="1:54">
      <c r="AO103" s="285"/>
      <c r="AP103" s="286"/>
      <c r="AQ103" s="155" t="s">
        <v>82</v>
      </c>
      <c r="AR103" s="155" t="s">
        <v>83</v>
      </c>
      <c r="AS103" s="155" t="s">
        <v>84</v>
      </c>
      <c r="AT103" s="155" t="s">
        <v>85</v>
      </c>
      <c r="AU103" s="155" t="s">
        <v>82</v>
      </c>
      <c r="AV103" s="155" t="s">
        <v>83</v>
      </c>
      <c r="AW103" s="155" t="s">
        <v>84</v>
      </c>
      <c r="AX103" s="155" t="s">
        <v>85</v>
      </c>
      <c r="AY103" s="155" t="s">
        <v>82</v>
      </c>
      <c r="AZ103" s="155" t="s">
        <v>83</v>
      </c>
      <c r="BA103" s="155" t="s">
        <v>84</v>
      </c>
      <c r="BB103" s="155" t="s">
        <v>85</v>
      </c>
    </row>
    <row r="104" spans="1:54">
      <c r="AO104" s="156" t="s">
        <v>51</v>
      </c>
      <c r="AP104" s="157">
        <f>'Z3'!AO94</f>
        <v>1666.48</v>
      </c>
      <c r="AQ104" s="158">
        <f>AM74</f>
        <v>1664.2139999999999</v>
      </c>
      <c r="AR104" s="177">
        <f>AN74</f>
        <v>1662.95</v>
      </c>
      <c r="AS104" s="177">
        <f>AO74</f>
        <v>1663.5900000000001</v>
      </c>
      <c r="AT104" s="177">
        <f>AP74</f>
        <v>1663.902</v>
      </c>
      <c r="AU104" s="178">
        <f>AP104-AQ104</f>
        <v>2.2660000000000764</v>
      </c>
      <c r="AV104" s="159">
        <f>AP104-AR104</f>
        <v>3.5299999999999727</v>
      </c>
      <c r="AW104" s="159">
        <f>AP104-AS104</f>
        <v>2.8899999999998727</v>
      </c>
      <c r="AX104" s="159">
        <f>AP104-AT104</f>
        <v>2.5779999999999745</v>
      </c>
      <c r="AY104" s="179">
        <f>ABS(AU104)/AP104</f>
        <v>1.3597522922567786E-3</v>
      </c>
      <c r="AZ104" s="160">
        <f>ABS(AV104)/AP104</f>
        <v>2.1182372425711518E-3</v>
      </c>
      <c r="BA104" s="160">
        <f>ABS(AW104)/AP104</f>
        <v>1.7341942297536561E-3</v>
      </c>
      <c r="BB104" s="160">
        <f>ABS(AX104)/AP104</f>
        <v>1.5469732610052173E-3</v>
      </c>
    </row>
    <row r="106" spans="1:54">
      <c r="AG106" s="181"/>
      <c r="AH106" s="181"/>
    </row>
    <row r="107" spans="1:54" ht="48.75" customHeight="1"/>
  </sheetData>
  <mergeCells count="23">
    <mergeCell ref="AR75:AU75"/>
    <mergeCell ref="AO101:BB101"/>
    <mergeCell ref="AO102:AO103"/>
    <mergeCell ref="AP102:AP103"/>
    <mergeCell ref="AQ102:AT102"/>
    <mergeCell ref="AU102:AX102"/>
    <mergeCell ref="AY102:BB102"/>
    <mergeCell ref="AM1:AP1"/>
    <mergeCell ref="AQ1:AT1"/>
    <mergeCell ref="AU1:AX1"/>
    <mergeCell ref="AY1:BB1"/>
    <mergeCell ref="C1:F1"/>
    <mergeCell ref="G1:J1"/>
    <mergeCell ref="K1:N1"/>
    <mergeCell ref="O1:R1"/>
    <mergeCell ref="X99:AB99"/>
    <mergeCell ref="H75:K75"/>
    <mergeCell ref="G100:J100"/>
    <mergeCell ref="K100:N100"/>
    <mergeCell ref="A99:N99"/>
    <mergeCell ref="A100:A101"/>
    <mergeCell ref="B100:B101"/>
    <mergeCell ref="C100:F10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9"/>
  <sheetViews>
    <sheetView topLeftCell="J1" workbookViewId="0">
      <selection activeCell="V29" sqref="V29"/>
    </sheetView>
  </sheetViews>
  <sheetFormatPr defaultRowHeight="14.4"/>
  <sheetData>
    <row r="1" spans="1:19" ht="15" thickBot="1">
      <c r="B1" s="167"/>
      <c r="C1" s="168"/>
      <c r="D1" s="161" t="s">
        <v>81</v>
      </c>
      <c r="E1" s="162"/>
      <c r="F1" s="162"/>
      <c r="G1" s="163"/>
      <c r="H1" s="164" t="s">
        <v>2</v>
      </c>
      <c r="I1" s="165"/>
      <c r="J1" s="165"/>
      <c r="K1" s="166"/>
      <c r="L1" s="164" t="s">
        <v>3</v>
      </c>
      <c r="M1" s="165"/>
      <c r="N1" s="165"/>
      <c r="O1" s="166"/>
      <c r="P1" s="164" t="s">
        <v>4</v>
      </c>
      <c r="Q1" s="165"/>
      <c r="R1" s="165"/>
      <c r="S1" s="166"/>
    </row>
    <row r="2" spans="1:19" ht="15" thickBot="1">
      <c r="A2" s="109" t="s">
        <v>78</v>
      </c>
      <c r="B2" s="109" t="s">
        <v>75</v>
      </c>
      <c r="C2" s="107" t="s">
        <v>79</v>
      </c>
      <c r="D2" s="138" t="s">
        <v>82</v>
      </c>
      <c r="E2" s="136" t="s">
        <v>83</v>
      </c>
      <c r="F2" s="136" t="s">
        <v>84</v>
      </c>
      <c r="G2" s="137" t="s">
        <v>85</v>
      </c>
      <c r="H2" s="138" t="s">
        <v>82</v>
      </c>
      <c r="I2" s="136" t="s">
        <v>83</v>
      </c>
      <c r="J2" s="136" t="s">
        <v>84</v>
      </c>
      <c r="K2" s="137" t="s">
        <v>85</v>
      </c>
      <c r="L2" s="138" t="s">
        <v>82</v>
      </c>
      <c r="M2" s="136" t="s">
        <v>83</v>
      </c>
      <c r="N2" s="136" t="s">
        <v>84</v>
      </c>
      <c r="O2" s="137" t="s">
        <v>85</v>
      </c>
      <c r="P2" s="138" t="s">
        <v>82</v>
      </c>
      <c r="Q2" s="136" t="s">
        <v>83</v>
      </c>
      <c r="R2" s="136" t="s">
        <v>84</v>
      </c>
      <c r="S2" s="137" t="s">
        <v>85</v>
      </c>
    </row>
    <row r="3" spans="1:19" ht="15" thickBot="1">
      <c r="A3" s="106">
        <v>2016</v>
      </c>
      <c r="B3" s="110" t="s">
        <v>66</v>
      </c>
      <c r="C3" s="113">
        <v>392</v>
      </c>
      <c r="D3" s="139">
        <v>0.1</v>
      </c>
      <c r="E3" s="134">
        <v>0.2</v>
      </c>
      <c r="F3" s="134">
        <v>0.1</v>
      </c>
      <c r="G3" s="135">
        <v>0.1</v>
      </c>
      <c r="K3" s="131"/>
      <c r="O3" s="131"/>
      <c r="S3" s="131"/>
    </row>
    <row r="4" spans="1:19" ht="15" thickBot="1">
      <c r="A4" s="107"/>
      <c r="B4" s="111" t="s">
        <v>67</v>
      </c>
      <c r="C4" s="113">
        <v>391</v>
      </c>
      <c r="D4" s="140">
        <v>0.2</v>
      </c>
      <c r="E4" s="129">
        <v>0.3</v>
      </c>
      <c r="F4" s="129">
        <v>0.4</v>
      </c>
      <c r="G4" s="130">
        <v>0.3</v>
      </c>
      <c r="K4" s="131"/>
      <c r="O4" s="131"/>
      <c r="S4" s="131"/>
    </row>
    <row r="5" spans="1:19" ht="15" thickBot="1">
      <c r="A5" s="108"/>
      <c r="B5" s="112" t="s">
        <v>68</v>
      </c>
      <c r="C5" s="113">
        <v>391</v>
      </c>
      <c r="D5" s="140">
        <v>0.7</v>
      </c>
      <c r="E5" s="129">
        <v>0.5</v>
      </c>
      <c r="F5" s="129">
        <v>0.5</v>
      </c>
      <c r="G5" s="130">
        <v>0.6</v>
      </c>
      <c r="K5" s="131"/>
      <c r="O5" s="131"/>
      <c r="S5" s="131"/>
    </row>
    <row r="6" spans="1:19" ht="15" thickBot="1">
      <c r="A6" s="107"/>
      <c r="B6" s="111" t="s">
        <v>69</v>
      </c>
      <c r="C6" s="113">
        <v>404</v>
      </c>
      <c r="D6">
        <f t="shared" ref="D6:D29" si="0">SUMPRODUCT(C3:C5,$D$3:$D$5)</f>
        <v>391.1</v>
      </c>
      <c r="E6">
        <f t="shared" ref="E6:E29" si="1">SUMPRODUCT(C3:C5,$E$3:$E$5)</f>
        <v>391.2</v>
      </c>
      <c r="F6">
        <f t="shared" ref="F6:F29" si="2">SUMPRODUCT(C3:C5,$F$3:$F$5)</f>
        <v>391.1</v>
      </c>
      <c r="G6" s="131">
        <f t="shared" ref="G6:G29" si="3">SUMPRODUCT(C3:C5,$G$3:$G$5)</f>
        <v>391.1</v>
      </c>
      <c r="H6">
        <f t="shared" ref="H6:H28" si="4">C6-D6</f>
        <v>12.899999999999977</v>
      </c>
      <c r="I6">
        <f t="shared" ref="I6:I28" si="5">C6-E6</f>
        <v>12.800000000000011</v>
      </c>
      <c r="J6">
        <f t="shared" ref="J6:J28" si="6">C6-F6</f>
        <v>12.899999999999977</v>
      </c>
      <c r="K6" s="131">
        <f t="shared" ref="K6:K28" si="7">C6-G6</f>
        <v>12.899999999999977</v>
      </c>
      <c r="L6">
        <f t="shared" ref="L6:L28" si="8">ABS(H6)</f>
        <v>12.899999999999977</v>
      </c>
      <c r="M6">
        <f t="shared" ref="M6:O6" si="9">ABS(I6)</f>
        <v>12.800000000000011</v>
      </c>
      <c r="N6">
        <f t="shared" si="9"/>
        <v>12.899999999999977</v>
      </c>
      <c r="O6" s="131">
        <f t="shared" si="9"/>
        <v>12.899999999999977</v>
      </c>
      <c r="P6" s="90">
        <f t="shared" ref="P6:P28" si="10">L6/C6</f>
        <v>3.1930693069306876E-2</v>
      </c>
      <c r="Q6" s="90">
        <f t="shared" ref="Q6:Q28" si="11">M6/C6</f>
        <v>3.1683168316831711E-2</v>
      </c>
      <c r="R6" s="90">
        <f t="shared" ref="R6:R28" si="12">N6/C6</f>
        <v>3.1930693069306876E-2</v>
      </c>
      <c r="S6" s="133">
        <f t="shared" ref="S6:S28" si="13">O6/C6</f>
        <v>3.1930693069306876E-2</v>
      </c>
    </row>
    <row r="7" spans="1:19" ht="15" thickBot="1">
      <c r="A7" s="106">
        <v>2017</v>
      </c>
      <c r="B7" s="110" t="s">
        <v>66</v>
      </c>
      <c r="C7" s="113">
        <v>395</v>
      </c>
      <c r="D7">
        <f t="shared" si="0"/>
        <v>400.09999999999997</v>
      </c>
      <c r="E7">
        <f t="shared" si="1"/>
        <v>397.5</v>
      </c>
      <c r="F7">
        <f t="shared" si="2"/>
        <v>397.5</v>
      </c>
      <c r="G7" s="131">
        <f t="shared" si="3"/>
        <v>398.79999999999995</v>
      </c>
      <c r="H7">
        <f t="shared" si="4"/>
        <v>-5.0999999999999659</v>
      </c>
      <c r="I7">
        <f t="shared" si="5"/>
        <v>-2.5</v>
      </c>
      <c r="J7">
        <f t="shared" si="6"/>
        <v>-2.5</v>
      </c>
      <c r="K7" s="131">
        <f t="shared" si="7"/>
        <v>-3.7999999999999545</v>
      </c>
      <c r="L7">
        <f t="shared" si="8"/>
        <v>5.0999999999999659</v>
      </c>
      <c r="M7">
        <f t="shared" ref="M7:M28" si="14">ABS(I7)</f>
        <v>2.5</v>
      </c>
      <c r="N7">
        <f t="shared" ref="N7:N28" si="15">ABS(J7)</f>
        <v>2.5</v>
      </c>
      <c r="O7" s="131">
        <f t="shared" ref="O7:O28" si="16">ABS(K7)</f>
        <v>3.7999999999999545</v>
      </c>
      <c r="P7" s="90">
        <f t="shared" si="10"/>
        <v>1.2911392405063204E-2</v>
      </c>
      <c r="Q7" s="90">
        <f t="shared" si="11"/>
        <v>6.3291139240506328E-3</v>
      </c>
      <c r="R7" s="90">
        <f t="shared" si="12"/>
        <v>6.3291139240506328E-3</v>
      </c>
      <c r="S7" s="133">
        <f t="shared" si="13"/>
        <v>9.6202531645568461E-3</v>
      </c>
    </row>
    <row r="8" spans="1:19" ht="15" thickBot="1">
      <c r="A8" s="107"/>
      <c r="B8" s="111" t="s">
        <v>67</v>
      </c>
      <c r="C8" s="113">
        <v>398</v>
      </c>
      <c r="D8">
        <f t="shared" si="0"/>
        <v>396.4</v>
      </c>
      <c r="E8">
        <f t="shared" si="1"/>
        <v>396.9</v>
      </c>
      <c r="F8">
        <f t="shared" si="2"/>
        <v>398.20000000000005</v>
      </c>
      <c r="G8" s="131">
        <f t="shared" si="3"/>
        <v>397.29999999999995</v>
      </c>
      <c r="H8">
        <f t="shared" si="4"/>
        <v>1.6000000000000227</v>
      </c>
      <c r="I8">
        <f t="shared" si="5"/>
        <v>1.1000000000000227</v>
      </c>
      <c r="J8">
        <f t="shared" si="6"/>
        <v>-0.20000000000004547</v>
      </c>
      <c r="K8" s="131">
        <f t="shared" si="7"/>
        <v>0.70000000000004547</v>
      </c>
      <c r="L8">
        <f t="shared" si="8"/>
        <v>1.6000000000000227</v>
      </c>
      <c r="M8">
        <f t="shared" si="14"/>
        <v>1.1000000000000227</v>
      </c>
      <c r="N8">
        <f t="shared" si="15"/>
        <v>0.20000000000004547</v>
      </c>
      <c r="O8" s="131">
        <f t="shared" si="16"/>
        <v>0.70000000000004547</v>
      </c>
      <c r="P8" s="90">
        <f t="shared" si="10"/>
        <v>4.0201005025126196E-3</v>
      </c>
      <c r="Q8" s="90">
        <f t="shared" si="11"/>
        <v>2.7638190954774439E-3</v>
      </c>
      <c r="R8" s="90">
        <f t="shared" si="12"/>
        <v>5.0251256281418457E-4</v>
      </c>
      <c r="S8" s="133">
        <f t="shared" si="13"/>
        <v>1.7587939698493606E-3</v>
      </c>
    </row>
    <row r="9" spans="1:19" ht="15" thickBot="1">
      <c r="A9" s="108"/>
      <c r="B9" s="112" t="s">
        <v>68</v>
      </c>
      <c r="C9" s="113">
        <v>403</v>
      </c>
      <c r="D9">
        <f t="shared" si="0"/>
        <v>398</v>
      </c>
      <c r="E9">
        <f t="shared" si="1"/>
        <v>398.3</v>
      </c>
      <c r="F9">
        <f t="shared" si="2"/>
        <v>397.4</v>
      </c>
      <c r="G9" s="131">
        <f t="shared" si="3"/>
        <v>397.7</v>
      </c>
      <c r="H9">
        <f t="shared" si="4"/>
        <v>5</v>
      </c>
      <c r="I9">
        <f t="shared" si="5"/>
        <v>4.6999999999999886</v>
      </c>
      <c r="J9">
        <f t="shared" si="6"/>
        <v>5.6000000000000227</v>
      </c>
      <c r="K9" s="131">
        <f t="shared" si="7"/>
        <v>5.3000000000000114</v>
      </c>
      <c r="L9">
        <f t="shared" si="8"/>
        <v>5</v>
      </c>
      <c r="M9">
        <f t="shared" si="14"/>
        <v>4.6999999999999886</v>
      </c>
      <c r="N9">
        <f t="shared" si="15"/>
        <v>5.6000000000000227</v>
      </c>
      <c r="O9" s="131">
        <f t="shared" si="16"/>
        <v>5.3000000000000114</v>
      </c>
      <c r="P9" s="90">
        <f t="shared" si="10"/>
        <v>1.2406947890818859E-2</v>
      </c>
      <c r="Q9" s="90">
        <f t="shared" si="11"/>
        <v>1.1662531017369698E-2</v>
      </c>
      <c r="R9" s="90">
        <f t="shared" si="12"/>
        <v>1.3895781637717179E-2</v>
      </c>
      <c r="S9" s="133">
        <f t="shared" si="13"/>
        <v>1.3151364764268019E-2</v>
      </c>
    </row>
    <row r="10" spans="1:19" ht="15" thickBot="1">
      <c r="A10" s="107"/>
      <c r="B10" s="111" t="s">
        <v>69</v>
      </c>
      <c r="C10" s="113">
        <v>407</v>
      </c>
      <c r="D10">
        <f t="shared" si="0"/>
        <v>401.2</v>
      </c>
      <c r="E10">
        <f t="shared" si="1"/>
        <v>399.9</v>
      </c>
      <c r="F10">
        <f t="shared" si="2"/>
        <v>400.20000000000005</v>
      </c>
      <c r="G10" s="131">
        <f t="shared" si="3"/>
        <v>400.69999999999993</v>
      </c>
      <c r="H10">
        <f t="shared" si="4"/>
        <v>5.8000000000000114</v>
      </c>
      <c r="I10">
        <f t="shared" si="5"/>
        <v>7.1000000000000227</v>
      </c>
      <c r="J10">
        <f t="shared" si="6"/>
        <v>6.7999999999999545</v>
      </c>
      <c r="K10" s="131">
        <f t="shared" si="7"/>
        <v>6.3000000000000682</v>
      </c>
      <c r="L10">
        <f t="shared" si="8"/>
        <v>5.8000000000000114</v>
      </c>
      <c r="M10">
        <f t="shared" si="14"/>
        <v>7.1000000000000227</v>
      </c>
      <c r="N10">
        <f t="shared" si="15"/>
        <v>6.7999999999999545</v>
      </c>
      <c r="O10" s="131">
        <f t="shared" si="16"/>
        <v>6.3000000000000682</v>
      </c>
      <c r="P10" s="90">
        <f t="shared" si="10"/>
        <v>1.4250614250614279E-2</v>
      </c>
      <c r="Q10" s="90">
        <f t="shared" si="11"/>
        <v>1.7444717444717501E-2</v>
      </c>
      <c r="R10" s="90">
        <f t="shared" si="12"/>
        <v>1.6707616707616595E-2</v>
      </c>
      <c r="S10" s="133">
        <f t="shared" si="13"/>
        <v>1.5479115479115646E-2</v>
      </c>
    </row>
    <row r="11" spans="1:19" ht="15" thickBot="1">
      <c r="A11" s="106" t="s">
        <v>70</v>
      </c>
      <c r="B11" s="110" t="s">
        <v>66</v>
      </c>
      <c r="C11" s="113">
        <v>399</v>
      </c>
      <c r="D11">
        <f t="shared" si="0"/>
        <v>405.29999999999995</v>
      </c>
      <c r="E11">
        <f t="shared" si="1"/>
        <v>404</v>
      </c>
      <c r="F11">
        <f t="shared" si="2"/>
        <v>404.5</v>
      </c>
      <c r="G11" s="131">
        <f t="shared" si="3"/>
        <v>404.9</v>
      </c>
      <c r="H11">
        <f t="shared" si="4"/>
        <v>-6.2999999999999545</v>
      </c>
      <c r="I11">
        <f t="shared" si="5"/>
        <v>-5</v>
      </c>
      <c r="J11">
        <f t="shared" si="6"/>
        <v>-5.5</v>
      </c>
      <c r="K11" s="131">
        <f t="shared" si="7"/>
        <v>-5.8999999999999773</v>
      </c>
      <c r="L11">
        <f t="shared" si="8"/>
        <v>6.2999999999999545</v>
      </c>
      <c r="M11">
        <f t="shared" si="14"/>
        <v>5</v>
      </c>
      <c r="N11">
        <f t="shared" si="15"/>
        <v>5.5</v>
      </c>
      <c r="O11" s="131">
        <f t="shared" si="16"/>
        <v>5.8999999999999773</v>
      </c>
      <c r="P11" s="90">
        <f t="shared" si="10"/>
        <v>1.5789473684210412E-2</v>
      </c>
      <c r="Q11" s="90">
        <f t="shared" si="11"/>
        <v>1.2531328320802004E-2</v>
      </c>
      <c r="R11" s="90">
        <f t="shared" si="12"/>
        <v>1.3784461152882205E-2</v>
      </c>
      <c r="S11" s="133">
        <f t="shared" si="13"/>
        <v>1.4786967418546309E-2</v>
      </c>
    </row>
    <row r="12" spans="1:19" ht="15" thickBot="1">
      <c r="A12" s="107"/>
      <c r="B12" s="111" t="s">
        <v>67</v>
      </c>
      <c r="C12" s="113">
        <v>402</v>
      </c>
      <c r="D12">
        <f t="shared" si="0"/>
        <v>401</v>
      </c>
      <c r="E12">
        <f t="shared" si="1"/>
        <v>402.2</v>
      </c>
      <c r="F12">
        <f t="shared" si="2"/>
        <v>402.6</v>
      </c>
      <c r="G12" s="131">
        <f t="shared" si="3"/>
        <v>401.79999999999995</v>
      </c>
      <c r="H12">
        <f t="shared" si="4"/>
        <v>1</v>
      </c>
      <c r="I12">
        <f t="shared" si="5"/>
        <v>-0.19999999999998863</v>
      </c>
      <c r="J12">
        <f t="shared" si="6"/>
        <v>-0.60000000000002274</v>
      </c>
      <c r="K12" s="131">
        <f t="shared" si="7"/>
        <v>0.20000000000004547</v>
      </c>
      <c r="L12">
        <f t="shared" si="8"/>
        <v>1</v>
      </c>
      <c r="M12">
        <f t="shared" si="14"/>
        <v>0.19999999999998863</v>
      </c>
      <c r="N12">
        <f t="shared" si="15"/>
        <v>0.60000000000002274</v>
      </c>
      <c r="O12" s="131">
        <f t="shared" si="16"/>
        <v>0.20000000000004547</v>
      </c>
      <c r="P12" s="90">
        <f t="shared" si="10"/>
        <v>2.4875621890547263E-3</v>
      </c>
      <c r="Q12" s="90">
        <f t="shared" si="11"/>
        <v>4.9751243781091694E-4</v>
      </c>
      <c r="R12" s="90">
        <f t="shared" si="12"/>
        <v>1.4925373134328924E-3</v>
      </c>
      <c r="S12" s="133">
        <f t="shared" si="13"/>
        <v>4.9751243781105843E-4</v>
      </c>
    </row>
    <row r="13" spans="1:19" ht="15" thickBot="1">
      <c r="A13" s="108"/>
      <c r="B13" s="112" t="s">
        <v>68</v>
      </c>
      <c r="C13" s="113">
        <v>406</v>
      </c>
      <c r="D13">
        <f t="shared" si="0"/>
        <v>401.9</v>
      </c>
      <c r="E13">
        <f t="shared" si="1"/>
        <v>402.1</v>
      </c>
      <c r="F13">
        <f t="shared" si="2"/>
        <v>401.3</v>
      </c>
      <c r="G13" s="131">
        <f t="shared" si="3"/>
        <v>401.59999999999997</v>
      </c>
      <c r="H13">
        <f t="shared" si="4"/>
        <v>4.1000000000000227</v>
      </c>
      <c r="I13">
        <f t="shared" si="5"/>
        <v>3.8999999999999773</v>
      </c>
      <c r="J13">
        <f t="shared" si="6"/>
        <v>4.6999999999999886</v>
      </c>
      <c r="K13" s="131">
        <f t="shared" si="7"/>
        <v>4.4000000000000341</v>
      </c>
      <c r="L13">
        <f t="shared" si="8"/>
        <v>4.1000000000000227</v>
      </c>
      <c r="M13">
        <f t="shared" si="14"/>
        <v>3.8999999999999773</v>
      </c>
      <c r="N13">
        <f t="shared" si="15"/>
        <v>4.6999999999999886</v>
      </c>
      <c r="O13" s="131">
        <f t="shared" si="16"/>
        <v>4.4000000000000341</v>
      </c>
      <c r="P13" s="90">
        <f t="shared" si="10"/>
        <v>1.0098522167487741E-2</v>
      </c>
      <c r="Q13" s="90">
        <f t="shared" si="11"/>
        <v>9.6059113300492049E-3</v>
      </c>
      <c r="R13" s="90">
        <f t="shared" si="12"/>
        <v>1.1576354679802928E-2</v>
      </c>
      <c r="S13" s="133">
        <f t="shared" si="13"/>
        <v>1.0837438423645405E-2</v>
      </c>
    </row>
    <row r="14" spans="1:19" ht="15" thickBot="1">
      <c r="A14" s="107"/>
      <c r="B14" s="111" t="s">
        <v>69</v>
      </c>
      <c r="C14" s="113">
        <v>398</v>
      </c>
      <c r="D14">
        <f t="shared" si="0"/>
        <v>404.5</v>
      </c>
      <c r="E14">
        <f t="shared" si="1"/>
        <v>403.4</v>
      </c>
      <c r="F14">
        <f t="shared" si="2"/>
        <v>403.70000000000005</v>
      </c>
      <c r="G14" s="131">
        <f t="shared" si="3"/>
        <v>404.1</v>
      </c>
      <c r="H14">
        <f t="shared" si="4"/>
        <v>-6.5</v>
      </c>
      <c r="I14">
        <f t="shared" si="5"/>
        <v>-5.3999999999999773</v>
      </c>
      <c r="J14">
        <f t="shared" si="6"/>
        <v>-5.7000000000000455</v>
      </c>
      <c r="K14" s="131">
        <f t="shared" si="7"/>
        <v>-6.1000000000000227</v>
      </c>
      <c r="L14">
        <f t="shared" si="8"/>
        <v>6.5</v>
      </c>
      <c r="M14">
        <f t="shared" si="14"/>
        <v>5.3999999999999773</v>
      </c>
      <c r="N14">
        <f t="shared" si="15"/>
        <v>5.7000000000000455</v>
      </c>
      <c r="O14" s="131">
        <f t="shared" si="16"/>
        <v>6.1000000000000227</v>
      </c>
      <c r="P14" s="90">
        <f t="shared" si="10"/>
        <v>1.6331658291457288E-2</v>
      </c>
      <c r="Q14" s="90">
        <f t="shared" si="11"/>
        <v>1.3567839195979842E-2</v>
      </c>
      <c r="R14" s="90">
        <f t="shared" si="12"/>
        <v>1.432160804020112E-2</v>
      </c>
      <c r="S14" s="133">
        <f t="shared" si="13"/>
        <v>1.5326633165829202E-2</v>
      </c>
    </row>
    <row r="15" spans="1:19" ht="15" thickBot="1">
      <c r="A15" s="106" t="s">
        <v>71</v>
      </c>
      <c r="B15" s="110" t="s">
        <v>66</v>
      </c>
      <c r="C15" s="113">
        <v>387</v>
      </c>
      <c r="D15">
        <f t="shared" si="0"/>
        <v>400</v>
      </c>
      <c r="E15">
        <f t="shared" si="1"/>
        <v>401.2</v>
      </c>
      <c r="F15">
        <f t="shared" si="2"/>
        <v>401.6</v>
      </c>
      <c r="G15" s="131">
        <f t="shared" si="3"/>
        <v>400.79999999999995</v>
      </c>
      <c r="H15">
        <f t="shared" si="4"/>
        <v>-13</v>
      </c>
      <c r="I15">
        <f t="shared" si="5"/>
        <v>-14.199999999999989</v>
      </c>
      <c r="J15">
        <f t="shared" si="6"/>
        <v>-14.600000000000023</v>
      </c>
      <c r="K15" s="131">
        <f t="shared" si="7"/>
        <v>-13.799999999999955</v>
      </c>
      <c r="L15">
        <f t="shared" si="8"/>
        <v>13</v>
      </c>
      <c r="M15">
        <f t="shared" si="14"/>
        <v>14.199999999999989</v>
      </c>
      <c r="N15">
        <f t="shared" si="15"/>
        <v>14.600000000000023</v>
      </c>
      <c r="O15" s="131">
        <f t="shared" si="16"/>
        <v>13.799999999999955</v>
      </c>
      <c r="P15" s="90">
        <f t="shared" si="10"/>
        <v>3.3591731266149873E-2</v>
      </c>
      <c r="Q15" s="90">
        <f t="shared" si="11"/>
        <v>3.6692506459948294E-2</v>
      </c>
      <c r="R15" s="90">
        <f t="shared" si="12"/>
        <v>3.772609819121453E-2</v>
      </c>
      <c r="S15" s="133">
        <f t="shared" si="13"/>
        <v>3.5658914728682052E-2</v>
      </c>
    </row>
    <row r="16" spans="1:19" ht="15" thickBot="1">
      <c r="A16" s="107"/>
      <c r="B16" s="111" t="s">
        <v>67</v>
      </c>
      <c r="C16" s="113">
        <v>394</v>
      </c>
      <c r="D16">
        <f t="shared" si="0"/>
        <v>391.1</v>
      </c>
      <c r="E16">
        <f t="shared" si="1"/>
        <v>394.1</v>
      </c>
      <c r="F16">
        <f t="shared" si="2"/>
        <v>393.3</v>
      </c>
      <c r="G16" s="131">
        <f t="shared" si="3"/>
        <v>392.2</v>
      </c>
      <c r="H16">
        <f t="shared" si="4"/>
        <v>2.8999999999999773</v>
      </c>
      <c r="I16">
        <f t="shared" si="5"/>
        <v>-0.10000000000002274</v>
      </c>
      <c r="J16">
        <f t="shared" si="6"/>
        <v>0.69999999999998863</v>
      </c>
      <c r="K16" s="131">
        <f t="shared" si="7"/>
        <v>1.8000000000000114</v>
      </c>
      <c r="L16">
        <f t="shared" si="8"/>
        <v>2.8999999999999773</v>
      </c>
      <c r="M16">
        <f t="shared" si="14"/>
        <v>0.10000000000002274</v>
      </c>
      <c r="N16">
        <f t="shared" si="15"/>
        <v>0.69999999999998863</v>
      </c>
      <c r="O16" s="131">
        <f t="shared" si="16"/>
        <v>1.8000000000000114</v>
      </c>
      <c r="P16" s="90">
        <f t="shared" si="10"/>
        <v>7.3604060913705005E-3</v>
      </c>
      <c r="Q16" s="90">
        <f t="shared" si="11"/>
        <v>2.5380710659904246E-4</v>
      </c>
      <c r="R16" s="90">
        <f t="shared" si="12"/>
        <v>1.7766497461928646E-3</v>
      </c>
      <c r="S16" s="133">
        <f t="shared" si="13"/>
        <v>4.5685279187817548E-3</v>
      </c>
    </row>
    <row r="17" spans="1:25" ht="15" thickBot="1">
      <c r="A17" s="108"/>
      <c r="B17" s="112" t="s">
        <v>68</v>
      </c>
      <c r="C17" s="113">
        <v>395</v>
      </c>
      <c r="D17">
        <f t="shared" si="0"/>
        <v>393</v>
      </c>
      <c r="E17">
        <f t="shared" si="1"/>
        <v>392.7</v>
      </c>
      <c r="F17">
        <f t="shared" si="2"/>
        <v>391.6</v>
      </c>
      <c r="G17" s="131">
        <f t="shared" si="3"/>
        <v>392.29999999999995</v>
      </c>
      <c r="H17">
        <f t="shared" si="4"/>
        <v>2</v>
      </c>
      <c r="I17">
        <f t="shared" si="5"/>
        <v>2.3000000000000114</v>
      </c>
      <c r="J17">
        <f t="shared" si="6"/>
        <v>3.3999999999999773</v>
      </c>
      <c r="K17" s="131">
        <f t="shared" si="7"/>
        <v>2.7000000000000455</v>
      </c>
      <c r="L17">
        <f t="shared" si="8"/>
        <v>2</v>
      </c>
      <c r="M17">
        <f t="shared" si="14"/>
        <v>2.3000000000000114</v>
      </c>
      <c r="N17">
        <f t="shared" si="15"/>
        <v>3.3999999999999773</v>
      </c>
      <c r="O17" s="131">
        <f t="shared" si="16"/>
        <v>2.7000000000000455</v>
      </c>
      <c r="P17" s="90">
        <f t="shared" si="10"/>
        <v>5.0632911392405064E-3</v>
      </c>
      <c r="Q17" s="90">
        <f t="shared" si="11"/>
        <v>5.8227848101266109E-3</v>
      </c>
      <c r="R17" s="90">
        <f t="shared" si="12"/>
        <v>8.6075949367088039E-3</v>
      </c>
      <c r="S17" s="133">
        <f t="shared" si="13"/>
        <v>6.8354430379747987E-3</v>
      </c>
    </row>
    <row r="18" spans="1:25" ht="15" thickBot="1">
      <c r="A18" s="107"/>
      <c r="B18" s="111" t="s">
        <v>69</v>
      </c>
      <c r="C18" s="113">
        <v>381</v>
      </c>
      <c r="D18">
        <f t="shared" si="0"/>
        <v>394</v>
      </c>
      <c r="E18">
        <f t="shared" si="1"/>
        <v>393.1</v>
      </c>
      <c r="F18">
        <f t="shared" si="2"/>
        <v>393.8</v>
      </c>
      <c r="G18" s="131">
        <f t="shared" si="3"/>
        <v>393.9</v>
      </c>
      <c r="H18">
        <f t="shared" si="4"/>
        <v>-13</v>
      </c>
      <c r="I18">
        <f t="shared" si="5"/>
        <v>-12.100000000000023</v>
      </c>
      <c r="J18">
        <f t="shared" si="6"/>
        <v>-12.800000000000011</v>
      </c>
      <c r="K18" s="131">
        <f t="shared" si="7"/>
        <v>-12.899999999999977</v>
      </c>
      <c r="L18">
        <f t="shared" si="8"/>
        <v>13</v>
      </c>
      <c r="M18">
        <f t="shared" si="14"/>
        <v>12.100000000000023</v>
      </c>
      <c r="N18">
        <f t="shared" si="15"/>
        <v>12.800000000000011</v>
      </c>
      <c r="O18" s="131">
        <f t="shared" si="16"/>
        <v>12.899999999999977</v>
      </c>
      <c r="P18" s="90">
        <f t="shared" si="10"/>
        <v>3.4120734908136482E-2</v>
      </c>
      <c r="Q18" s="90">
        <f t="shared" si="11"/>
        <v>3.1758530183727096E-2</v>
      </c>
      <c r="R18" s="90">
        <f t="shared" si="12"/>
        <v>3.359580052493441E-2</v>
      </c>
      <c r="S18" s="133">
        <f t="shared" si="13"/>
        <v>3.385826771653537E-2</v>
      </c>
    </row>
    <row r="19" spans="1:25" ht="15" thickBot="1">
      <c r="A19" s="106" t="s">
        <v>72</v>
      </c>
      <c r="B19" s="110" t="s">
        <v>66</v>
      </c>
      <c r="C19" s="113">
        <v>384</v>
      </c>
      <c r="D19">
        <f t="shared" si="0"/>
        <v>385.1</v>
      </c>
      <c r="E19">
        <f t="shared" si="1"/>
        <v>387.8</v>
      </c>
      <c r="F19">
        <f t="shared" si="2"/>
        <v>387.9</v>
      </c>
      <c r="G19" s="131">
        <f t="shared" si="3"/>
        <v>386.5</v>
      </c>
      <c r="H19">
        <f t="shared" si="4"/>
        <v>-1.1000000000000227</v>
      </c>
      <c r="I19">
        <f t="shared" si="5"/>
        <v>-3.8000000000000114</v>
      </c>
      <c r="J19">
        <f t="shared" si="6"/>
        <v>-3.8999999999999773</v>
      </c>
      <c r="K19" s="131">
        <f t="shared" si="7"/>
        <v>-2.5</v>
      </c>
      <c r="L19">
        <f t="shared" si="8"/>
        <v>1.1000000000000227</v>
      </c>
      <c r="M19">
        <f t="shared" si="14"/>
        <v>3.8000000000000114</v>
      </c>
      <c r="N19">
        <f t="shared" si="15"/>
        <v>3.8999999999999773</v>
      </c>
      <c r="O19" s="131">
        <f t="shared" si="16"/>
        <v>2.5</v>
      </c>
      <c r="P19" s="90">
        <f t="shared" si="10"/>
        <v>2.8645833333333925E-3</v>
      </c>
      <c r="Q19" s="90">
        <f t="shared" si="11"/>
        <v>9.8958333333333624E-3</v>
      </c>
      <c r="R19" s="90">
        <f t="shared" si="12"/>
        <v>1.0156249999999941E-2</v>
      </c>
      <c r="S19" s="133">
        <f t="shared" si="13"/>
        <v>6.510416666666667E-3</v>
      </c>
    </row>
    <row r="20" spans="1:25" ht="15" thickBot="1">
      <c r="A20" s="107"/>
      <c r="B20" s="111" t="s">
        <v>67</v>
      </c>
      <c r="C20" s="113">
        <v>389</v>
      </c>
      <c r="D20">
        <f t="shared" si="0"/>
        <v>384.49999999999994</v>
      </c>
      <c r="E20">
        <f t="shared" si="1"/>
        <v>385.3</v>
      </c>
      <c r="F20">
        <f t="shared" si="2"/>
        <v>383.9</v>
      </c>
      <c r="G20" s="131">
        <f t="shared" si="3"/>
        <v>384.2</v>
      </c>
      <c r="H20">
        <f t="shared" si="4"/>
        <v>4.5000000000000568</v>
      </c>
      <c r="I20">
        <f t="shared" si="5"/>
        <v>3.6999999999999886</v>
      </c>
      <c r="J20">
        <f t="shared" si="6"/>
        <v>5.1000000000000227</v>
      </c>
      <c r="K20" s="131">
        <f t="shared" si="7"/>
        <v>4.8000000000000114</v>
      </c>
      <c r="L20">
        <f t="shared" si="8"/>
        <v>4.5000000000000568</v>
      </c>
      <c r="M20">
        <f t="shared" si="14"/>
        <v>3.6999999999999886</v>
      </c>
      <c r="N20">
        <f t="shared" si="15"/>
        <v>5.1000000000000227</v>
      </c>
      <c r="O20" s="131">
        <f t="shared" si="16"/>
        <v>4.8000000000000114</v>
      </c>
      <c r="P20" s="90">
        <f t="shared" si="10"/>
        <v>1.1568123393316341E-2</v>
      </c>
      <c r="Q20" s="90">
        <f t="shared" si="11"/>
        <v>9.5115681233932867E-3</v>
      </c>
      <c r="R20" s="90">
        <f t="shared" si="12"/>
        <v>1.3110539845758414E-2</v>
      </c>
      <c r="S20" s="133">
        <f t="shared" si="13"/>
        <v>1.2339331619537304E-2</v>
      </c>
    </row>
    <row r="21" spans="1:25" ht="15" thickBot="1">
      <c r="A21" s="108"/>
      <c r="B21" s="112" t="s">
        <v>68</v>
      </c>
      <c r="C21" s="113">
        <v>386</v>
      </c>
      <c r="D21">
        <f t="shared" si="0"/>
        <v>387.19999999999993</v>
      </c>
      <c r="E21">
        <f t="shared" si="1"/>
        <v>385.9</v>
      </c>
      <c r="F21">
        <f t="shared" si="2"/>
        <v>386.20000000000005</v>
      </c>
      <c r="G21" s="131">
        <f t="shared" si="3"/>
        <v>386.69999999999993</v>
      </c>
      <c r="H21">
        <f t="shared" si="4"/>
        <v>-1.1999999999999318</v>
      </c>
      <c r="I21">
        <f t="shared" si="5"/>
        <v>0.10000000000002274</v>
      </c>
      <c r="J21">
        <f t="shared" si="6"/>
        <v>-0.20000000000004547</v>
      </c>
      <c r="K21" s="131">
        <f t="shared" si="7"/>
        <v>-0.69999999999993179</v>
      </c>
      <c r="L21">
        <f t="shared" si="8"/>
        <v>1.1999999999999318</v>
      </c>
      <c r="M21">
        <f t="shared" si="14"/>
        <v>0.10000000000002274</v>
      </c>
      <c r="N21">
        <f t="shared" si="15"/>
        <v>0.20000000000004547</v>
      </c>
      <c r="O21" s="131">
        <f t="shared" si="16"/>
        <v>0.69999999999993179</v>
      </c>
      <c r="P21" s="90">
        <f t="shared" si="10"/>
        <v>3.1088082901552638E-3</v>
      </c>
      <c r="Q21" s="90">
        <f t="shared" si="11"/>
        <v>2.5906735751301228E-4</v>
      </c>
      <c r="R21" s="90">
        <f t="shared" si="12"/>
        <v>5.1813471502602456E-4</v>
      </c>
      <c r="S21" s="133">
        <f t="shared" si="13"/>
        <v>1.8134715025904969E-3</v>
      </c>
    </row>
    <row r="22" spans="1:25" ht="15" thickBot="1">
      <c r="A22" s="107"/>
      <c r="B22" s="111" t="s">
        <v>69</v>
      </c>
      <c r="C22" s="113">
        <v>393</v>
      </c>
      <c r="D22">
        <f t="shared" si="0"/>
        <v>386.4</v>
      </c>
      <c r="E22">
        <f t="shared" si="1"/>
        <v>386.5</v>
      </c>
      <c r="F22">
        <f t="shared" si="2"/>
        <v>387</v>
      </c>
      <c r="G22" s="131">
        <f t="shared" si="3"/>
        <v>386.7</v>
      </c>
      <c r="H22">
        <f t="shared" si="4"/>
        <v>6.6000000000000227</v>
      </c>
      <c r="I22">
        <f t="shared" si="5"/>
        <v>6.5</v>
      </c>
      <c r="J22">
        <f t="shared" si="6"/>
        <v>6</v>
      </c>
      <c r="K22" s="131">
        <f t="shared" si="7"/>
        <v>6.3000000000000114</v>
      </c>
      <c r="L22">
        <f t="shared" si="8"/>
        <v>6.6000000000000227</v>
      </c>
      <c r="M22">
        <f t="shared" si="14"/>
        <v>6.5</v>
      </c>
      <c r="N22">
        <f t="shared" si="15"/>
        <v>6</v>
      </c>
      <c r="O22" s="131">
        <f t="shared" si="16"/>
        <v>6.3000000000000114</v>
      </c>
      <c r="P22" s="90">
        <f t="shared" si="10"/>
        <v>1.6793893129771049E-2</v>
      </c>
      <c r="Q22" s="90">
        <f t="shared" si="11"/>
        <v>1.653944020356234E-2</v>
      </c>
      <c r="R22" s="90">
        <f t="shared" si="12"/>
        <v>1.5267175572519083E-2</v>
      </c>
      <c r="S22" s="133">
        <f t="shared" si="13"/>
        <v>1.6030534351145067E-2</v>
      </c>
      <c r="V22" s="274" t="s">
        <v>62</v>
      </c>
      <c r="W22" s="274"/>
      <c r="X22" s="274"/>
      <c r="Y22" s="274"/>
    </row>
    <row r="23" spans="1:25" ht="15" thickBot="1">
      <c r="A23" s="106" t="s">
        <v>73</v>
      </c>
      <c r="B23" s="110" t="s">
        <v>66</v>
      </c>
      <c r="C23" s="113">
        <v>398</v>
      </c>
      <c r="D23">
        <f t="shared" si="0"/>
        <v>391.2</v>
      </c>
      <c r="E23">
        <f t="shared" si="1"/>
        <v>390.1</v>
      </c>
      <c r="F23">
        <f t="shared" si="2"/>
        <v>389.8</v>
      </c>
      <c r="G23" s="131">
        <f t="shared" si="3"/>
        <v>390.5</v>
      </c>
      <c r="H23">
        <f t="shared" si="4"/>
        <v>6.8000000000000114</v>
      </c>
      <c r="I23">
        <f t="shared" si="5"/>
        <v>7.8999999999999773</v>
      </c>
      <c r="J23">
        <f t="shared" si="6"/>
        <v>8.1999999999999886</v>
      </c>
      <c r="K23" s="131">
        <f t="shared" si="7"/>
        <v>7.5</v>
      </c>
      <c r="L23">
        <f t="shared" si="8"/>
        <v>6.8000000000000114</v>
      </c>
      <c r="M23">
        <f t="shared" si="14"/>
        <v>7.8999999999999773</v>
      </c>
      <c r="N23">
        <f t="shared" si="15"/>
        <v>8.1999999999999886</v>
      </c>
      <c r="O23" s="131">
        <f t="shared" si="16"/>
        <v>7.5</v>
      </c>
      <c r="P23" s="90">
        <f t="shared" si="10"/>
        <v>1.708542713567842E-2</v>
      </c>
      <c r="Q23" s="90">
        <f t="shared" si="11"/>
        <v>1.9849246231155721E-2</v>
      </c>
      <c r="R23" s="90">
        <f t="shared" si="12"/>
        <v>2.0603015075376856E-2</v>
      </c>
      <c r="S23" s="133">
        <f t="shared" si="13"/>
        <v>1.8844221105527637E-2</v>
      </c>
      <c r="V23" s="126" t="s">
        <v>82</v>
      </c>
      <c r="W23" s="126" t="s">
        <v>83</v>
      </c>
      <c r="X23" s="126" t="s">
        <v>84</v>
      </c>
      <c r="Y23" s="126" t="s">
        <v>85</v>
      </c>
    </row>
    <row r="24" spans="1:25" ht="15" thickBot="1">
      <c r="A24" s="107"/>
      <c r="B24" s="111" t="s">
        <v>67</v>
      </c>
      <c r="C24" s="113">
        <v>401</v>
      </c>
      <c r="D24">
        <f t="shared" si="0"/>
        <v>395.79999999999995</v>
      </c>
      <c r="E24">
        <f t="shared" si="1"/>
        <v>394.1</v>
      </c>
      <c r="F24">
        <f t="shared" si="2"/>
        <v>394.8</v>
      </c>
      <c r="G24" s="131">
        <f t="shared" si="3"/>
        <v>395.29999999999995</v>
      </c>
      <c r="H24">
        <f t="shared" si="4"/>
        <v>5.2000000000000455</v>
      </c>
      <c r="I24">
        <f t="shared" si="5"/>
        <v>6.8999999999999773</v>
      </c>
      <c r="J24">
        <f t="shared" si="6"/>
        <v>6.1999999999999886</v>
      </c>
      <c r="K24" s="131">
        <f t="shared" si="7"/>
        <v>5.7000000000000455</v>
      </c>
      <c r="L24">
        <f t="shared" si="8"/>
        <v>5.2000000000000455</v>
      </c>
      <c r="M24">
        <f t="shared" si="14"/>
        <v>6.8999999999999773</v>
      </c>
      <c r="N24">
        <f t="shared" si="15"/>
        <v>6.1999999999999886</v>
      </c>
      <c r="O24" s="131">
        <f t="shared" si="16"/>
        <v>5.7000000000000455</v>
      </c>
      <c r="P24" s="90">
        <f t="shared" si="10"/>
        <v>1.296758104738166E-2</v>
      </c>
      <c r="Q24" s="90">
        <f t="shared" si="11"/>
        <v>1.720698254364084E-2</v>
      </c>
      <c r="R24" s="90">
        <f t="shared" si="12"/>
        <v>1.5461346633416431E-2</v>
      </c>
      <c r="S24" s="133">
        <f t="shared" si="13"/>
        <v>1.4214463840399117E-2</v>
      </c>
      <c r="U24" s="99" t="s">
        <v>6</v>
      </c>
      <c r="V24" s="93">
        <f>AVERAGE(H6:H28)</f>
        <v>0.33478260869566406</v>
      </c>
      <c r="W24" s="93">
        <f>AVERAGE(I6:I28)</f>
        <v>0.43043478260869467</v>
      </c>
      <c r="X24" s="93">
        <f>AVERAGE(J6:J28)</f>
        <v>0.37826086956520205</v>
      </c>
      <c r="Y24" s="93">
        <f>AVERAGE(K6:K28)</f>
        <v>0.35652173913045898</v>
      </c>
    </row>
    <row r="25" spans="1:25" ht="15" thickBot="1">
      <c r="A25" s="108"/>
      <c r="B25" s="112" t="s">
        <v>68</v>
      </c>
      <c r="C25" s="113">
        <v>413</v>
      </c>
      <c r="D25">
        <f t="shared" si="0"/>
        <v>399.6</v>
      </c>
      <c r="E25">
        <f t="shared" si="1"/>
        <v>398.5</v>
      </c>
      <c r="F25">
        <f t="shared" si="2"/>
        <v>399</v>
      </c>
      <c r="G25" s="131">
        <f t="shared" si="3"/>
        <v>399.29999999999995</v>
      </c>
      <c r="H25">
        <f t="shared" si="4"/>
        <v>13.399999999999977</v>
      </c>
      <c r="I25">
        <f t="shared" si="5"/>
        <v>14.5</v>
      </c>
      <c r="J25">
        <f t="shared" si="6"/>
        <v>14</v>
      </c>
      <c r="K25" s="131">
        <f t="shared" si="7"/>
        <v>13.700000000000045</v>
      </c>
      <c r="L25">
        <f t="shared" si="8"/>
        <v>13.399999999999977</v>
      </c>
      <c r="M25">
        <f t="shared" si="14"/>
        <v>14.5</v>
      </c>
      <c r="N25">
        <f t="shared" si="15"/>
        <v>14</v>
      </c>
      <c r="O25" s="131">
        <f t="shared" si="16"/>
        <v>13.700000000000045</v>
      </c>
      <c r="P25" s="90">
        <f t="shared" si="10"/>
        <v>3.2445520581113746E-2</v>
      </c>
      <c r="Q25" s="90">
        <f t="shared" si="11"/>
        <v>3.5108958837772396E-2</v>
      </c>
      <c r="R25" s="90">
        <f t="shared" si="12"/>
        <v>3.3898305084745763E-2</v>
      </c>
      <c r="S25" s="133">
        <f t="shared" si="13"/>
        <v>3.317191283292989E-2</v>
      </c>
      <c r="U25" s="99" t="s">
        <v>8</v>
      </c>
      <c r="V25" s="94">
        <f>V24/AVERAGE(D6:D28)</f>
        <v>8.4417791323608191E-4</v>
      </c>
      <c r="W25" s="94">
        <f>W24/AVERAGE(E6:E28)</f>
        <v>1.0856334506694715E-3</v>
      </c>
      <c r="X25" s="94">
        <f>X24/AVERAGE(F6:F28)</f>
        <v>9.539159896055665E-4</v>
      </c>
      <c r="Y25" s="94">
        <f>Y24/AVERAGE(G6:G28)</f>
        <v>8.9904394351378791E-4</v>
      </c>
    </row>
    <row r="26" spans="1:25" ht="15" thickBot="1">
      <c r="A26" s="107"/>
      <c r="B26" s="111" t="s">
        <v>69</v>
      </c>
      <c r="C26" s="113">
        <v>404</v>
      </c>
      <c r="D26">
        <f t="shared" si="0"/>
        <v>409.09999999999997</v>
      </c>
      <c r="E26">
        <f t="shared" si="1"/>
        <v>406.4</v>
      </c>
      <c r="F26">
        <f t="shared" si="2"/>
        <v>406.70000000000005</v>
      </c>
      <c r="G26" s="131">
        <f t="shared" si="3"/>
        <v>407.9</v>
      </c>
      <c r="H26">
        <f t="shared" si="4"/>
        <v>-5.0999999999999659</v>
      </c>
      <c r="I26">
        <f t="shared" si="5"/>
        <v>-2.3999999999999773</v>
      </c>
      <c r="J26">
        <f t="shared" si="6"/>
        <v>-2.7000000000000455</v>
      </c>
      <c r="K26" s="131">
        <f t="shared" si="7"/>
        <v>-3.8999999999999773</v>
      </c>
      <c r="L26">
        <f t="shared" si="8"/>
        <v>5.0999999999999659</v>
      </c>
      <c r="M26">
        <f t="shared" si="14"/>
        <v>2.3999999999999773</v>
      </c>
      <c r="N26">
        <f t="shared" si="15"/>
        <v>2.7000000000000455</v>
      </c>
      <c r="O26" s="131">
        <f t="shared" si="16"/>
        <v>3.8999999999999773</v>
      </c>
      <c r="P26" s="90">
        <f t="shared" si="10"/>
        <v>1.262376237623754E-2</v>
      </c>
      <c r="Q26" s="90">
        <f t="shared" si="11"/>
        <v>5.9405940594058843E-3</v>
      </c>
      <c r="R26" s="90">
        <f t="shared" si="12"/>
        <v>6.6831683168317958E-3</v>
      </c>
      <c r="S26" s="133">
        <f t="shared" si="13"/>
        <v>9.6534653465345979E-3</v>
      </c>
      <c r="U26" s="99" t="s">
        <v>9</v>
      </c>
      <c r="V26" s="95">
        <f>AVERAGE(L6:L28)</f>
        <v>5.908695652173912</v>
      </c>
      <c r="W26" s="95">
        <f>AVERAGE(M6:M28)</f>
        <v>5.786956521739131</v>
      </c>
      <c r="X26" s="95">
        <f>AVERAGE(N6:N28)</f>
        <v>6.0217391304347903</v>
      </c>
      <c r="Y26" s="95">
        <f>AVERAGE(O6:O28)</f>
        <v>5.9304347826087023</v>
      </c>
    </row>
    <row r="27" spans="1:25" ht="15" thickBot="1">
      <c r="A27" s="106" t="s">
        <v>74</v>
      </c>
      <c r="B27" s="110" t="s">
        <v>66</v>
      </c>
      <c r="C27" s="113">
        <v>396</v>
      </c>
      <c r="D27">
        <f t="shared" si="0"/>
        <v>405.5</v>
      </c>
      <c r="E27">
        <f t="shared" si="1"/>
        <v>406.1</v>
      </c>
      <c r="F27">
        <f t="shared" si="2"/>
        <v>407.3</v>
      </c>
      <c r="G27" s="131">
        <f t="shared" si="3"/>
        <v>406.4</v>
      </c>
      <c r="H27">
        <f t="shared" si="4"/>
        <v>-9.5</v>
      </c>
      <c r="I27">
        <f t="shared" si="5"/>
        <v>-10.100000000000023</v>
      </c>
      <c r="J27">
        <f t="shared" si="6"/>
        <v>-11.300000000000011</v>
      </c>
      <c r="K27" s="131">
        <f t="shared" si="7"/>
        <v>-10.399999999999977</v>
      </c>
      <c r="L27">
        <f t="shared" si="8"/>
        <v>9.5</v>
      </c>
      <c r="M27">
        <f t="shared" si="14"/>
        <v>10.100000000000023</v>
      </c>
      <c r="N27">
        <f t="shared" si="15"/>
        <v>11.300000000000011</v>
      </c>
      <c r="O27" s="131">
        <f t="shared" si="16"/>
        <v>10.399999999999977</v>
      </c>
      <c r="P27" s="90">
        <f t="shared" si="10"/>
        <v>2.3989898989898988E-2</v>
      </c>
      <c r="Q27" s="90">
        <f t="shared" si="11"/>
        <v>2.5505050505050562E-2</v>
      </c>
      <c r="R27" s="90">
        <f t="shared" si="12"/>
        <v>2.8535353535353563E-2</v>
      </c>
      <c r="S27" s="133">
        <f t="shared" si="13"/>
        <v>2.6262626262626206E-2</v>
      </c>
      <c r="U27" s="99" t="s">
        <v>10</v>
      </c>
      <c r="V27" s="96">
        <f>AVERAGE(P6:P28)</f>
        <v>1.4875828672419267E-2</v>
      </c>
      <c r="W27" s="96">
        <f>AVERAGE(Q6:Q28)</f>
        <v>1.4568555455860091E-2</v>
      </c>
      <c r="X27" s="96">
        <f>AVERAGE(R6:R28)</f>
        <v>1.5167558636506113E-2</v>
      </c>
      <c r="Y27" s="96">
        <f>AVERAGE(S6:S28)</f>
        <v>1.4934952355495438E-2</v>
      </c>
    </row>
    <row r="28" spans="1:25" ht="15" thickBot="1">
      <c r="A28" s="107"/>
      <c r="B28" s="111" t="s">
        <v>67</v>
      </c>
      <c r="C28" s="113">
        <v>396</v>
      </c>
      <c r="D28">
        <f t="shared" si="0"/>
        <v>399.3</v>
      </c>
      <c r="E28">
        <f t="shared" si="1"/>
        <v>401.8</v>
      </c>
      <c r="F28">
        <f t="shared" si="2"/>
        <v>400.90000000000003</v>
      </c>
      <c r="G28" s="131">
        <f t="shared" si="3"/>
        <v>400.1</v>
      </c>
      <c r="H28">
        <f t="shared" si="4"/>
        <v>-3.3000000000000114</v>
      </c>
      <c r="I28">
        <f t="shared" si="5"/>
        <v>-5.8000000000000114</v>
      </c>
      <c r="J28">
        <f t="shared" si="6"/>
        <v>-4.9000000000000341</v>
      </c>
      <c r="K28" s="131">
        <f t="shared" si="7"/>
        <v>-4.1000000000000227</v>
      </c>
      <c r="L28">
        <f t="shared" si="8"/>
        <v>3.3000000000000114</v>
      </c>
      <c r="M28">
        <f t="shared" si="14"/>
        <v>5.8000000000000114</v>
      </c>
      <c r="N28">
        <f t="shared" si="15"/>
        <v>4.9000000000000341</v>
      </c>
      <c r="O28" s="131">
        <f t="shared" si="16"/>
        <v>4.1000000000000227</v>
      </c>
      <c r="P28" s="90">
        <f t="shared" si="10"/>
        <v>8.3333333333333627E-3</v>
      </c>
      <c r="Q28" s="90">
        <f t="shared" si="11"/>
        <v>1.4646464646464675E-2</v>
      </c>
      <c r="R28" s="90">
        <f t="shared" si="12"/>
        <v>1.237373737373746E-2</v>
      </c>
      <c r="S28" s="133">
        <f t="shared" si="13"/>
        <v>1.0353535353535412E-2</v>
      </c>
      <c r="U28" s="99" t="s">
        <v>11</v>
      </c>
      <c r="V28" s="97">
        <f>SQRT((SUMSQ(H6:H28)/COUNT(H6:H28)))</f>
        <v>7.0717748832948555</v>
      </c>
      <c r="W28" s="97">
        <f>SQRT((SUMSQ(I6:I28)/COUNT(I6:I28)))</f>
        <v>7.2190267921712943</v>
      </c>
      <c r="X28" s="97">
        <f>SQRT((SUMSQ(J6:J28)/COUNT(J6:J28)))</f>
        <v>7.4087785767965846</v>
      </c>
      <c r="Y28" s="97">
        <f>SQRT((SUMSQ(K6:K28)/COUNT(K6:K28)))</f>
        <v>7.2050706782279992</v>
      </c>
    </row>
    <row r="29" spans="1:25" ht="15" thickBot="1">
      <c r="A29" s="108"/>
      <c r="B29" s="112" t="s">
        <v>68</v>
      </c>
      <c r="C29" s="114"/>
      <c r="D29" s="89">
        <f t="shared" si="0"/>
        <v>396.8</v>
      </c>
      <c r="E29" s="89">
        <f t="shared" si="1"/>
        <v>397.6</v>
      </c>
      <c r="F29" s="89">
        <f t="shared" si="2"/>
        <v>396.8</v>
      </c>
      <c r="G29" s="132">
        <f t="shared" si="3"/>
        <v>396.79999999999995</v>
      </c>
      <c r="U29" s="99" t="s">
        <v>12</v>
      </c>
      <c r="V29" s="169">
        <f>V28/AVERAGE($C$6:$C$28)</f>
        <v>1.7816937486666851E-2</v>
      </c>
      <c r="W29" s="98">
        <f t="shared" ref="W29:Y29" si="17">W28/AVERAGE($C$6:$C$28)</f>
        <v>1.8187930356001726E-2</v>
      </c>
      <c r="X29" s="98">
        <f t="shared" si="17"/>
        <v>1.8665999262385963E-2</v>
      </c>
      <c r="Y29" s="98">
        <f t="shared" si="17"/>
        <v>1.8152768715000985E-2</v>
      </c>
    </row>
  </sheetData>
  <mergeCells count="1">
    <mergeCell ref="V22:Y2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F50" sqref="F50"/>
    </sheetView>
  </sheetViews>
  <sheetFormatPr defaultRowHeight="14.4"/>
  <cols>
    <col min="2" max="2" width="9.5546875" bestFit="1" customWidth="1"/>
    <col min="4" max="4" width="14.44140625" customWidth="1"/>
    <col min="5" max="5" width="16" customWidth="1"/>
    <col min="7" max="7" width="13.6640625" customWidth="1"/>
    <col min="8" max="8" width="14.88671875" customWidth="1"/>
    <col min="9" max="9" width="16.109375" customWidth="1"/>
  </cols>
  <sheetData>
    <row r="1" spans="1:9" ht="49.5" customHeight="1">
      <c r="A1" s="204" t="s">
        <v>88</v>
      </c>
      <c r="B1" s="203">
        <v>0.45919677918040458</v>
      </c>
      <c r="C1" s="46" t="s">
        <v>17</v>
      </c>
      <c r="D1" s="187" t="s">
        <v>89</v>
      </c>
      <c r="E1" s="188" t="s">
        <v>91</v>
      </c>
      <c r="F1" s="188" t="s">
        <v>92</v>
      </c>
      <c r="G1" s="188" t="s">
        <v>61</v>
      </c>
      <c r="H1" s="188" t="s">
        <v>3</v>
      </c>
      <c r="I1" s="188" t="s">
        <v>4</v>
      </c>
    </row>
    <row r="2" spans="1:9">
      <c r="A2" s="262">
        <v>2016</v>
      </c>
      <c r="B2" s="49" t="s">
        <v>22</v>
      </c>
      <c r="C2" s="50">
        <v>436.02</v>
      </c>
      <c r="D2" s="189">
        <f>C2</f>
        <v>436.02</v>
      </c>
      <c r="E2" s="194"/>
      <c r="F2" s="192"/>
      <c r="G2" s="198"/>
      <c r="H2" s="198"/>
      <c r="I2" s="198"/>
    </row>
    <row r="3" spans="1:9">
      <c r="A3" s="262"/>
      <c r="B3" s="49" t="s">
        <v>23</v>
      </c>
      <c r="C3" s="50">
        <v>437.25</v>
      </c>
      <c r="D3" s="190">
        <f>$B$1*C3+(1-$B$1)*D2</f>
        <v>436.58481203839187</v>
      </c>
      <c r="E3" s="190">
        <f>D3-D2</f>
        <v>0.5648120383918922</v>
      </c>
      <c r="F3" s="193"/>
      <c r="G3" s="198"/>
      <c r="H3" s="198"/>
      <c r="I3" s="198"/>
    </row>
    <row r="4" spans="1:9">
      <c r="A4" s="262"/>
      <c r="B4" s="49" t="s">
        <v>24</v>
      </c>
      <c r="C4" s="53">
        <v>434.08</v>
      </c>
      <c r="D4" s="190">
        <f t="shared" ref="D4:D25" si="0">$B$1*C4+(1-$B$1)*D3</f>
        <v>435.43461041790999</v>
      </c>
      <c r="E4" s="190">
        <f t="shared" ref="E4:E25" si="1">D4-D3</f>
        <v>-1.1502016204818801</v>
      </c>
      <c r="F4" s="195">
        <f>D3+E3</f>
        <v>437.14962407678377</v>
      </c>
      <c r="G4" s="190">
        <f>C4-F4</f>
        <v>-3.0696240767837821</v>
      </c>
      <c r="H4" s="190">
        <f>ABS(G4)</f>
        <v>3.0696240767837821</v>
      </c>
      <c r="I4" s="199">
        <f>H4/C4</f>
        <v>7.0715630224469734E-3</v>
      </c>
    </row>
    <row r="5" spans="1:9">
      <c r="A5" s="262"/>
      <c r="B5" s="49" t="s">
        <v>25</v>
      </c>
      <c r="C5" s="53">
        <v>437.65</v>
      </c>
      <c r="D5" s="190">
        <f t="shared" si="0"/>
        <v>436.45191017863556</v>
      </c>
      <c r="E5" s="190">
        <f t="shared" si="1"/>
        <v>1.0172997607255638</v>
      </c>
      <c r="F5" s="195">
        <f t="shared" ref="F5:F25" si="2">D4+E4</f>
        <v>434.28440879742811</v>
      </c>
      <c r="G5" s="190">
        <f t="shared" ref="G5:G25" si="3">C5-F5</f>
        <v>3.3655912025718635</v>
      </c>
      <c r="H5" s="190">
        <f t="shared" ref="H5:H25" si="4">ABS(G5)</f>
        <v>3.3655912025718635</v>
      </c>
      <c r="I5" s="199">
        <f t="shared" ref="I5:I25" si="5">H5/C5</f>
        <v>7.6901432710427594E-3</v>
      </c>
    </row>
    <row r="6" spans="1:9">
      <c r="A6" s="262">
        <v>2017</v>
      </c>
      <c r="B6" s="49" t="s">
        <v>22</v>
      </c>
      <c r="C6" s="53">
        <v>432.46</v>
      </c>
      <c r="D6" s="190">
        <f t="shared" si="0"/>
        <v>434.61883788182865</v>
      </c>
      <c r="E6" s="190">
        <f t="shared" si="1"/>
        <v>-1.833072296806904</v>
      </c>
      <c r="F6" s="195">
        <f t="shared" si="2"/>
        <v>437.46920993936112</v>
      </c>
      <c r="G6" s="190">
        <f t="shared" si="3"/>
        <v>-5.009209939361142</v>
      </c>
      <c r="H6" s="190">
        <f t="shared" si="4"/>
        <v>5.009209939361142</v>
      </c>
      <c r="I6" s="199">
        <f t="shared" si="5"/>
        <v>1.1583059564725389E-2</v>
      </c>
    </row>
    <row r="7" spans="1:9">
      <c r="A7" s="262"/>
      <c r="B7" s="49" t="s">
        <v>23</v>
      </c>
      <c r="C7" s="50">
        <v>421.68</v>
      </c>
      <c r="D7" s="190">
        <f t="shared" si="0"/>
        <v>428.67736520015558</v>
      </c>
      <c r="E7" s="190">
        <f t="shared" si="1"/>
        <v>-5.9414726816730763</v>
      </c>
      <c r="F7" s="195">
        <f t="shared" si="2"/>
        <v>432.78576558502175</v>
      </c>
      <c r="G7" s="190">
        <f t="shared" si="3"/>
        <v>-11.105765585021743</v>
      </c>
      <c r="H7" s="190">
        <f t="shared" si="4"/>
        <v>11.105765585021743</v>
      </c>
      <c r="I7" s="199">
        <f t="shared" si="5"/>
        <v>2.6336951207128017E-2</v>
      </c>
    </row>
    <row r="8" spans="1:9">
      <c r="A8" s="262"/>
      <c r="B8" s="49" t="s">
        <v>24</v>
      </c>
      <c r="C8" s="53">
        <v>425.75</v>
      </c>
      <c r="D8" s="190">
        <f t="shared" si="0"/>
        <v>427.33312852875935</v>
      </c>
      <c r="E8" s="190">
        <f t="shared" si="1"/>
        <v>-1.3442366713962315</v>
      </c>
      <c r="F8" s="195">
        <f t="shared" si="2"/>
        <v>422.7358925184825</v>
      </c>
      <c r="G8" s="190">
        <f t="shared" si="3"/>
        <v>3.0141074815174989</v>
      </c>
      <c r="H8" s="190">
        <f t="shared" si="4"/>
        <v>3.0141074815174989</v>
      </c>
      <c r="I8" s="199">
        <f t="shared" si="5"/>
        <v>7.0795243253493805E-3</v>
      </c>
    </row>
    <row r="9" spans="1:9">
      <c r="A9" s="262"/>
      <c r="B9" s="49" t="s">
        <v>25</v>
      </c>
      <c r="C9" s="53">
        <v>423.26</v>
      </c>
      <c r="D9" s="190">
        <f t="shared" si="0"/>
        <v>425.46276102716524</v>
      </c>
      <c r="E9" s="190">
        <f t="shared" si="1"/>
        <v>-1.870367501594103</v>
      </c>
      <c r="F9" s="195">
        <f t="shared" si="2"/>
        <v>425.98889185736311</v>
      </c>
      <c r="G9" s="190">
        <f t="shared" si="3"/>
        <v>-2.7288918573631236</v>
      </c>
      <c r="H9" s="190">
        <f t="shared" si="4"/>
        <v>2.7288918573631236</v>
      </c>
      <c r="I9" s="199">
        <f t="shared" si="5"/>
        <v>6.4473180961185173E-3</v>
      </c>
    </row>
    <row r="10" spans="1:9">
      <c r="A10" s="262">
        <v>2018</v>
      </c>
      <c r="B10" s="49" t="s">
        <v>22</v>
      </c>
      <c r="C10" s="53">
        <v>418.10999999999996</v>
      </c>
      <c r="D10" s="190">
        <f t="shared" si="0"/>
        <v>422.08639684540776</v>
      </c>
      <c r="E10" s="190">
        <f t="shared" si="1"/>
        <v>-3.3763641817574808</v>
      </c>
      <c r="F10" s="195">
        <f t="shared" si="2"/>
        <v>423.59239352557114</v>
      </c>
      <c r="G10" s="190">
        <f t="shared" si="3"/>
        <v>-5.4823935255711831</v>
      </c>
      <c r="H10" s="190">
        <f t="shared" si="4"/>
        <v>5.4823935255711831</v>
      </c>
      <c r="I10" s="199">
        <f t="shared" si="5"/>
        <v>1.3112323373206055E-2</v>
      </c>
    </row>
    <row r="11" spans="1:9">
      <c r="A11" s="262"/>
      <c r="B11" s="49" t="s">
        <v>23</v>
      </c>
      <c r="C11" s="53">
        <v>426.1</v>
      </c>
      <c r="D11" s="190">
        <f t="shared" si="0"/>
        <v>423.92943048690483</v>
      </c>
      <c r="E11" s="190">
        <f t="shared" si="1"/>
        <v>1.8430336414970725</v>
      </c>
      <c r="F11" s="195">
        <f t="shared" si="2"/>
        <v>418.71003266365028</v>
      </c>
      <c r="G11" s="190">
        <f t="shared" si="3"/>
        <v>7.3899673363497413</v>
      </c>
      <c r="H11" s="190">
        <f t="shared" si="4"/>
        <v>7.3899673363497413</v>
      </c>
      <c r="I11" s="199">
        <f t="shared" si="5"/>
        <v>1.7343269975005259E-2</v>
      </c>
    </row>
    <row r="12" spans="1:9">
      <c r="A12" s="262"/>
      <c r="B12" s="49" t="s">
        <v>24</v>
      </c>
      <c r="C12" s="53">
        <v>430.56</v>
      </c>
      <c r="D12" s="190">
        <f t="shared" si="0"/>
        <v>426.97416665144993</v>
      </c>
      <c r="E12" s="190">
        <f t="shared" si="1"/>
        <v>3.0447361645450997</v>
      </c>
      <c r="F12" s="195">
        <f t="shared" si="2"/>
        <v>425.77246412840191</v>
      </c>
      <c r="G12" s="190">
        <f t="shared" si="3"/>
        <v>4.7875358715980951</v>
      </c>
      <c r="H12" s="190">
        <f t="shared" si="4"/>
        <v>4.7875358715980951</v>
      </c>
      <c r="I12" s="199">
        <f t="shared" si="5"/>
        <v>1.1119323373276884E-2</v>
      </c>
    </row>
    <row r="13" spans="1:9">
      <c r="A13" s="262"/>
      <c r="B13" s="49" t="s">
        <v>25</v>
      </c>
      <c r="C13" s="53">
        <v>429.98</v>
      </c>
      <c r="D13" s="190">
        <f t="shared" si="0"/>
        <v>428.35443564385719</v>
      </c>
      <c r="E13" s="190">
        <f t="shared" si="1"/>
        <v>1.3802689924072524</v>
      </c>
      <c r="F13" s="195">
        <f t="shared" si="2"/>
        <v>430.01890281599503</v>
      </c>
      <c r="G13" s="190">
        <f t="shared" si="3"/>
        <v>-3.8902815995015771E-2</v>
      </c>
      <c r="H13" s="190">
        <f t="shared" si="4"/>
        <v>3.8902815995015771E-2</v>
      </c>
      <c r="I13" s="199">
        <f t="shared" si="5"/>
        <v>9.0475873284840617E-5</v>
      </c>
    </row>
    <row r="14" spans="1:9">
      <c r="A14" s="262">
        <v>2019</v>
      </c>
      <c r="B14" s="49" t="s">
        <v>22</v>
      </c>
      <c r="C14" s="54">
        <v>430.32</v>
      </c>
      <c r="D14" s="190">
        <f t="shared" si="0"/>
        <v>429.25701646546975</v>
      </c>
      <c r="E14" s="190">
        <f t="shared" si="1"/>
        <v>0.9025808216125597</v>
      </c>
      <c r="F14" s="195">
        <f t="shared" si="2"/>
        <v>429.73470463626444</v>
      </c>
      <c r="G14" s="190">
        <f t="shared" si="3"/>
        <v>0.58529536373555402</v>
      </c>
      <c r="H14" s="190">
        <f t="shared" si="4"/>
        <v>0.58529536373555402</v>
      </c>
      <c r="I14" s="199">
        <f t="shared" si="5"/>
        <v>1.3601398116182238E-3</v>
      </c>
    </row>
    <row r="15" spans="1:9">
      <c r="A15" s="262"/>
      <c r="B15" s="49" t="s">
        <v>23</v>
      </c>
      <c r="C15" s="54">
        <v>428.35</v>
      </c>
      <c r="D15" s="190">
        <f t="shared" si="0"/>
        <v>428.84051742586246</v>
      </c>
      <c r="E15" s="190">
        <f t="shared" si="1"/>
        <v>-0.41649903960728807</v>
      </c>
      <c r="F15" s="195">
        <f t="shared" si="2"/>
        <v>430.15959728708231</v>
      </c>
      <c r="G15" s="190">
        <f t="shared" si="3"/>
        <v>-1.8095972870822834</v>
      </c>
      <c r="H15" s="190">
        <f t="shared" si="4"/>
        <v>1.8095972870822834</v>
      </c>
      <c r="I15" s="199">
        <f t="shared" si="5"/>
        <v>4.2245763676486128E-3</v>
      </c>
    </row>
    <row r="16" spans="1:9">
      <c r="A16" s="262"/>
      <c r="B16" s="49" t="s">
        <v>24</v>
      </c>
      <c r="C16" s="54">
        <v>431.9</v>
      </c>
      <c r="D16" s="190">
        <f t="shared" si="0"/>
        <v>430.24542196986499</v>
      </c>
      <c r="E16" s="190">
        <f t="shared" si="1"/>
        <v>1.4049045440025338</v>
      </c>
      <c r="F16" s="195">
        <f t="shared" si="2"/>
        <v>428.42401838625517</v>
      </c>
      <c r="G16" s="190">
        <f t="shared" si="3"/>
        <v>3.475981613744807</v>
      </c>
      <c r="H16" s="190">
        <f t="shared" si="4"/>
        <v>3.475981613744807</v>
      </c>
      <c r="I16" s="199">
        <f t="shared" si="5"/>
        <v>8.0481167255031429E-3</v>
      </c>
    </row>
    <row r="17" spans="1:9">
      <c r="A17" s="262"/>
      <c r="B17" s="49" t="s">
        <v>25</v>
      </c>
      <c r="C17" s="55">
        <v>428.63</v>
      </c>
      <c r="D17" s="190">
        <f t="shared" si="0"/>
        <v>429.50362540428574</v>
      </c>
      <c r="E17" s="190">
        <f t="shared" si="1"/>
        <v>-0.74179656557925</v>
      </c>
      <c r="F17" s="195">
        <f t="shared" si="2"/>
        <v>431.65032651386753</v>
      </c>
      <c r="G17" s="190">
        <f t="shared" si="3"/>
        <v>-3.0203265138675306</v>
      </c>
      <c r="H17" s="190">
        <f t="shared" si="4"/>
        <v>3.0203265138675306</v>
      </c>
      <c r="I17" s="199">
        <f t="shared" si="5"/>
        <v>7.0464655154037995E-3</v>
      </c>
    </row>
    <row r="18" spans="1:9">
      <c r="A18" s="262">
        <v>2020</v>
      </c>
      <c r="B18" s="49" t="s">
        <v>22</v>
      </c>
      <c r="C18" s="54">
        <v>432.26000000000005</v>
      </c>
      <c r="D18" s="190">
        <f t="shared" si="0"/>
        <v>430.76934374085243</v>
      </c>
      <c r="E18" s="190">
        <f t="shared" si="1"/>
        <v>1.2657183365666924</v>
      </c>
      <c r="F18" s="195">
        <f t="shared" si="2"/>
        <v>428.76182883870649</v>
      </c>
      <c r="G18" s="190">
        <f t="shared" si="3"/>
        <v>3.4981711612935555</v>
      </c>
      <c r="H18" s="190">
        <f t="shared" si="4"/>
        <v>3.4981711612935555</v>
      </c>
      <c r="I18" s="199">
        <f t="shared" si="5"/>
        <v>8.0927477936740735E-3</v>
      </c>
    </row>
    <row r="19" spans="1:9">
      <c r="A19" s="262"/>
      <c r="B19" s="49" t="s">
        <v>23</v>
      </c>
      <c r="C19" s="54">
        <v>450.66</v>
      </c>
      <c r="D19" s="190">
        <f t="shared" si="0"/>
        <v>439.90306903083757</v>
      </c>
      <c r="E19" s="190">
        <f t="shared" si="1"/>
        <v>9.1337252899851364</v>
      </c>
      <c r="F19" s="195">
        <f t="shared" si="2"/>
        <v>432.03506207741913</v>
      </c>
      <c r="G19" s="190">
        <f t="shared" si="3"/>
        <v>18.624937922580898</v>
      </c>
      <c r="H19" s="190">
        <f t="shared" si="4"/>
        <v>18.624937922580898</v>
      </c>
      <c r="I19" s="199">
        <f t="shared" si="5"/>
        <v>4.1328136339104642E-2</v>
      </c>
    </row>
    <row r="20" spans="1:9">
      <c r="A20" s="262"/>
      <c r="B20" s="49" t="s">
        <v>24</v>
      </c>
      <c r="C20" s="54">
        <v>444.26</v>
      </c>
      <c r="D20" s="190">
        <f t="shared" si="0"/>
        <v>441.90375769898833</v>
      </c>
      <c r="E20" s="190">
        <f t="shared" si="1"/>
        <v>2.0006886681507581</v>
      </c>
      <c r="F20" s="195">
        <f t="shared" si="2"/>
        <v>449.03679432082271</v>
      </c>
      <c r="G20" s="190">
        <f t="shared" si="3"/>
        <v>-4.7767943208227166</v>
      </c>
      <c r="H20" s="190">
        <f t="shared" si="4"/>
        <v>4.7767943208227166</v>
      </c>
      <c r="I20" s="199">
        <f t="shared" si="5"/>
        <v>1.0752249405354335E-2</v>
      </c>
    </row>
    <row r="21" spans="1:9">
      <c r="A21" s="262"/>
      <c r="B21" s="49" t="s">
        <v>25</v>
      </c>
      <c r="C21" s="54">
        <v>444.48</v>
      </c>
      <c r="D21" s="190">
        <f t="shared" si="0"/>
        <v>443.08675986600122</v>
      </c>
      <c r="E21" s="190">
        <f t="shared" si="1"/>
        <v>1.1830021670128872</v>
      </c>
      <c r="F21" s="195">
        <f t="shared" si="2"/>
        <v>443.90444636713909</v>
      </c>
      <c r="G21" s="190">
        <f t="shared" si="3"/>
        <v>0.57555363286093097</v>
      </c>
      <c r="H21" s="190">
        <f t="shared" si="4"/>
        <v>0.57555363286093097</v>
      </c>
      <c r="I21" s="199">
        <f t="shared" si="5"/>
        <v>1.294892082570489E-3</v>
      </c>
    </row>
    <row r="22" spans="1:9">
      <c r="A22" s="262">
        <v>2021</v>
      </c>
      <c r="B22" s="49" t="s">
        <v>22</v>
      </c>
      <c r="C22" s="59">
        <v>454.93</v>
      </c>
      <c r="D22" s="190">
        <f t="shared" si="0"/>
        <v>448.52513759059354</v>
      </c>
      <c r="E22" s="190">
        <f t="shared" si="1"/>
        <v>5.4383777245923284</v>
      </c>
      <c r="F22" s="195">
        <f t="shared" si="2"/>
        <v>444.2697620330141</v>
      </c>
      <c r="G22" s="190">
        <f t="shared" si="3"/>
        <v>10.660237966985903</v>
      </c>
      <c r="H22" s="190">
        <f t="shared" si="4"/>
        <v>10.660237966985903</v>
      </c>
      <c r="I22" s="199">
        <f t="shared" si="5"/>
        <v>2.3432699463622763E-2</v>
      </c>
    </row>
    <row r="23" spans="1:9">
      <c r="A23" s="262"/>
      <c r="B23" s="49" t="s">
        <v>23</v>
      </c>
      <c r="C23" s="59">
        <v>453.25</v>
      </c>
      <c r="D23" s="190">
        <f t="shared" si="0"/>
        <v>450.69477919106356</v>
      </c>
      <c r="E23" s="190">
        <f t="shared" si="1"/>
        <v>2.1696416004700154</v>
      </c>
      <c r="F23" s="195">
        <f t="shared" si="2"/>
        <v>453.96351531518587</v>
      </c>
      <c r="G23" s="190">
        <f t="shared" si="3"/>
        <v>-0.71351531518587308</v>
      </c>
      <c r="H23" s="190">
        <f t="shared" si="4"/>
        <v>0.71351531518587308</v>
      </c>
      <c r="I23" s="199">
        <f t="shared" si="5"/>
        <v>1.5742202210388815E-3</v>
      </c>
    </row>
    <row r="24" spans="1:9">
      <c r="A24" s="262"/>
      <c r="B24" s="49" t="s">
        <v>24</v>
      </c>
      <c r="C24" s="59">
        <v>456.65</v>
      </c>
      <c r="D24" s="190">
        <f t="shared" si="0"/>
        <v>453.42939740583529</v>
      </c>
      <c r="E24" s="190">
        <f t="shared" si="1"/>
        <v>2.7346182147717286</v>
      </c>
      <c r="F24" s="195">
        <f t="shared" si="2"/>
        <v>452.86442079153358</v>
      </c>
      <c r="G24" s="190">
        <f t="shared" si="3"/>
        <v>3.7855792084664017</v>
      </c>
      <c r="H24" s="190">
        <f t="shared" si="4"/>
        <v>3.7855792084664017</v>
      </c>
      <c r="I24" s="199">
        <f t="shared" si="5"/>
        <v>8.289892058395712E-3</v>
      </c>
    </row>
    <row r="25" spans="1:9">
      <c r="A25" s="262"/>
      <c r="B25" s="49" t="s">
        <v>25</v>
      </c>
      <c r="C25" s="185">
        <v>462.04</v>
      </c>
      <c r="D25" s="191">
        <f t="shared" si="0"/>
        <v>457.38335838387815</v>
      </c>
      <c r="E25" s="191">
        <f t="shared" si="1"/>
        <v>3.9539609780428577</v>
      </c>
      <c r="F25" s="195">
        <f t="shared" si="2"/>
        <v>456.16401562060702</v>
      </c>
      <c r="G25" s="191">
        <f t="shared" si="3"/>
        <v>5.8759843793930031</v>
      </c>
      <c r="H25" s="191">
        <f t="shared" si="4"/>
        <v>5.8759843793930031</v>
      </c>
      <c r="I25" s="200">
        <f t="shared" si="5"/>
        <v>1.2717479827272537E-2</v>
      </c>
    </row>
    <row r="26" spans="1:9">
      <c r="A26" s="262">
        <v>2022</v>
      </c>
      <c r="B26" s="49" t="s">
        <v>22</v>
      </c>
      <c r="C26" s="186"/>
      <c r="D26" s="87" t="s">
        <v>90</v>
      </c>
      <c r="E26" s="87"/>
      <c r="F26" s="196">
        <f>D25+E25</f>
        <v>461.337319361921</v>
      </c>
    </row>
    <row r="27" spans="1:9">
      <c r="A27" s="262"/>
      <c r="B27" s="49" t="s">
        <v>23</v>
      </c>
      <c r="C27" s="186"/>
      <c r="D27" s="87"/>
      <c r="E27" s="87"/>
      <c r="F27" s="196">
        <f>D25+E25*2</f>
        <v>465.29128033996386</v>
      </c>
    </row>
    <row r="28" spans="1:9">
      <c r="A28" s="262"/>
      <c r="B28" s="49" t="s">
        <v>24</v>
      </c>
      <c r="C28" s="186"/>
      <c r="D28" s="87"/>
      <c r="E28" s="87"/>
      <c r="F28" s="196">
        <f>D25+E25*3</f>
        <v>469.24524131800672</v>
      </c>
    </row>
    <row r="29" spans="1:9">
      <c r="A29" s="262"/>
      <c r="B29" s="49" t="s">
        <v>25</v>
      </c>
      <c r="C29" s="186"/>
      <c r="D29" s="87"/>
      <c r="E29" s="87"/>
      <c r="F29" s="196">
        <f>D25+E25*4</f>
        <v>473.19920229604958</v>
      </c>
    </row>
    <row r="30" spans="1:9">
      <c r="E30" s="87"/>
    </row>
    <row r="32" spans="1:9" ht="23.25" customHeight="1">
      <c r="D32" s="296" t="s">
        <v>5</v>
      </c>
      <c r="E32" s="296"/>
    </row>
    <row r="33" spans="1:7">
      <c r="D33" s="10" t="s">
        <v>6</v>
      </c>
      <c r="E33" s="197">
        <f>AVERAGE(G4:G25)</f>
        <v>1.2674509956383573</v>
      </c>
    </row>
    <row r="34" spans="1:7">
      <c r="D34" s="12" t="s">
        <v>8</v>
      </c>
      <c r="E34" s="13">
        <f>E33/AVERAGE(C4:C25)</f>
        <v>2.9053741762363671E-3</v>
      </c>
    </row>
    <row r="35" spans="1:7">
      <c r="D35" s="14" t="s">
        <v>9</v>
      </c>
      <c r="E35" s="15">
        <f>AVERAGE(H4:H25)</f>
        <v>4.6997256535523926</v>
      </c>
    </row>
    <row r="36" spans="1:7">
      <c r="D36" s="14" t="s">
        <v>10</v>
      </c>
      <c r="E36" s="16">
        <f>AVERAGE(I4:I25)</f>
        <v>1.0728889440581422E-2</v>
      </c>
    </row>
    <row r="37" spans="1:7">
      <c r="D37" s="17" t="s">
        <v>11</v>
      </c>
      <c r="E37" s="18">
        <f>SQRT(SUMSQ(G4:G25)/COUNT(G4:G25))</f>
        <v>6.2646414933221868</v>
      </c>
    </row>
    <row r="38" spans="1:7">
      <c r="D38" s="17" t="s">
        <v>12</v>
      </c>
      <c r="E38" s="19">
        <f>E37/AVERAGE(C4:C25)</f>
        <v>1.4360419204144484E-2</v>
      </c>
    </row>
    <row r="44" spans="1:7">
      <c r="A44" s="301" t="s">
        <v>96</v>
      </c>
      <c r="B44" s="301"/>
      <c r="C44" s="301"/>
      <c r="D44" s="301"/>
      <c r="E44" s="301"/>
      <c r="F44" s="301"/>
    </row>
    <row r="45" spans="1:7">
      <c r="E45" s="300" t="s">
        <v>93</v>
      </c>
      <c r="F45" s="300"/>
    </row>
    <row r="46" spans="1:7">
      <c r="C46" s="210" t="s">
        <v>17</v>
      </c>
      <c r="D46" s="210" t="s">
        <v>27</v>
      </c>
      <c r="E46" s="210" t="s">
        <v>94</v>
      </c>
      <c r="F46" s="210" t="s">
        <v>95</v>
      </c>
      <c r="G46" s="128"/>
    </row>
    <row r="47" spans="1:7">
      <c r="A47" s="297">
        <v>2022</v>
      </c>
      <c r="B47" s="66" t="s">
        <v>22</v>
      </c>
      <c r="C47" s="211">
        <v>462.53</v>
      </c>
      <c r="D47" s="212">
        <f>F26</f>
        <v>461.337319361921</v>
      </c>
      <c r="E47" s="213">
        <f>C47-D47</f>
        <v>1.1926806380789685</v>
      </c>
      <c r="F47" s="214">
        <f>ABS(E47)/C47</f>
        <v>2.5786016865478318E-3</v>
      </c>
      <c r="G47" s="128"/>
    </row>
    <row r="48" spans="1:7">
      <c r="A48" s="298"/>
      <c r="B48" s="66" t="s">
        <v>23</v>
      </c>
      <c r="C48" s="211">
        <v>464.75</v>
      </c>
      <c r="D48" s="212">
        <f>F27</f>
        <v>465.29128033996386</v>
      </c>
      <c r="E48" s="213">
        <f t="shared" ref="E48:E49" si="6">C48-D48</f>
        <v>-0.54128033996386193</v>
      </c>
      <c r="F48" s="214">
        <f t="shared" ref="F48" si="7">ABS(E48)/C48</f>
        <v>1.1646699084752275E-3</v>
      </c>
      <c r="G48" s="128"/>
    </row>
    <row r="49" spans="1:7">
      <c r="A49" s="299"/>
      <c r="B49" s="66" t="s">
        <v>24</v>
      </c>
      <c r="C49" s="211">
        <v>474.4</v>
      </c>
      <c r="D49" s="212">
        <f>F28</f>
        <v>469.24524131800672</v>
      </c>
      <c r="E49" s="213">
        <f t="shared" si="6"/>
        <v>5.1547586819932576</v>
      </c>
      <c r="F49" s="214">
        <f>ABS(E49)/C49</f>
        <v>1.086584882376319E-2</v>
      </c>
      <c r="G49" s="128"/>
    </row>
    <row r="50" spans="1:7">
      <c r="D50" s="128"/>
      <c r="E50" s="215" t="s">
        <v>12</v>
      </c>
      <c r="F50" s="214">
        <f>((SQRT(SUMSQ(E47:E49)/COUNT(E47:E49)))/AVERAGE(C47:C49))</f>
        <v>6.5721166291015289E-3</v>
      </c>
      <c r="G50" s="128"/>
    </row>
  </sheetData>
  <mergeCells count="11">
    <mergeCell ref="A22:A25"/>
    <mergeCell ref="A2:A5"/>
    <mergeCell ref="A6:A9"/>
    <mergeCell ref="A10:A13"/>
    <mergeCell ref="A14:A17"/>
    <mergeCell ref="A18:A21"/>
    <mergeCell ref="A26:A29"/>
    <mergeCell ref="D32:E32"/>
    <mergeCell ref="A47:A49"/>
    <mergeCell ref="E45:F45"/>
    <mergeCell ref="A44:F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9"/>
  <sheetViews>
    <sheetView topLeftCell="C1" workbookViewId="0">
      <selection activeCell="M39" sqref="M39"/>
    </sheetView>
  </sheetViews>
  <sheetFormatPr defaultRowHeight="14.4"/>
  <cols>
    <col min="1" max="1" width="17.44140625" customWidth="1"/>
    <col min="4" max="4" width="16.6640625" customWidth="1"/>
    <col min="5" max="5" width="13.6640625" customWidth="1"/>
    <col min="6" max="6" width="13" customWidth="1"/>
    <col min="7" max="7" width="13.5546875" customWidth="1"/>
    <col min="8" max="8" width="13.44140625" customWidth="1"/>
    <col min="9" max="9" width="16.88671875" customWidth="1"/>
    <col min="10" max="10" width="16.33203125" customWidth="1"/>
  </cols>
  <sheetData>
    <row r="1" spans="1:10" ht="57.75" customHeight="1">
      <c r="A1" s="209" t="s">
        <v>77</v>
      </c>
      <c r="B1" s="205" t="s">
        <v>88</v>
      </c>
      <c r="C1" s="208">
        <v>0.1</v>
      </c>
      <c r="D1" s="206" t="s">
        <v>97</v>
      </c>
      <c r="E1" s="187" t="s">
        <v>89</v>
      </c>
      <c r="F1" s="188" t="s">
        <v>91</v>
      </c>
      <c r="G1" s="188" t="s">
        <v>92</v>
      </c>
      <c r="H1" s="188" t="s">
        <v>61</v>
      </c>
      <c r="I1" s="188" t="s">
        <v>3</v>
      </c>
      <c r="J1" s="220" t="s">
        <v>4</v>
      </c>
    </row>
    <row r="2" spans="1:10" ht="15" thickBot="1">
      <c r="B2" s="109" t="s">
        <v>78</v>
      </c>
      <c r="C2" s="109" t="s">
        <v>75</v>
      </c>
      <c r="D2" s="207"/>
      <c r="E2" s="194"/>
      <c r="F2" s="194"/>
      <c r="G2" s="194"/>
      <c r="H2" s="194"/>
      <c r="I2" s="194"/>
      <c r="J2" s="192"/>
    </row>
    <row r="3" spans="1:10" ht="15" thickBot="1">
      <c r="B3" s="106">
        <v>2016</v>
      </c>
      <c r="C3" s="110" t="s">
        <v>66</v>
      </c>
      <c r="D3" s="216">
        <v>392</v>
      </c>
      <c r="E3" s="190">
        <f>D3</f>
        <v>392</v>
      </c>
      <c r="F3" s="198"/>
      <c r="G3" s="198"/>
      <c r="H3" s="198"/>
      <c r="I3" s="198"/>
      <c r="J3" s="193"/>
    </row>
    <row r="4" spans="1:10" ht="15" thickBot="1">
      <c r="B4" s="107"/>
      <c r="C4" s="111" t="s">
        <v>67</v>
      </c>
      <c r="D4" s="216">
        <v>391</v>
      </c>
      <c r="E4" s="190">
        <f>$C$1*D4+(1-$C$1)*E3</f>
        <v>391.90000000000003</v>
      </c>
      <c r="F4" s="190">
        <f>E4-E3</f>
        <v>-9.9999999999965894E-2</v>
      </c>
      <c r="G4" s="190"/>
      <c r="H4" s="198"/>
      <c r="I4" s="198"/>
      <c r="J4" s="193"/>
    </row>
    <row r="5" spans="1:10" ht="15" thickBot="1">
      <c r="B5" s="108"/>
      <c r="C5" s="112" t="s">
        <v>68</v>
      </c>
      <c r="D5" s="216">
        <v>391</v>
      </c>
      <c r="E5" s="190">
        <f t="shared" ref="E5:E28" si="0">$C$1*D5+(1-$C$1)*E4</f>
        <v>391.81000000000006</v>
      </c>
      <c r="F5" s="190">
        <f t="shared" ref="F5:F28" si="1">E5-E4</f>
        <v>-8.9999999999974989E-2</v>
      </c>
      <c r="G5" s="190">
        <f>E4+F4</f>
        <v>391.80000000000007</v>
      </c>
      <c r="H5" s="190">
        <f>D5-G5</f>
        <v>-0.80000000000006821</v>
      </c>
      <c r="I5" s="190">
        <f>ABS(H5)</f>
        <v>0.80000000000006821</v>
      </c>
      <c r="J5" s="218">
        <f>I5/D5</f>
        <v>2.0460358056267731E-3</v>
      </c>
    </row>
    <row r="6" spans="1:10" ht="15" thickBot="1">
      <c r="B6" s="107"/>
      <c r="C6" s="111" t="s">
        <v>69</v>
      </c>
      <c r="D6" s="216">
        <v>404</v>
      </c>
      <c r="E6" s="190">
        <f t="shared" si="0"/>
        <v>393.02900000000011</v>
      </c>
      <c r="F6" s="190">
        <f t="shared" si="1"/>
        <v>1.2190000000000509</v>
      </c>
      <c r="G6" s="190">
        <f t="shared" ref="G6:G26" si="2">E5+F5</f>
        <v>391.72000000000008</v>
      </c>
      <c r="H6" s="190">
        <f t="shared" ref="H6:H28" si="3">D6-G6</f>
        <v>12.279999999999916</v>
      </c>
      <c r="I6" s="190">
        <f t="shared" ref="I6:I28" si="4">ABS(H6)</f>
        <v>12.279999999999916</v>
      </c>
      <c r="J6" s="218">
        <f t="shared" ref="J6:J28" si="5">I6/D6</f>
        <v>3.0396039603960187E-2</v>
      </c>
    </row>
    <row r="7" spans="1:10" ht="15" thickBot="1">
      <c r="B7" s="106">
        <v>2017</v>
      </c>
      <c r="C7" s="110" t="s">
        <v>66</v>
      </c>
      <c r="D7" s="216">
        <v>395</v>
      </c>
      <c r="E7" s="190">
        <f t="shared" si="0"/>
        <v>393.22610000000009</v>
      </c>
      <c r="F7" s="190">
        <f t="shared" si="1"/>
        <v>0.19709999999997763</v>
      </c>
      <c r="G7" s="190">
        <f t="shared" si="2"/>
        <v>394.24800000000016</v>
      </c>
      <c r="H7" s="190">
        <f t="shared" si="3"/>
        <v>0.75199999999983902</v>
      </c>
      <c r="I7" s="190">
        <f t="shared" si="4"/>
        <v>0.75199999999983902</v>
      </c>
      <c r="J7" s="218">
        <f t="shared" si="5"/>
        <v>1.9037974683540229E-3</v>
      </c>
    </row>
    <row r="8" spans="1:10" ht="15" customHeight="1" thickBot="1">
      <c r="B8" s="107"/>
      <c r="C8" s="111" t="s">
        <v>67</v>
      </c>
      <c r="D8" s="216">
        <v>398</v>
      </c>
      <c r="E8" s="190">
        <f t="shared" si="0"/>
        <v>393.7034900000001</v>
      </c>
      <c r="F8" s="190">
        <f t="shared" si="1"/>
        <v>0.47739000000001397</v>
      </c>
      <c r="G8" s="190">
        <f t="shared" si="2"/>
        <v>393.42320000000007</v>
      </c>
      <c r="H8" s="190">
        <f t="shared" si="3"/>
        <v>4.5767999999999347</v>
      </c>
      <c r="I8" s="190">
        <f t="shared" si="4"/>
        <v>4.5767999999999347</v>
      </c>
      <c r="J8" s="218">
        <f t="shared" si="5"/>
        <v>1.1499497487437022E-2</v>
      </c>
    </row>
    <row r="9" spans="1:10" ht="15" thickBot="1">
      <c r="B9" s="108"/>
      <c r="C9" s="112" t="s">
        <v>68</v>
      </c>
      <c r="D9" s="216">
        <v>403</v>
      </c>
      <c r="E9" s="190">
        <f t="shared" si="0"/>
        <v>394.63314100000014</v>
      </c>
      <c r="F9" s="190">
        <f t="shared" si="1"/>
        <v>0.92965100000003531</v>
      </c>
      <c r="G9" s="190">
        <f t="shared" si="2"/>
        <v>394.18088000000012</v>
      </c>
      <c r="H9" s="190">
        <f t="shared" si="3"/>
        <v>8.8191199999998844</v>
      </c>
      <c r="I9" s="190">
        <f t="shared" si="4"/>
        <v>8.8191199999998844</v>
      </c>
      <c r="J9" s="218">
        <f t="shared" si="5"/>
        <v>2.1883672456575395E-2</v>
      </c>
    </row>
    <row r="10" spans="1:10" ht="15" thickBot="1">
      <c r="B10" s="107"/>
      <c r="C10" s="111" t="s">
        <v>69</v>
      </c>
      <c r="D10" s="216">
        <v>407</v>
      </c>
      <c r="E10" s="190">
        <f t="shared" si="0"/>
        <v>395.86982690000013</v>
      </c>
      <c r="F10" s="190">
        <f t="shared" si="1"/>
        <v>1.2366858999999977</v>
      </c>
      <c r="G10" s="190">
        <f t="shared" si="2"/>
        <v>395.56279200000017</v>
      </c>
      <c r="H10" s="190">
        <f t="shared" si="3"/>
        <v>11.437207999999828</v>
      </c>
      <c r="I10" s="190">
        <f t="shared" si="4"/>
        <v>11.437207999999828</v>
      </c>
      <c r="J10" s="218">
        <f t="shared" si="5"/>
        <v>2.8101248157247734E-2</v>
      </c>
    </row>
    <row r="11" spans="1:10" ht="15" thickBot="1">
      <c r="B11" s="106" t="s">
        <v>70</v>
      </c>
      <c r="C11" s="110" t="s">
        <v>66</v>
      </c>
      <c r="D11" s="216">
        <v>399</v>
      </c>
      <c r="E11" s="190">
        <f t="shared" si="0"/>
        <v>396.1828442100001</v>
      </c>
      <c r="F11" s="190">
        <f t="shared" si="1"/>
        <v>0.3130173099999638</v>
      </c>
      <c r="G11" s="190">
        <f t="shared" si="2"/>
        <v>397.10651280000013</v>
      </c>
      <c r="H11" s="190">
        <f t="shared" si="3"/>
        <v>1.8934871999998677</v>
      </c>
      <c r="I11" s="190">
        <f t="shared" si="4"/>
        <v>1.8934871999998677</v>
      </c>
      <c r="J11" s="218">
        <f t="shared" si="5"/>
        <v>4.7455819548868862E-3</v>
      </c>
    </row>
    <row r="12" spans="1:10" ht="15" thickBot="1">
      <c r="B12" s="107"/>
      <c r="C12" s="111" t="s">
        <v>67</v>
      </c>
      <c r="D12" s="216">
        <v>402</v>
      </c>
      <c r="E12" s="190">
        <f t="shared" si="0"/>
        <v>396.76455978900009</v>
      </c>
      <c r="F12" s="190">
        <f t="shared" si="1"/>
        <v>0.58171557899999016</v>
      </c>
      <c r="G12" s="190">
        <f t="shared" si="2"/>
        <v>396.49586152000006</v>
      </c>
      <c r="H12" s="190">
        <f t="shared" si="3"/>
        <v>5.5041384799999378</v>
      </c>
      <c r="I12" s="190">
        <f t="shared" si="4"/>
        <v>5.5041384799999378</v>
      </c>
      <c r="J12" s="218">
        <f t="shared" si="5"/>
        <v>1.3691886766169E-2</v>
      </c>
    </row>
    <row r="13" spans="1:10" ht="15" thickBot="1">
      <c r="B13" s="108"/>
      <c r="C13" s="112" t="s">
        <v>68</v>
      </c>
      <c r="D13" s="216">
        <v>406</v>
      </c>
      <c r="E13" s="190">
        <f t="shared" si="0"/>
        <v>397.68810381010013</v>
      </c>
      <c r="F13" s="190">
        <f t="shared" si="1"/>
        <v>0.9235440211000423</v>
      </c>
      <c r="G13" s="190">
        <f t="shared" si="2"/>
        <v>397.34627536800008</v>
      </c>
      <c r="H13" s="190">
        <f t="shared" si="3"/>
        <v>8.6537246319999213</v>
      </c>
      <c r="I13" s="190">
        <f t="shared" si="4"/>
        <v>8.6537246319999213</v>
      </c>
      <c r="J13" s="218">
        <f t="shared" si="5"/>
        <v>2.1314592689654979E-2</v>
      </c>
    </row>
    <row r="14" spans="1:10" ht="15" thickBot="1">
      <c r="B14" s="107"/>
      <c r="C14" s="111" t="s">
        <v>69</v>
      </c>
      <c r="D14" s="216">
        <v>398</v>
      </c>
      <c r="E14" s="190">
        <f t="shared" si="0"/>
        <v>397.71929342909016</v>
      </c>
      <c r="F14" s="190">
        <f t="shared" si="1"/>
        <v>3.1189618990026702E-2</v>
      </c>
      <c r="G14" s="190">
        <f t="shared" si="2"/>
        <v>398.61164783120017</v>
      </c>
      <c r="H14" s="190">
        <f t="shared" si="3"/>
        <v>-0.61164783120017319</v>
      </c>
      <c r="I14" s="190">
        <f t="shared" si="4"/>
        <v>0.61164783120017319</v>
      </c>
      <c r="J14" s="218">
        <f t="shared" si="5"/>
        <v>1.5368035959803347E-3</v>
      </c>
    </row>
    <row r="15" spans="1:10" ht="15" thickBot="1">
      <c r="B15" s="106" t="s">
        <v>71</v>
      </c>
      <c r="C15" s="110" t="s">
        <v>66</v>
      </c>
      <c r="D15" s="216">
        <v>387</v>
      </c>
      <c r="E15" s="190">
        <f t="shared" si="0"/>
        <v>396.64736408618114</v>
      </c>
      <c r="F15" s="190">
        <f t="shared" si="1"/>
        <v>-1.0719293429090158</v>
      </c>
      <c r="G15" s="190">
        <f t="shared" si="2"/>
        <v>397.75048304808018</v>
      </c>
      <c r="H15" s="190">
        <f t="shared" si="3"/>
        <v>-10.750483048080184</v>
      </c>
      <c r="I15" s="190">
        <f t="shared" si="4"/>
        <v>10.750483048080184</v>
      </c>
      <c r="J15" s="218">
        <f t="shared" si="5"/>
        <v>2.7779025964031485E-2</v>
      </c>
    </row>
    <row r="16" spans="1:10" ht="15" thickBot="1">
      <c r="B16" s="107"/>
      <c r="C16" s="111" t="s">
        <v>67</v>
      </c>
      <c r="D16" s="216">
        <v>394</v>
      </c>
      <c r="E16" s="190">
        <f t="shared" si="0"/>
        <v>396.38262767756305</v>
      </c>
      <c r="F16" s="190">
        <f t="shared" si="1"/>
        <v>-0.26473640861809145</v>
      </c>
      <c r="G16" s="190">
        <f t="shared" si="2"/>
        <v>395.57543474327213</v>
      </c>
      <c r="H16" s="190">
        <f t="shared" si="3"/>
        <v>-1.5754347432721261</v>
      </c>
      <c r="I16" s="190">
        <f t="shared" si="4"/>
        <v>1.5754347432721261</v>
      </c>
      <c r="J16" s="218">
        <f t="shared" si="5"/>
        <v>3.9985653382541269E-3</v>
      </c>
    </row>
    <row r="17" spans="2:10" ht="15" thickBot="1">
      <c r="B17" s="108"/>
      <c r="C17" s="112" t="s">
        <v>68</v>
      </c>
      <c r="D17" s="216">
        <v>395</v>
      </c>
      <c r="E17" s="190">
        <f t="shared" si="0"/>
        <v>396.24436490980673</v>
      </c>
      <c r="F17" s="190">
        <f t="shared" si="1"/>
        <v>-0.13826276775631641</v>
      </c>
      <c r="G17" s="190">
        <f t="shared" si="2"/>
        <v>396.11789126894496</v>
      </c>
      <c r="H17" s="190">
        <f t="shared" si="3"/>
        <v>-1.1178912689449589</v>
      </c>
      <c r="I17" s="190">
        <f t="shared" si="4"/>
        <v>1.1178912689449589</v>
      </c>
      <c r="J17" s="218">
        <f t="shared" si="5"/>
        <v>2.8301044783416683E-3</v>
      </c>
    </row>
    <row r="18" spans="2:10" ht="15" thickBot="1">
      <c r="B18" s="107"/>
      <c r="C18" s="111" t="s">
        <v>69</v>
      </c>
      <c r="D18" s="216">
        <v>381</v>
      </c>
      <c r="E18" s="190">
        <f t="shared" si="0"/>
        <v>394.7199284188261</v>
      </c>
      <c r="F18" s="190">
        <f t="shared" si="1"/>
        <v>-1.5244364909806336</v>
      </c>
      <c r="G18" s="190">
        <f t="shared" si="2"/>
        <v>396.10610214205042</v>
      </c>
      <c r="H18" s="190">
        <f t="shared" si="3"/>
        <v>-15.106102142050418</v>
      </c>
      <c r="I18" s="190">
        <f t="shared" si="4"/>
        <v>15.106102142050418</v>
      </c>
      <c r="J18" s="218">
        <f t="shared" si="5"/>
        <v>3.964856205262577E-2</v>
      </c>
    </row>
    <row r="19" spans="2:10" ht="15" thickBot="1">
      <c r="B19" s="106" t="s">
        <v>72</v>
      </c>
      <c r="C19" s="110" t="s">
        <v>66</v>
      </c>
      <c r="D19" s="216">
        <v>384</v>
      </c>
      <c r="E19" s="190">
        <f t="shared" si="0"/>
        <v>393.6479355769435</v>
      </c>
      <c r="F19" s="190">
        <f t="shared" si="1"/>
        <v>-1.0719928418826044</v>
      </c>
      <c r="G19" s="190">
        <f t="shared" si="2"/>
        <v>393.19549192784547</v>
      </c>
      <c r="H19" s="190">
        <f t="shared" si="3"/>
        <v>-9.1954919278454668</v>
      </c>
      <c r="I19" s="190">
        <f t="shared" si="4"/>
        <v>9.1954919278454668</v>
      </c>
      <c r="J19" s="218">
        <f t="shared" si="5"/>
        <v>2.3946593562097569E-2</v>
      </c>
    </row>
    <row r="20" spans="2:10" ht="15" thickBot="1">
      <c r="B20" s="107"/>
      <c r="C20" s="111" t="s">
        <v>67</v>
      </c>
      <c r="D20" s="216">
        <v>389</v>
      </c>
      <c r="E20" s="190">
        <f t="shared" si="0"/>
        <v>393.1831420192492</v>
      </c>
      <c r="F20" s="190">
        <f t="shared" si="1"/>
        <v>-0.46479355769429276</v>
      </c>
      <c r="G20" s="190">
        <f t="shared" si="2"/>
        <v>392.57594273506089</v>
      </c>
      <c r="H20" s="190">
        <f t="shared" si="3"/>
        <v>-3.5759427350608917</v>
      </c>
      <c r="I20" s="190">
        <f t="shared" si="4"/>
        <v>3.5759427350608917</v>
      </c>
      <c r="J20" s="218">
        <f t="shared" si="5"/>
        <v>9.1926548459148882E-3</v>
      </c>
    </row>
    <row r="21" spans="2:10" ht="15" thickBot="1">
      <c r="B21" s="108"/>
      <c r="C21" s="112" t="s">
        <v>68</v>
      </c>
      <c r="D21" s="216">
        <v>386</v>
      </c>
      <c r="E21" s="190">
        <f t="shared" si="0"/>
        <v>392.46482781732431</v>
      </c>
      <c r="F21" s="190">
        <f t="shared" si="1"/>
        <v>-0.71831420192489759</v>
      </c>
      <c r="G21" s="190">
        <f t="shared" si="2"/>
        <v>392.71834846155491</v>
      </c>
      <c r="H21" s="190">
        <f t="shared" si="3"/>
        <v>-6.7183484615549105</v>
      </c>
      <c r="I21" s="190">
        <f t="shared" si="4"/>
        <v>6.7183484615549105</v>
      </c>
      <c r="J21" s="218">
        <f t="shared" si="5"/>
        <v>1.7405047827862462E-2</v>
      </c>
    </row>
    <row r="22" spans="2:10" ht="15" thickBot="1">
      <c r="B22" s="107"/>
      <c r="C22" s="111" t="s">
        <v>69</v>
      </c>
      <c r="D22" s="216">
        <v>393</v>
      </c>
      <c r="E22" s="190">
        <f t="shared" si="0"/>
        <v>392.51834503559189</v>
      </c>
      <c r="F22" s="190">
        <f t="shared" si="1"/>
        <v>5.3517218267586486E-2</v>
      </c>
      <c r="G22" s="190">
        <f t="shared" si="2"/>
        <v>391.74651361539941</v>
      </c>
      <c r="H22" s="190">
        <f t="shared" si="3"/>
        <v>1.2534863846005919</v>
      </c>
      <c r="I22" s="190">
        <f t="shared" si="4"/>
        <v>1.2534863846005919</v>
      </c>
      <c r="J22" s="218">
        <f t="shared" si="5"/>
        <v>3.1895327852432365E-3</v>
      </c>
    </row>
    <row r="23" spans="2:10" ht="15" thickBot="1">
      <c r="B23" s="106" t="s">
        <v>73</v>
      </c>
      <c r="C23" s="110" t="s">
        <v>66</v>
      </c>
      <c r="D23" s="216">
        <v>398</v>
      </c>
      <c r="E23" s="190">
        <f t="shared" si="0"/>
        <v>393.06651053203274</v>
      </c>
      <c r="F23" s="190">
        <f t="shared" si="1"/>
        <v>0.54816549644084489</v>
      </c>
      <c r="G23" s="190">
        <f t="shared" si="2"/>
        <v>392.57186225385948</v>
      </c>
      <c r="H23" s="190">
        <f t="shared" si="3"/>
        <v>5.4281377461405214</v>
      </c>
      <c r="I23" s="190">
        <f t="shared" si="4"/>
        <v>5.4281377461405214</v>
      </c>
      <c r="J23" s="218">
        <f t="shared" si="5"/>
        <v>1.3638537050604325E-2</v>
      </c>
    </row>
    <row r="24" spans="2:10" ht="15" thickBot="1">
      <c r="B24" s="107"/>
      <c r="C24" s="111" t="s">
        <v>67</v>
      </c>
      <c r="D24" s="216">
        <v>401</v>
      </c>
      <c r="E24" s="190">
        <f t="shared" si="0"/>
        <v>393.85985947882949</v>
      </c>
      <c r="F24" s="190">
        <f t="shared" si="1"/>
        <v>0.79334894679675472</v>
      </c>
      <c r="G24" s="190">
        <f t="shared" si="2"/>
        <v>393.61467602847358</v>
      </c>
      <c r="H24" s="190">
        <f t="shared" si="3"/>
        <v>7.3853239715264181</v>
      </c>
      <c r="I24" s="190">
        <f t="shared" si="4"/>
        <v>7.3853239715264181</v>
      </c>
      <c r="J24" s="218">
        <f t="shared" si="5"/>
        <v>1.8417266761911268E-2</v>
      </c>
    </row>
    <row r="25" spans="2:10" ht="15" thickBot="1">
      <c r="B25" s="108"/>
      <c r="C25" s="112" t="s">
        <v>68</v>
      </c>
      <c r="D25" s="216">
        <v>413</v>
      </c>
      <c r="E25" s="190">
        <f t="shared" si="0"/>
        <v>395.77387353094656</v>
      </c>
      <c r="F25" s="190">
        <f t="shared" si="1"/>
        <v>1.9140140521170679</v>
      </c>
      <c r="G25" s="190">
        <f t="shared" si="2"/>
        <v>394.65320842562625</v>
      </c>
      <c r="H25" s="190">
        <f t="shared" si="3"/>
        <v>18.346791574373754</v>
      </c>
      <c r="I25" s="190">
        <f t="shared" si="4"/>
        <v>18.346791574373754</v>
      </c>
      <c r="J25" s="218">
        <f t="shared" si="5"/>
        <v>4.4423224151026036E-2</v>
      </c>
    </row>
    <row r="26" spans="2:10" ht="15" thickBot="1">
      <c r="B26" s="107"/>
      <c r="C26" s="111" t="s">
        <v>69</v>
      </c>
      <c r="D26" s="216">
        <v>404</v>
      </c>
      <c r="E26" s="190">
        <f t="shared" si="0"/>
        <v>396.59648617785194</v>
      </c>
      <c r="F26" s="190">
        <f t="shared" si="1"/>
        <v>0.82261264690538383</v>
      </c>
      <c r="G26" s="190">
        <f t="shared" si="2"/>
        <v>397.68788758306363</v>
      </c>
      <c r="H26" s="190">
        <f t="shared" si="3"/>
        <v>6.3121124169363725</v>
      </c>
      <c r="I26" s="190">
        <f t="shared" si="4"/>
        <v>6.3121124169363725</v>
      </c>
      <c r="J26" s="218">
        <f t="shared" si="5"/>
        <v>1.5624040635981121E-2</v>
      </c>
    </row>
    <row r="27" spans="2:10" ht="15" thickBot="1">
      <c r="B27" s="106" t="s">
        <v>74</v>
      </c>
      <c r="C27" s="110" t="s">
        <v>66</v>
      </c>
      <c r="D27" s="216">
        <v>396</v>
      </c>
      <c r="E27" s="190">
        <f t="shared" si="0"/>
        <v>396.53683756006677</v>
      </c>
      <c r="F27" s="190">
        <f t="shared" si="1"/>
        <v>-5.9648617785171609E-2</v>
      </c>
      <c r="G27" s="190">
        <f>E26+F26</f>
        <v>397.41909882475733</v>
      </c>
      <c r="H27" s="190">
        <f t="shared" si="3"/>
        <v>-1.4190988247573273</v>
      </c>
      <c r="I27" s="190">
        <f t="shared" si="4"/>
        <v>1.4190988247573273</v>
      </c>
      <c r="J27" s="218">
        <f t="shared" si="5"/>
        <v>3.5835828908013317E-3</v>
      </c>
    </row>
    <row r="28" spans="2:10" ht="15" thickBot="1">
      <c r="B28" s="107"/>
      <c r="C28" s="111" t="s">
        <v>67</v>
      </c>
      <c r="D28" s="216">
        <v>396</v>
      </c>
      <c r="E28" s="191">
        <f t="shared" si="0"/>
        <v>396.48315380406012</v>
      </c>
      <c r="F28" s="191">
        <f t="shared" si="1"/>
        <v>-5.3683756006648764E-2</v>
      </c>
      <c r="G28" s="191">
        <f>E27+F27</f>
        <v>396.4771889422816</v>
      </c>
      <c r="H28" s="191">
        <f t="shared" si="3"/>
        <v>-0.47718894228160025</v>
      </c>
      <c r="I28" s="191">
        <f t="shared" si="4"/>
        <v>0.47718894228160025</v>
      </c>
      <c r="J28" s="219">
        <f t="shared" si="5"/>
        <v>1.2050225815191926E-3</v>
      </c>
    </row>
    <row r="29" spans="2:10" ht="15" thickBot="1">
      <c r="B29" s="108"/>
      <c r="C29" s="112" t="s">
        <v>68</v>
      </c>
      <c r="D29" s="114"/>
      <c r="G29" s="217">
        <f>E28+F28</f>
        <v>396.42947004805347</v>
      </c>
    </row>
    <row r="30" spans="2:10" ht="15" thickBot="1">
      <c r="B30" s="107"/>
      <c r="C30" s="111" t="s">
        <v>69</v>
      </c>
      <c r="D30" s="114"/>
      <c r="G30" s="196">
        <f>E28+F28*2</f>
        <v>396.37578629204683</v>
      </c>
    </row>
    <row r="31" spans="2:10">
      <c r="G31" s="87"/>
    </row>
    <row r="32" spans="2:10">
      <c r="G32" s="87"/>
    </row>
    <row r="33" spans="5:13">
      <c r="E33" s="296" t="s">
        <v>5</v>
      </c>
      <c r="F33" s="296"/>
      <c r="H33" s="301" t="s">
        <v>98</v>
      </c>
      <c r="I33" s="301"/>
      <c r="J33" s="301"/>
      <c r="K33" s="301"/>
      <c r="L33" s="301"/>
      <c r="M33" s="301"/>
    </row>
    <row r="34" spans="5:13">
      <c r="E34" s="10" t="s">
        <v>6</v>
      </c>
      <c r="F34" s="197">
        <f>AVERAGE(H5:H28)</f>
        <v>1.7206125200220275</v>
      </c>
      <c r="L34" s="302" t="s">
        <v>93</v>
      </c>
      <c r="M34" s="303"/>
    </row>
    <row r="35" spans="5:13">
      <c r="E35" s="12" t="s">
        <v>8</v>
      </c>
      <c r="F35" s="13">
        <f>F34/AVERAGE(D5:D28)</f>
        <v>4.3376786219042705E-3</v>
      </c>
      <c r="J35" s="210" t="s">
        <v>17</v>
      </c>
      <c r="K35" s="210" t="s">
        <v>27</v>
      </c>
      <c r="L35" s="210" t="s">
        <v>94</v>
      </c>
      <c r="M35" s="210" t="s">
        <v>95</v>
      </c>
    </row>
    <row r="36" spans="5:13">
      <c r="E36" s="14" t="s">
        <v>9</v>
      </c>
      <c r="F36" s="15">
        <f>AVERAGE(I5:I28)</f>
        <v>5.9995816804427049</v>
      </c>
      <c r="H36" s="297">
        <v>2022</v>
      </c>
      <c r="I36" s="66" t="s">
        <v>22</v>
      </c>
      <c r="J36" s="211">
        <f>D27</f>
        <v>396</v>
      </c>
      <c r="K36" s="212">
        <f>G29</f>
        <v>396.42947004805347</v>
      </c>
      <c r="L36" s="213">
        <f>J36-K36</f>
        <v>-0.42947004805347433</v>
      </c>
      <c r="M36" s="214">
        <f>ABS(L36)/J36</f>
        <v>1.0845203233673594E-3</v>
      </c>
    </row>
    <row r="37" spans="5:13">
      <c r="E37" s="14" t="s">
        <v>10</v>
      </c>
      <c r="F37" s="16">
        <f>AVERAGE(J5:J28)</f>
        <v>1.508337153800445E-2</v>
      </c>
      <c r="H37" s="299"/>
      <c r="I37" s="66" t="s">
        <v>23</v>
      </c>
      <c r="J37" s="211">
        <f>D28</f>
        <v>396</v>
      </c>
      <c r="K37" s="212">
        <f>G30</f>
        <v>396.37578629204683</v>
      </c>
      <c r="L37" s="213">
        <f>J37-K37</f>
        <v>-0.37578629204682557</v>
      </c>
      <c r="M37" s="214">
        <f>ABS(L37)/J37</f>
        <v>9.4895528294652919E-4</v>
      </c>
    </row>
    <row r="38" spans="5:13">
      <c r="E38" s="17" t="s">
        <v>11</v>
      </c>
      <c r="F38" s="18">
        <f>SQRT(SUMSQ(H5:H28)/COUNT(H5:H28))</f>
        <v>7.7592069614174015</v>
      </c>
      <c r="L38" s="215" t="s">
        <v>12</v>
      </c>
      <c r="M38" s="214">
        <f>((SQRT(SUMSQ(L36:L37)/COUNT(L36:L38)))/AVERAGE(J36:J37))</f>
        <v>1.0189947155969379E-3</v>
      </c>
    </row>
    <row r="39" spans="5:13">
      <c r="E39" s="17" t="s">
        <v>12</v>
      </c>
      <c r="F39" s="19">
        <f>F38/AVERAGE(D5:D28)</f>
        <v>1.9561025953153111E-2</v>
      </c>
      <c r="K39" s="128"/>
    </row>
  </sheetData>
  <mergeCells count="4">
    <mergeCell ref="E33:F33"/>
    <mergeCell ref="H33:M33"/>
    <mergeCell ref="L34:M34"/>
    <mergeCell ref="H36:H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Z1</vt:lpstr>
      <vt:lpstr>Z1 c.d.</vt:lpstr>
      <vt:lpstr>Z2</vt:lpstr>
      <vt:lpstr>Z3</vt:lpstr>
      <vt:lpstr>Z3 c.d.</vt:lpstr>
      <vt:lpstr>Z4</vt:lpstr>
      <vt:lpstr>Z4 c.d.</vt:lpstr>
      <vt:lpstr>Z5</vt:lpstr>
      <vt:lpstr>Z5 c.d.</vt:lpstr>
      <vt:lpstr>Z6</vt:lpstr>
      <vt:lpstr>Z6 c.d.</vt:lpstr>
      <vt:lpstr>Z7</vt:lpstr>
      <vt:lpstr>Z7 c.d.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WZiE</dc:creator>
  <cp:lastModifiedBy>Karolina</cp:lastModifiedBy>
  <dcterms:created xsi:type="dcterms:W3CDTF">2022-10-08T12:24:54Z</dcterms:created>
  <dcterms:modified xsi:type="dcterms:W3CDTF">2024-08-06T11:12:57Z</dcterms:modified>
</cp:coreProperties>
</file>