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olina/IdeaProjects/azure-architecture-homeworks/storage/costs/"/>
    </mc:Choice>
  </mc:AlternateContent>
  <xr:revisionPtr revIDLastSave="0" documentId="13_ncr:1_{BD06587D-E6D4-5A42-BC53-BE2D38D4999A}" xr6:coauthVersionLast="40" xr6:coauthVersionMax="40" xr10:uidLastSave="{00000000-0000-0000-0000-000000000000}"/>
  <bookViews>
    <workbookView xWindow="-25600" yWindow="460" windowWidth="25600" windowHeight="20020" xr2:uid="{E8F46193-524B-C040-894E-EE829788C2D1}"/>
  </bookViews>
  <sheets>
    <sheet name="DETAILS" sheetId="5" r:id="rId1"/>
    <sheet name="DETAILS_OLD" sheetId="2" r:id="rId2"/>
    <sheet name="SUMMARY" sheetId="4" r:id="rId3"/>
    <sheet name="Sheet1" sheetId="6" r:id="rId4"/>
    <sheet name="RA-GRS" sheetId="3" state="hidden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5" l="1"/>
  <c r="F32" i="5"/>
  <c r="F33" i="5"/>
  <c r="F34" i="5"/>
  <c r="F30" i="5"/>
  <c r="F29" i="5"/>
  <c r="H105" i="5" l="1"/>
  <c r="E100" i="5"/>
  <c r="H91" i="5"/>
  <c r="H85" i="5"/>
  <c r="H84" i="5"/>
  <c r="E84" i="5"/>
  <c r="I84" i="5" s="1"/>
  <c r="H82" i="5"/>
  <c r="H76" i="5"/>
  <c r="I70" i="5"/>
  <c r="D65" i="5"/>
  <c r="G83" i="5" s="1"/>
  <c r="C65" i="5"/>
  <c r="B65" i="5"/>
  <c r="D62" i="5"/>
  <c r="D82" i="5" s="1"/>
  <c r="C62" i="5"/>
  <c r="B62" i="5"/>
  <c r="D105" i="5" s="1"/>
  <c r="E105" i="5" s="1"/>
  <c r="D60" i="5"/>
  <c r="C60" i="5"/>
  <c r="B60" i="5"/>
  <c r="E70" i="5" s="1"/>
  <c r="H35" i="5"/>
  <c r="D29" i="5"/>
  <c r="C30" i="5" s="1"/>
  <c r="D30" i="5" s="1"/>
  <c r="C31" i="5" s="1"/>
  <c r="D31" i="5" s="1"/>
  <c r="C32" i="5" s="1"/>
  <c r="D32" i="5" s="1"/>
  <c r="C33" i="5" s="1"/>
  <c r="D33" i="5" s="1"/>
  <c r="C34" i="5" s="1"/>
  <c r="D34" i="5" s="1"/>
  <c r="F23" i="5"/>
  <c r="D23" i="5"/>
  <c r="G84" i="5" s="1"/>
  <c r="F22" i="5"/>
  <c r="D22" i="5"/>
  <c r="F21" i="5"/>
  <c r="D21" i="5"/>
  <c r="D53" i="5" s="1"/>
  <c r="B15" i="5"/>
  <c r="H14" i="5"/>
  <c r="G14" i="5"/>
  <c r="B54" i="5" s="1"/>
  <c r="E14" i="5"/>
  <c r="H13" i="5"/>
  <c r="G13" i="5"/>
  <c r="B53" i="5" s="1"/>
  <c r="E13" i="5"/>
  <c r="H12" i="5"/>
  <c r="G12" i="5"/>
  <c r="B52" i="5" s="1"/>
  <c r="E12" i="5"/>
  <c r="H11" i="5"/>
  <c r="E11" i="5"/>
  <c r="H10" i="5"/>
  <c r="E10" i="5"/>
  <c r="H9" i="5"/>
  <c r="F9" i="5"/>
  <c r="F10" i="5" s="1"/>
  <c r="E9" i="5"/>
  <c r="E15" i="5" l="1"/>
  <c r="C70" i="5" s="1"/>
  <c r="F100" i="5"/>
  <c r="E31" i="5"/>
  <c r="H31" i="5" s="1"/>
  <c r="E33" i="5"/>
  <c r="H33" i="5" s="1"/>
  <c r="I105" i="5"/>
  <c r="I106" i="5" s="1"/>
  <c r="C76" i="5"/>
  <c r="H15" i="5"/>
  <c r="E29" i="5"/>
  <c r="D52" i="5"/>
  <c r="E52" i="5" s="1"/>
  <c r="F11" i="5"/>
  <c r="G11" i="5" s="1"/>
  <c r="B51" i="5" s="1"/>
  <c r="G10" i="5"/>
  <c r="B50" i="5" s="1"/>
  <c r="E53" i="5"/>
  <c r="D39" i="5"/>
  <c r="E39" i="5" s="1"/>
  <c r="D43" i="5"/>
  <c r="E43" i="5" s="1"/>
  <c r="D51" i="5"/>
  <c r="D76" i="5"/>
  <c r="G9" i="5"/>
  <c r="D41" i="5"/>
  <c r="E41" i="5" s="1"/>
  <c r="E30" i="5"/>
  <c r="E32" i="5"/>
  <c r="E34" i="5"/>
  <c r="D50" i="5"/>
  <c r="D54" i="5"/>
  <c r="E54" i="5" s="1"/>
  <c r="D85" i="5"/>
  <c r="D91" i="5"/>
  <c r="D40" i="5"/>
  <c r="E40" i="5" s="1"/>
  <c r="D42" i="5"/>
  <c r="E42" i="5" s="1"/>
  <c r="D44" i="5"/>
  <c r="E44" i="5" s="1"/>
  <c r="D49" i="5"/>
  <c r="B12" i="4"/>
  <c r="H105" i="2"/>
  <c r="H91" i="2"/>
  <c r="H84" i="2"/>
  <c r="E84" i="2"/>
  <c r="H85" i="2"/>
  <c r="H82" i="2"/>
  <c r="H76" i="2"/>
  <c r="H70" i="2"/>
  <c r="D62" i="2"/>
  <c r="D82" i="2" s="1"/>
  <c r="C62" i="2"/>
  <c r="B62" i="2"/>
  <c r="D91" i="2" s="1"/>
  <c r="C60" i="2"/>
  <c r="D60" i="2"/>
  <c r="B60" i="2"/>
  <c r="D70" i="2" s="1"/>
  <c r="C65" i="2"/>
  <c r="D65" i="2"/>
  <c r="G83" i="2" s="1"/>
  <c r="B65" i="2"/>
  <c r="H10" i="2"/>
  <c r="H11" i="2"/>
  <c r="H12" i="2"/>
  <c r="H13" i="2"/>
  <c r="H14" i="2"/>
  <c r="H9" i="2"/>
  <c r="F9" i="2"/>
  <c r="F10" i="2" s="1"/>
  <c r="F11" i="2" s="1"/>
  <c r="G14" i="2" s="1"/>
  <c r="B54" i="2" s="1"/>
  <c r="E10" i="2"/>
  <c r="E11" i="2"/>
  <c r="E12" i="2"/>
  <c r="E13" i="2"/>
  <c r="E14" i="2"/>
  <c r="E9" i="2"/>
  <c r="B15" i="2"/>
  <c r="E100" i="2"/>
  <c r="D29" i="2"/>
  <c r="C30" i="2" s="1"/>
  <c r="D30" i="2" s="1"/>
  <c r="C31" i="2" s="1"/>
  <c r="D31" i="2" s="1"/>
  <c r="H35" i="2"/>
  <c r="F22" i="2"/>
  <c r="F23" i="2"/>
  <c r="F21" i="2"/>
  <c r="D22" i="2"/>
  <c r="D23" i="2"/>
  <c r="E33" i="2" s="1"/>
  <c r="D21" i="2"/>
  <c r="D54" i="2" s="1"/>
  <c r="E54" i="2" s="1"/>
  <c r="I33" i="5" l="1"/>
  <c r="D70" i="5"/>
  <c r="F70" i="5" s="1"/>
  <c r="J70" i="5" s="1"/>
  <c r="J71" i="5" s="1"/>
  <c r="B3" i="4" s="1"/>
  <c r="F15" i="5"/>
  <c r="C91" i="5" s="1"/>
  <c r="E91" i="5" s="1"/>
  <c r="I91" i="5" s="1"/>
  <c r="I92" i="5" s="1"/>
  <c r="B11" i="4" s="1"/>
  <c r="E76" i="5"/>
  <c r="I76" i="5" s="1"/>
  <c r="I77" i="5" s="1"/>
  <c r="B4" i="4" s="1"/>
  <c r="I31" i="5"/>
  <c r="H29" i="5"/>
  <c r="I29" i="5" s="1"/>
  <c r="E50" i="5"/>
  <c r="H32" i="5"/>
  <c r="H34" i="5"/>
  <c r="H30" i="5"/>
  <c r="G15" i="5"/>
  <c r="B49" i="5"/>
  <c r="E49" i="5" s="1"/>
  <c r="E45" i="5"/>
  <c r="B6" i="4" s="1"/>
  <c r="E51" i="5"/>
  <c r="F100" i="2"/>
  <c r="D85" i="2"/>
  <c r="D105" i="2"/>
  <c r="E105" i="2" s="1"/>
  <c r="I105" i="2" s="1"/>
  <c r="I106" i="2" s="1"/>
  <c r="G13" i="2"/>
  <c r="B53" i="2" s="1"/>
  <c r="G84" i="2"/>
  <c r="G12" i="2"/>
  <c r="B52" i="2" s="1"/>
  <c r="G9" i="2"/>
  <c r="B49" i="2" s="1"/>
  <c r="G11" i="2"/>
  <c r="B51" i="2" s="1"/>
  <c r="D76" i="2"/>
  <c r="G10" i="2"/>
  <c r="B50" i="2" s="1"/>
  <c r="I84" i="2"/>
  <c r="F15" i="2"/>
  <c r="H15" i="2"/>
  <c r="E15" i="2"/>
  <c r="D42" i="2"/>
  <c r="E42" i="2" s="1"/>
  <c r="D40" i="2"/>
  <c r="E40" i="2" s="1"/>
  <c r="D51" i="2"/>
  <c r="D44" i="2"/>
  <c r="E44" i="2" s="1"/>
  <c r="D52" i="2"/>
  <c r="E52" i="2" s="1"/>
  <c r="H33" i="2"/>
  <c r="E32" i="2"/>
  <c r="E29" i="2"/>
  <c r="E31" i="2"/>
  <c r="D39" i="2"/>
  <c r="E39" i="2" s="1"/>
  <c r="D41" i="2"/>
  <c r="E41" i="2" s="1"/>
  <c r="D50" i="2"/>
  <c r="E50" i="2" s="1"/>
  <c r="D53" i="2"/>
  <c r="E34" i="2"/>
  <c r="E30" i="2"/>
  <c r="D43" i="2"/>
  <c r="E43" i="2" s="1"/>
  <c r="D49" i="2"/>
  <c r="E49" i="2" s="1"/>
  <c r="C32" i="2"/>
  <c r="D32" i="2" s="1"/>
  <c r="C33" i="2" s="1"/>
  <c r="D33" i="2" s="1"/>
  <c r="C82" i="5" l="1"/>
  <c r="E82" i="5" s="1"/>
  <c r="I82" i="5" s="1"/>
  <c r="C85" i="5"/>
  <c r="E85" i="5" s="1"/>
  <c r="I85" i="5" s="1"/>
  <c r="C83" i="5"/>
  <c r="E83" i="5" s="1"/>
  <c r="I34" i="5"/>
  <c r="F83" i="5"/>
  <c r="H83" i="5" s="1"/>
  <c r="I83" i="5" s="1"/>
  <c r="I86" i="5" s="1"/>
  <c r="B9" i="4" s="1"/>
  <c r="I30" i="5"/>
  <c r="F35" i="5"/>
  <c r="E55" i="5"/>
  <c r="B10" i="4" s="1"/>
  <c r="I32" i="5"/>
  <c r="E53" i="2"/>
  <c r="E51" i="2"/>
  <c r="C85" i="2"/>
  <c r="E85" i="2" s="1"/>
  <c r="I85" i="2" s="1"/>
  <c r="C83" i="2"/>
  <c r="E83" i="2" s="1"/>
  <c r="C82" i="2"/>
  <c r="E82" i="2" s="1"/>
  <c r="I82" i="2" s="1"/>
  <c r="C91" i="2"/>
  <c r="E91" i="2" s="1"/>
  <c r="I91" i="2" s="1"/>
  <c r="I92" i="2" s="1"/>
  <c r="G15" i="2"/>
  <c r="F83" i="2" s="1"/>
  <c r="H83" i="2" s="1"/>
  <c r="C70" i="2"/>
  <c r="E70" i="2" s="1"/>
  <c r="I70" i="2" s="1"/>
  <c r="I71" i="2" s="1"/>
  <c r="C76" i="2"/>
  <c r="E76" i="2" s="1"/>
  <c r="I76" i="2" s="1"/>
  <c r="I77" i="2" s="1"/>
  <c r="E55" i="2"/>
  <c r="F29" i="2"/>
  <c r="H29" i="2"/>
  <c r="H32" i="2"/>
  <c r="F32" i="2"/>
  <c r="F30" i="2"/>
  <c r="H30" i="2"/>
  <c r="H34" i="2"/>
  <c r="F31" i="2"/>
  <c r="H31" i="2"/>
  <c r="F33" i="2"/>
  <c r="E45" i="2"/>
  <c r="C34" i="2"/>
  <c r="D34" i="2" s="1"/>
  <c r="I35" i="5" l="1"/>
  <c r="B7" i="4" s="1"/>
  <c r="I83" i="2"/>
  <c r="I86" i="2" s="1"/>
  <c r="F34" i="2"/>
  <c r="I34" i="2" s="1"/>
  <c r="I30" i="2"/>
  <c r="I31" i="2"/>
  <c r="I32" i="2"/>
  <c r="I29" i="2"/>
  <c r="I33" i="2"/>
  <c r="F35" i="2" l="1"/>
  <c r="I35" i="2"/>
  <c r="B13" i="4" s="1"/>
</calcChain>
</file>

<file path=xl/sharedStrings.xml><?xml version="1.0" encoding="utf-8"?>
<sst xmlns="http://schemas.openxmlformats.org/spreadsheetml/2006/main" count="304" uniqueCount="98">
  <si>
    <t>Utworzenie backupu</t>
  </si>
  <si>
    <t>Przechowywanie backupu</t>
  </si>
  <si>
    <t>USD</t>
  </si>
  <si>
    <t>West Europe</t>
  </si>
  <si>
    <t>https://en.wikipedia.org/wiki/Terabyte</t>
  </si>
  <si>
    <t>LRS</t>
  </si>
  <si>
    <t>Rok</t>
  </si>
  <si>
    <t>Cena za 1 dzień za 1 TB</t>
  </si>
  <si>
    <t>Archive Tier</t>
  </si>
  <si>
    <t>Transfer 1TB dziennie do innego regionu</t>
  </si>
  <si>
    <t>Razem</t>
  </si>
  <si>
    <t>Razem:</t>
  </si>
  <si>
    <t>Hot</t>
  </si>
  <si>
    <t>Cool</t>
  </si>
  <si>
    <t>Archive</t>
  </si>
  <si>
    <t>LRS (stawka za 1 GB / mc)</t>
  </si>
  <si>
    <t>RA-GRS (stawka za 1 GB / mc)</t>
  </si>
  <si>
    <t>Cena za 1 dzień przechowywania 1 TB w danej warstwie, General Purpouse v2, West Europe</t>
  </si>
  <si>
    <t>LRS 1TB / dzień</t>
  </si>
  <si>
    <t>1. dzień roku (TB)</t>
  </si>
  <si>
    <t>365. dzień roku (TB)</t>
  </si>
  <si>
    <t>Liczba dni 1 TB danych poza Archive</t>
  </si>
  <si>
    <t>Razem koszt Archive</t>
  </si>
  <si>
    <t>RAZEM</t>
  </si>
  <si>
    <t>Liczba dni</t>
  </si>
  <si>
    <t>Cena za transfer 1TB</t>
  </si>
  <si>
    <t>Cena za transfer 1 GB</t>
  </si>
  <si>
    <t>Odczyt z warstwy Hot</t>
  </si>
  <si>
    <t>Write</t>
  </si>
  <si>
    <t>Read</t>
  </si>
  <si>
    <t>Delete</t>
  </si>
  <si>
    <t>Data retrieval</t>
  </si>
  <si>
    <t>Liczba dni w roku</t>
  </si>
  <si>
    <t>Hot Tier (1 TB przez 2 dni) rocznie</t>
  </si>
  <si>
    <t xml:space="preserve">Hot Tier (1 TB przez 1 dzień w czasie odtwarzania backupu) </t>
  </si>
  <si>
    <t>Wielkość danych</t>
  </si>
  <si>
    <t>GEOREPLIKACJA</t>
  </si>
  <si>
    <t>ODCZYT Z ARCHIWUM</t>
  </si>
  <si>
    <t>Zmiana warstwy z Archive na Hot</t>
  </si>
  <si>
    <t>POWRÓT ODTWORZONEGO TESTOWO BACKUPU DO ARCHIWUM</t>
  </si>
  <si>
    <t>Zmiana warstwy z Hot na Archive</t>
  </si>
  <si>
    <t>PRZECHOWYWANIE BACKUPÓW</t>
  </si>
  <si>
    <t>Ponadto należałoby stosować wyższe stawki za przechowywanie danych w warstwach</t>
  </si>
  <si>
    <t>Zakładam, że w warstwie HOT nigdy nie będzie przechowywane więcej niż 50 TB, dlatego stosuję najwyższą stawkę</t>
  </si>
  <si>
    <t>Wielkość nowego backupu (TB)</t>
  </si>
  <si>
    <t>Liczba nowych obiektów (szt / rok)</t>
  </si>
  <si>
    <t>Liczba obiektów / backup</t>
  </si>
  <si>
    <t>Liczba odtwarzanych testowo obiektów</t>
  </si>
  <si>
    <t>Razem wiekość nowych backupów rocznie (TB)</t>
  </si>
  <si>
    <t>Korekta o dane poza Archive (każdy nowy 1 TB przez 2 dni)</t>
  </si>
  <si>
    <t>Georeplikacja - transfer (do RA-GRS)</t>
  </si>
  <si>
    <t>Data retrieval (GB)</t>
  </si>
  <si>
    <t>Data retrieval (TB)</t>
  </si>
  <si>
    <t>Write (10k)</t>
  </si>
  <si>
    <t>Read (10k)</t>
  </si>
  <si>
    <t>UTWORZENIE NOWEGO BACKUPU</t>
  </si>
  <si>
    <t>Zapis w warstwie Hot</t>
  </si>
  <si>
    <t>Operacja</t>
  </si>
  <si>
    <t>Akcja</t>
  </si>
  <si>
    <t>Liczba operacji</t>
  </si>
  <si>
    <t>Stawka za 1 operację</t>
  </si>
  <si>
    <t>Write - Hot (PutBlob)</t>
  </si>
  <si>
    <t>Write -Archive (SetBlobTier)</t>
  </si>
  <si>
    <t>Ilość danych</t>
  </si>
  <si>
    <t>Stawka za 1TB</t>
  </si>
  <si>
    <t>Razem za operacje</t>
  </si>
  <si>
    <t>Razem za dane</t>
  </si>
  <si>
    <t>Data retrieval - Archive</t>
  </si>
  <si>
    <t>Wielkość odtwarzanych backupów</t>
  </si>
  <si>
    <t>Deletion charge (179 dni * stawka za 1TB * 5 lat)</t>
  </si>
  <si>
    <t>Opłata za zbyt wczesne skasowanie danych z Archive (tylko za backup z ostatniego roku)</t>
  </si>
  <si>
    <t>Read - Hot (GetBlob)</t>
  </si>
  <si>
    <t>Read - Hot (SetBlobTier)</t>
  </si>
  <si>
    <t>Redundancja:</t>
  </si>
  <si>
    <t>(Możliwe opcje: LRS, RA-GRS)</t>
  </si>
  <si>
    <t>Region:</t>
  </si>
  <si>
    <t>ZAŁOŻENIA:</t>
  </si>
  <si>
    <t>Stawki za operacje na danych</t>
  </si>
  <si>
    <t>ODTWORZENIE BACKUPU W RAZIE AWARII</t>
  </si>
  <si>
    <t>Razem koszty transferu</t>
  </si>
  <si>
    <t>Odtworzenie w celu sprawdzenia prawidłowości</t>
  </si>
  <si>
    <t>USUWANIE BACKUPU</t>
  </si>
  <si>
    <t>Bez kosztów</t>
  </si>
  <si>
    <t>PRZESŁANIE NOWEGO BACKUPU DO ARCHIWUM</t>
  </si>
  <si>
    <t>- Przesłanie do warstwy Archive</t>
  </si>
  <si>
    <t xml:space="preserve"> - Przechowywanie w warstwie Hot przez 2 dni</t>
  </si>
  <si>
    <t>- Przechowywanie w warstwie Archive przez pozostałe dni</t>
  </si>
  <si>
    <t>- Utworzenie backupu w warstwie Hot</t>
  </si>
  <si>
    <t>- Testowe odtworzenie backupu</t>
  </si>
  <si>
    <t>- Ponowne przesłanie odtworzonych backupów do warstwy Archive</t>
  </si>
  <si>
    <t>Usuwanie Backupów</t>
  </si>
  <si>
    <t>- Przechowywanie w Hot Tier w czasie testowego odtwarzania</t>
  </si>
  <si>
    <t>Tej operacji jednak nie będzie, gdyż ostatni backup w momencie testu znajduje się nadal w warstwie Hot.</t>
  </si>
  <si>
    <t>Zmiana z Archive na Hot nie dotyczy backupu z ostatniego roku, gdyż 1.1 nadal znajduje się on w warstwie Hot</t>
  </si>
  <si>
    <t>Data retrieval nie dotyczy backupu z ostatniego roku, gdyż 1.1 nadal znajduje się on w warstwie Hot</t>
  </si>
  <si>
    <t>Uwagi do poprawionej wersji</t>
  </si>
  <si>
    <t>Liczba backupów</t>
  </si>
  <si>
    <t>Liczba operacji (1TB / 256MB)*Liczba backupów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</si>
</sst>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)\ _P_L_N_ ;_ * \(#,##0.00\)\ _P_L_N_ ;_ * &quot;-&quot;??_)\ _P_L_N_ ;_ @_ "/>
    <numFmt numFmtId="164" formatCode="_ * #,##0_)\ _P_L_N_ ;_ * \(#,##0\)\ _P_L_N_ ;_ * &quot;-&quot;??_)\ _P_L_N_ ;_ @_ "/>
    <numFmt numFmtId="165" formatCode="_ * #,##0.0000_)\ _P_L_N_ ;_ * \(#,##0.0000\)\ _P_L_N_ ;_ * &quot;-&quot;??_)\ _P_L_N_ ;_ @_ "/>
    <numFmt numFmtId="166" formatCode="_ * #,##0.0000_)\ _P_L_N_ ;_ * \(#,##0.0000\)\ _P_L_N_ ;_ * &quot;-&quot;????_)\ _P_L_N_ ;_ @_ "/>
    <numFmt numFmtId="167" formatCode="_ * #,##0.0000000_)\ _P_L_N_ ;_ * \(#,##0.0000000\)\ _P_L_N_ ;_ * &quot;-&quot;??_)\ _P_L_N_ ;_ @_ "/>
    <numFmt numFmtId="168" formatCode="_ * #,##0.00000000_)\ _P_L_N_ ;_ * \(#,##0.00000000\)\ _P_L_N_ ;_ * &quot;-&quot;??_)\ _P_L_N_ ;_ @_ "/>
    <numFmt numFmtId="169" formatCode="_ * #,##0.0000000_)\ _P_L_N_ ;_ * \(#,##0.0000000\)\ _P_L_N_ ;_ * &quot;-&quot;???????_)\ _P_L_N_ ;_ @_ "/>
    <numFmt numFmtId="170" formatCode="_ * #,##0.00_)\ _P_L_N_ ;_ * \(#,##0.00\)\ _P_L_N_ ;_ * &quot;-&quot;???????_)\ _P_L_N_ ;_ @_ "/>
  </numFmts>
  <fonts count="5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43" fontId="0" fillId="0" borderId="0" xfId="1" applyFont="1"/>
    <xf numFmtId="43" fontId="0" fillId="0" borderId="1" xfId="1" applyFont="1" applyBorder="1"/>
    <xf numFmtId="0" fontId="2" fillId="0" borderId="1" xfId="0" applyFont="1" applyBorder="1"/>
    <xf numFmtId="43" fontId="2" fillId="0" borderId="1" xfId="1" applyFont="1" applyBorder="1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43" fontId="2" fillId="0" borderId="1" xfId="1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43" fontId="0" fillId="0" borderId="1" xfId="1" applyFont="1" applyBorder="1" applyAlignment="1">
      <alignment vertical="top"/>
    </xf>
    <xf numFmtId="43" fontId="0" fillId="0" borderId="0" xfId="1" applyFont="1" applyAlignment="1">
      <alignment vertical="top"/>
    </xf>
    <xf numFmtId="0" fontId="0" fillId="0" borderId="0" xfId="0" applyAlignment="1">
      <alignment horizontal="center" vertical="top"/>
    </xf>
    <xf numFmtId="43" fontId="2" fillId="0" borderId="1" xfId="1" applyFont="1" applyBorder="1" applyAlignment="1">
      <alignment vertical="top"/>
    </xf>
    <xf numFmtId="0" fontId="0" fillId="0" borderId="0" xfId="0" applyAlignment="1">
      <alignment horizontal="left" vertical="top"/>
    </xf>
    <xf numFmtId="165" fontId="0" fillId="0" borderId="1" xfId="1" applyNumberFormat="1" applyFont="1" applyBorder="1" applyAlignment="1">
      <alignment vertical="top"/>
    </xf>
    <xf numFmtId="0" fontId="2" fillId="0" borderId="1" xfId="0" applyFont="1" applyBorder="1" applyAlignment="1">
      <alignment vertical="top"/>
    </xf>
    <xf numFmtId="165" fontId="0" fillId="0" borderId="1" xfId="0" applyNumberFormat="1" applyBorder="1" applyAlignment="1">
      <alignment vertical="top"/>
    </xf>
    <xf numFmtId="0" fontId="2" fillId="0" borderId="0" xfId="0" applyFont="1" applyAlignment="1">
      <alignment vertical="top"/>
    </xf>
    <xf numFmtId="166" fontId="0" fillId="0" borderId="0" xfId="0" applyNumberFormat="1" applyAlignment="1">
      <alignment horizontal="center" vertical="top"/>
    </xf>
    <xf numFmtId="43" fontId="0" fillId="0" borderId="1" xfId="1" applyFont="1" applyBorder="1" applyAlignment="1">
      <alignment horizontal="center" vertical="top"/>
    </xf>
    <xf numFmtId="166" fontId="0" fillId="0" borderId="1" xfId="0" applyNumberFormat="1" applyBorder="1" applyAlignment="1">
      <alignment horizontal="center" vertical="top"/>
    </xf>
    <xf numFmtId="43" fontId="0" fillId="0" borderId="1" xfId="0" applyNumberFormat="1" applyBorder="1" applyAlignment="1">
      <alignment horizontal="center" vertical="top"/>
    </xf>
    <xf numFmtId="43" fontId="2" fillId="0" borderId="1" xfId="0" applyNumberFormat="1" applyFont="1" applyBorder="1" applyAlignment="1">
      <alignment horizontal="center" vertical="top"/>
    </xf>
    <xf numFmtId="0" fontId="0" fillId="0" borderId="1" xfId="1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0" fillId="0" borderId="0" xfId="0" applyBorder="1" applyAlignment="1">
      <alignment vertical="top"/>
    </xf>
    <xf numFmtId="165" fontId="0" fillId="0" borderId="0" xfId="1" applyNumberFormat="1" applyFont="1" applyBorder="1" applyAlignment="1">
      <alignment vertical="top"/>
    </xf>
    <xf numFmtId="0" fontId="2" fillId="0" borderId="1" xfId="0" applyFont="1" applyBorder="1" applyAlignment="1">
      <alignment horizontal="center" vertical="top" wrapText="1"/>
    </xf>
    <xf numFmtId="43" fontId="2" fillId="0" borderId="1" xfId="1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164" fontId="0" fillId="0" borderId="1" xfId="1" applyNumberFormat="1" applyFont="1" applyBorder="1" applyAlignment="1">
      <alignment vertical="top" wrapText="1"/>
    </xf>
    <xf numFmtId="164" fontId="0" fillId="0" borderId="0" xfId="1" applyNumberFormat="1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horizontal="center" vertical="top"/>
    </xf>
    <xf numFmtId="0" fontId="2" fillId="0" borderId="1" xfId="1" applyNumberFormat="1" applyFont="1" applyBorder="1" applyAlignment="1">
      <alignment horizontal="center" vertical="top"/>
    </xf>
    <xf numFmtId="167" fontId="0" fillId="0" borderId="1" xfId="1" applyNumberFormat="1" applyFont="1" applyBorder="1" applyAlignment="1">
      <alignment vertical="top"/>
    </xf>
    <xf numFmtId="168" fontId="0" fillId="0" borderId="1" xfId="1" applyNumberFormat="1" applyFont="1" applyBorder="1" applyAlignment="1">
      <alignment vertical="top"/>
    </xf>
    <xf numFmtId="167" fontId="0" fillId="0" borderId="1" xfId="0" applyNumberFormat="1" applyBorder="1" applyAlignment="1">
      <alignment vertical="top"/>
    </xf>
    <xf numFmtId="169" fontId="0" fillId="0" borderId="1" xfId="0" applyNumberFormat="1" applyBorder="1" applyAlignment="1">
      <alignment vertical="top"/>
    </xf>
    <xf numFmtId="170" fontId="0" fillId="0" borderId="1" xfId="0" applyNumberFormat="1" applyBorder="1" applyAlignment="1">
      <alignment vertical="top"/>
    </xf>
    <xf numFmtId="169" fontId="2" fillId="0" borderId="1" xfId="0" applyNumberFormat="1" applyFont="1" applyBorder="1" applyAlignment="1">
      <alignment vertical="top"/>
    </xf>
    <xf numFmtId="165" fontId="0" fillId="0" borderId="1" xfId="0" applyNumberFormat="1" applyBorder="1" applyAlignment="1">
      <alignment horizontal="center" vertical="top"/>
    </xf>
    <xf numFmtId="166" fontId="0" fillId="0" borderId="0" xfId="0" applyNumberFormat="1" applyAlignment="1">
      <alignment vertical="top"/>
    </xf>
    <xf numFmtId="43" fontId="2" fillId="0" borderId="0" xfId="1" applyFont="1" applyBorder="1" applyAlignment="1">
      <alignment vertical="top"/>
    </xf>
    <xf numFmtId="169" fontId="2" fillId="0" borderId="0" xfId="0" applyNumberFormat="1" applyFont="1" applyBorder="1" applyAlignment="1">
      <alignment vertical="top"/>
    </xf>
    <xf numFmtId="168" fontId="0" fillId="0" borderId="1" xfId="0" applyNumberFormat="1" applyBorder="1" applyAlignment="1">
      <alignment vertical="top"/>
    </xf>
    <xf numFmtId="0" fontId="4" fillId="0" borderId="0" xfId="0" applyFont="1" applyBorder="1" applyAlignment="1">
      <alignment vertical="top"/>
    </xf>
    <xf numFmtId="0" fontId="2" fillId="3" borderId="0" xfId="0" applyFont="1" applyFill="1" applyAlignment="1">
      <alignment vertical="top"/>
    </xf>
    <xf numFmtId="0" fontId="0" fillId="3" borderId="0" xfId="0" applyFill="1" applyAlignment="1">
      <alignment vertical="top"/>
    </xf>
    <xf numFmtId="43" fontId="0" fillId="3" borderId="0" xfId="1" applyFont="1" applyFill="1" applyAlignment="1">
      <alignment vertical="top"/>
    </xf>
    <xf numFmtId="0" fontId="0" fillId="3" borderId="0" xfId="0" applyFill="1" applyAlignment="1">
      <alignment horizontal="center" vertical="top"/>
    </xf>
    <xf numFmtId="0" fontId="2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164" fontId="0" fillId="3" borderId="0" xfId="1" applyNumberFormat="1" applyFont="1" applyFill="1" applyBorder="1" applyAlignment="1">
      <alignment vertical="top"/>
    </xf>
    <xf numFmtId="0" fontId="0" fillId="3" borderId="0" xfId="0" applyFill="1"/>
    <xf numFmtId="0" fontId="2" fillId="3" borderId="0" xfId="0" applyFont="1" applyFill="1"/>
    <xf numFmtId="0" fontId="2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43" fontId="0" fillId="2" borderId="1" xfId="1" applyFont="1" applyFill="1" applyBorder="1" applyAlignment="1">
      <alignment vertical="top"/>
    </xf>
    <xf numFmtId="0" fontId="3" fillId="0" borderId="0" xfId="0" applyFont="1" applyBorder="1" applyAlignment="1">
      <alignment vertical="top"/>
    </xf>
    <xf numFmtId="43" fontId="2" fillId="3" borderId="0" xfId="1" applyFont="1" applyFill="1" applyBorder="1" applyAlignment="1">
      <alignment vertical="top"/>
    </xf>
    <xf numFmtId="0" fontId="2" fillId="3" borderId="0" xfId="0" applyFont="1" applyFill="1" applyBorder="1" applyAlignment="1">
      <alignment horizontal="center" vertical="top"/>
    </xf>
    <xf numFmtId="169" fontId="2" fillId="3" borderId="0" xfId="0" applyNumberFormat="1" applyFont="1" applyFill="1" applyBorder="1" applyAlignment="1">
      <alignment vertical="top"/>
    </xf>
    <xf numFmtId="0" fontId="0" fillId="0" borderId="1" xfId="0" quotePrefix="1" applyBorder="1"/>
    <xf numFmtId="168" fontId="0" fillId="0" borderId="1" xfId="1" applyNumberFormat="1" applyFont="1" applyBorder="1"/>
    <xf numFmtId="166" fontId="0" fillId="0" borderId="1" xfId="0" applyNumberFormat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ED91-B716-A847-992F-C4E4880362FA}">
  <dimension ref="A2:J106"/>
  <sheetViews>
    <sheetView tabSelected="1" topLeftCell="A9" zoomScaleNormal="100" workbookViewId="0">
      <selection activeCell="H37" sqref="H37"/>
    </sheetView>
  </sheetViews>
  <sheetFormatPr baseColWidth="10" defaultRowHeight="16" x14ac:dyDescent="0.2"/>
  <cols>
    <col min="1" max="1" width="24.83203125" style="3" customWidth="1"/>
    <col min="2" max="2" width="27.33203125" style="3" customWidth="1"/>
    <col min="3" max="3" width="27" style="3" customWidth="1"/>
    <col min="4" max="4" width="23" style="3" customWidth="1"/>
    <col min="5" max="5" width="20.1640625" style="3" customWidth="1"/>
    <col min="6" max="6" width="21.5" style="16" customWidth="1"/>
    <col min="7" max="7" width="19.83203125" style="17" customWidth="1"/>
    <col min="8" max="8" width="17" style="17" customWidth="1"/>
    <col min="9" max="9" width="21" style="3" customWidth="1"/>
    <col min="10" max="10" width="51" style="3" customWidth="1"/>
    <col min="11" max="16384" width="10.83203125" style="3"/>
  </cols>
  <sheetData>
    <row r="2" spans="1:9" x14ac:dyDescent="0.2">
      <c r="A2" s="54" t="s">
        <v>76</v>
      </c>
      <c r="B2" s="55"/>
      <c r="C2" s="55"/>
      <c r="D2" s="55"/>
      <c r="E2" s="55"/>
      <c r="F2" s="56"/>
      <c r="G2" s="57"/>
      <c r="H2" s="57"/>
      <c r="I2" s="55"/>
    </row>
    <row r="4" spans="1:9" x14ac:dyDescent="0.2">
      <c r="A4" s="21" t="s">
        <v>73</v>
      </c>
      <c r="B4" s="21" t="s">
        <v>5</v>
      </c>
      <c r="C4" s="13" t="s">
        <v>74</v>
      </c>
    </row>
    <row r="5" spans="1:9" x14ac:dyDescent="0.2">
      <c r="A5" s="21" t="s">
        <v>75</v>
      </c>
      <c r="B5" s="21" t="s">
        <v>3</v>
      </c>
      <c r="C5" s="13"/>
    </row>
    <row r="8" spans="1:9" ht="51" x14ac:dyDescent="0.2">
      <c r="A8" s="33" t="s">
        <v>6</v>
      </c>
      <c r="B8" s="33" t="s">
        <v>24</v>
      </c>
      <c r="C8" s="33" t="s">
        <v>44</v>
      </c>
      <c r="D8" s="33" t="s">
        <v>46</v>
      </c>
      <c r="E8" s="33" t="s">
        <v>45</v>
      </c>
      <c r="F8" s="34" t="s">
        <v>47</v>
      </c>
      <c r="G8" s="34" t="s">
        <v>68</v>
      </c>
      <c r="H8" s="33" t="s">
        <v>48</v>
      </c>
      <c r="I8" s="17"/>
    </row>
    <row r="9" spans="1:9" x14ac:dyDescent="0.2">
      <c r="A9" s="14">
        <v>1</v>
      </c>
      <c r="B9" s="14">
        <v>365</v>
      </c>
      <c r="C9" s="14">
        <v>1</v>
      </c>
      <c r="D9" s="14">
        <v>1</v>
      </c>
      <c r="E9" s="14">
        <f>D9*B9</f>
        <v>365</v>
      </c>
      <c r="F9" s="29">
        <f>0</f>
        <v>0</v>
      </c>
      <c r="G9" s="29">
        <f t="shared" ref="G9:G14" si="0">F9*C9</f>
        <v>0</v>
      </c>
      <c r="H9" s="14">
        <f t="shared" ref="H9:H14" si="1">B9*C9</f>
        <v>365</v>
      </c>
      <c r="I9" s="17"/>
    </row>
    <row r="10" spans="1:9" x14ac:dyDescent="0.2">
      <c r="A10" s="14">
        <v>2</v>
      </c>
      <c r="B10" s="14">
        <v>365</v>
      </c>
      <c r="C10" s="14">
        <v>1</v>
      </c>
      <c r="D10" s="14">
        <v>1</v>
      </c>
      <c r="E10" s="14">
        <f t="shared" ref="E10:E14" si="2">D10*B10</f>
        <v>365</v>
      </c>
      <c r="F10" s="29">
        <f>F9+D9</f>
        <v>1</v>
      </c>
      <c r="G10" s="29">
        <f t="shared" si="0"/>
        <v>1</v>
      </c>
      <c r="H10" s="14">
        <f t="shared" si="1"/>
        <v>365</v>
      </c>
      <c r="I10" s="17"/>
    </row>
    <row r="11" spans="1:9" x14ac:dyDescent="0.2">
      <c r="A11" s="14">
        <v>3</v>
      </c>
      <c r="B11" s="14">
        <v>365</v>
      </c>
      <c r="C11" s="14">
        <v>1</v>
      </c>
      <c r="D11" s="14">
        <v>1</v>
      </c>
      <c r="E11" s="14">
        <f t="shared" si="2"/>
        <v>365</v>
      </c>
      <c r="F11" s="29">
        <f>F10+D10</f>
        <v>2</v>
      </c>
      <c r="G11" s="29">
        <f t="shared" si="0"/>
        <v>2</v>
      </c>
      <c r="H11" s="14">
        <f t="shared" si="1"/>
        <v>365</v>
      </c>
      <c r="I11" s="17"/>
    </row>
    <row r="12" spans="1:9" x14ac:dyDescent="0.2">
      <c r="A12" s="14">
        <v>4</v>
      </c>
      <c r="B12" s="14">
        <v>366</v>
      </c>
      <c r="C12" s="14">
        <v>1</v>
      </c>
      <c r="D12" s="14">
        <v>1</v>
      </c>
      <c r="E12" s="14">
        <f t="shared" si="2"/>
        <v>366</v>
      </c>
      <c r="F12" s="29">
        <v>2</v>
      </c>
      <c r="G12" s="29">
        <f t="shared" si="0"/>
        <v>2</v>
      </c>
      <c r="H12" s="14">
        <f t="shared" si="1"/>
        <v>366</v>
      </c>
      <c r="I12" s="17"/>
    </row>
    <row r="13" spans="1:9" x14ac:dyDescent="0.2">
      <c r="A13" s="14">
        <v>5</v>
      </c>
      <c r="B13" s="14">
        <v>365</v>
      </c>
      <c r="C13" s="14">
        <v>1</v>
      </c>
      <c r="D13" s="14">
        <v>1</v>
      </c>
      <c r="E13" s="14">
        <f t="shared" si="2"/>
        <v>365</v>
      </c>
      <c r="F13" s="29">
        <v>2</v>
      </c>
      <c r="G13" s="29">
        <f t="shared" si="0"/>
        <v>2</v>
      </c>
      <c r="H13" s="14">
        <f t="shared" si="1"/>
        <v>365</v>
      </c>
      <c r="I13" s="17"/>
    </row>
    <row r="14" spans="1:9" x14ac:dyDescent="0.2">
      <c r="A14" s="14">
        <v>6</v>
      </c>
      <c r="B14" s="14">
        <v>365</v>
      </c>
      <c r="C14" s="14">
        <v>1</v>
      </c>
      <c r="D14" s="14">
        <v>1</v>
      </c>
      <c r="E14" s="14">
        <f t="shared" si="2"/>
        <v>365</v>
      </c>
      <c r="F14" s="29">
        <v>2</v>
      </c>
      <c r="G14" s="29">
        <f t="shared" si="0"/>
        <v>2</v>
      </c>
      <c r="H14" s="14">
        <f t="shared" si="1"/>
        <v>365</v>
      </c>
      <c r="I14" s="17"/>
    </row>
    <row r="15" spans="1:9" x14ac:dyDescent="0.2">
      <c r="A15" s="21" t="s">
        <v>23</v>
      </c>
      <c r="B15" s="10">
        <f>SUM(B9:B14)</f>
        <v>2191</v>
      </c>
      <c r="C15" s="10"/>
      <c r="D15" s="10"/>
      <c r="E15" s="10">
        <f>SUM(E9:E14)</f>
        <v>2191</v>
      </c>
      <c r="F15" s="41">
        <f>SUM(F9:F14)</f>
        <v>9</v>
      </c>
      <c r="G15" s="41">
        <f>SUM(G9:G14)</f>
        <v>9</v>
      </c>
      <c r="H15" s="10">
        <f>SUM(H9:H14)</f>
        <v>2191</v>
      </c>
      <c r="I15" s="17"/>
    </row>
    <row r="17" spans="1:9" x14ac:dyDescent="0.2">
      <c r="A17" s="58" t="s">
        <v>41</v>
      </c>
      <c r="B17" s="59"/>
      <c r="C17" s="59"/>
      <c r="D17" s="59"/>
      <c r="E17" s="59"/>
      <c r="F17" s="60"/>
      <c r="G17" s="57"/>
      <c r="H17" s="61"/>
      <c r="I17" s="55"/>
    </row>
    <row r="18" spans="1:9" x14ac:dyDescent="0.2">
      <c r="H18"/>
    </row>
    <row r="19" spans="1:9" x14ac:dyDescent="0.2">
      <c r="A19" s="65" t="s">
        <v>17</v>
      </c>
      <c r="B19" s="65"/>
      <c r="C19" s="66"/>
      <c r="D19" s="66"/>
      <c r="E19" s="66"/>
      <c r="F19" s="67"/>
      <c r="H19"/>
    </row>
    <row r="20" spans="1:9" x14ac:dyDescent="0.2">
      <c r="A20" s="13"/>
      <c r="B20" s="13"/>
      <c r="C20" s="13" t="s">
        <v>15</v>
      </c>
      <c r="D20" s="13" t="s">
        <v>18</v>
      </c>
      <c r="E20" s="13" t="s">
        <v>16</v>
      </c>
      <c r="F20" s="15"/>
      <c r="H20"/>
    </row>
    <row r="21" spans="1:9" x14ac:dyDescent="0.2">
      <c r="A21" s="13" t="s">
        <v>12</v>
      </c>
      <c r="B21" s="13"/>
      <c r="C21" s="20">
        <v>1.9599999999999999E-2</v>
      </c>
      <c r="D21" s="20">
        <f>C21*1000*12/365</f>
        <v>0.64438356164383559</v>
      </c>
      <c r="E21" s="20">
        <v>4.9000000000000002E-2</v>
      </c>
      <c r="F21" s="20">
        <f>E21*1000*12/365</f>
        <v>1.6109589041095891</v>
      </c>
      <c r="G21" s="3"/>
    </row>
    <row r="22" spans="1:9" x14ac:dyDescent="0.2">
      <c r="A22" s="13" t="s">
        <v>13</v>
      </c>
      <c r="B22" s="13"/>
      <c r="C22" s="20">
        <v>0.01</v>
      </c>
      <c r="D22" s="20">
        <f t="shared" ref="D22:D23" si="3">C22*1000*12/365</f>
        <v>0.32876712328767121</v>
      </c>
      <c r="E22" s="20">
        <v>2.5000000000000001E-2</v>
      </c>
      <c r="F22" s="20">
        <f t="shared" ref="F22:F23" si="4">E22*1000*12/365</f>
        <v>0.82191780821917804</v>
      </c>
    </row>
    <row r="23" spans="1:9" x14ac:dyDescent="0.2">
      <c r="A23" s="13" t="s">
        <v>14</v>
      </c>
      <c r="B23" s="13"/>
      <c r="C23" s="20">
        <v>2.3E-3</v>
      </c>
      <c r="D23" s="20">
        <f t="shared" si="3"/>
        <v>7.5616438356164384E-2</v>
      </c>
      <c r="E23" s="20">
        <v>4.3E-3</v>
      </c>
      <c r="F23" s="20">
        <f t="shared" si="4"/>
        <v>0.14136986301369861</v>
      </c>
    </row>
    <row r="24" spans="1:9" x14ac:dyDescent="0.2">
      <c r="A24" s="19" t="s">
        <v>43</v>
      </c>
      <c r="B24" s="19"/>
      <c r="C24" s="32"/>
      <c r="D24" s="32"/>
      <c r="E24" s="32"/>
      <c r="F24" s="32"/>
    </row>
    <row r="25" spans="1:9" x14ac:dyDescent="0.2">
      <c r="A25" s="31"/>
      <c r="B25" s="31"/>
      <c r="C25" s="32"/>
      <c r="D25" s="32"/>
      <c r="E25" s="32"/>
      <c r="F25" s="32"/>
    </row>
    <row r="26" spans="1:9" x14ac:dyDescent="0.2">
      <c r="A26" s="54" t="s">
        <v>8</v>
      </c>
      <c r="B26" s="55"/>
      <c r="C26" s="55"/>
      <c r="D26" s="55"/>
      <c r="E26" s="55"/>
      <c r="F26" s="56"/>
      <c r="G26" s="57"/>
      <c r="H26" s="57"/>
      <c r="I26" s="55"/>
    </row>
    <row r="27" spans="1:9" s="23" customFormat="1" x14ac:dyDescent="0.2">
      <c r="A27" s="21"/>
      <c r="B27" s="21"/>
      <c r="C27" s="21"/>
      <c r="D27" s="21"/>
      <c r="E27" s="21"/>
      <c r="F27" s="18"/>
      <c r="G27" s="30" t="s">
        <v>49</v>
      </c>
      <c r="H27" s="10"/>
      <c r="I27" s="10"/>
    </row>
    <row r="28" spans="1:9" x14ac:dyDescent="0.2">
      <c r="A28" s="21" t="s">
        <v>6</v>
      </c>
      <c r="B28" s="21" t="s">
        <v>32</v>
      </c>
      <c r="C28" s="10" t="s">
        <v>19</v>
      </c>
      <c r="D28" s="21" t="s">
        <v>20</v>
      </c>
      <c r="E28" s="21" t="s">
        <v>7</v>
      </c>
      <c r="F28" s="18" t="s">
        <v>10</v>
      </c>
      <c r="G28" s="18" t="s">
        <v>21</v>
      </c>
      <c r="H28" s="3"/>
      <c r="I28" s="10" t="s">
        <v>22</v>
      </c>
    </row>
    <row r="29" spans="1:9" x14ac:dyDescent="0.2">
      <c r="A29" s="14">
        <v>1</v>
      </c>
      <c r="B29" s="14">
        <v>365</v>
      </c>
      <c r="C29" s="14">
        <v>1</v>
      </c>
      <c r="D29" s="14">
        <f>B29+C29-1</f>
        <v>365</v>
      </c>
      <c r="E29" s="22">
        <f>$D$23</f>
        <v>7.5616438356164384E-2</v>
      </c>
      <c r="F29" s="15">
        <f>(((E29*C29+E29*D29))*B29)/2</f>
        <v>5050.8</v>
      </c>
      <c r="G29" s="29">
        <v>2</v>
      </c>
      <c r="H29" s="25">
        <f>G29*E29*B29</f>
        <v>55.2</v>
      </c>
      <c r="I29" s="11">
        <f t="shared" ref="I29:I34" si="5">F29-H29</f>
        <v>4995.6000000000004</v>
      </c>
    </row>
    <row r="30" spans="1:9" x14ac:dyDescent="0.2">
      <c r="A30" s="14">
        <v>2</v>
      </c>
      <c r="B30" s="14">
        <v>365</v>
      </c>
      <c r="C30" s="14">
        <f>D29+1</f>
        <v>366</v>
      </c>
      <c r="D30" s="14">
        <f t="shared" ref="D30:D34" si="6">B30+C30-1</f>
        <v>730</v>
      </c>
      <c r="E30" s="22">
        <f t="shared" ref="E30:E34" si="7">$D$23</f>
        <v>7.5616438356164384E-2</v>
      </c>
      <c r="F30" s="15">
        <f>(((E30*C30+E30*D30))*B30)/2</f>
        <v>15124.8</v>
      </c>
      <c r="G30" s="29">
        <v>2</v>
      </c>
      <c r="H30" s="25">
        <f>G30*E30*B30</f>
        <v>55.2</v>
      </c>
      <c r="I30" s="11">
        <f t="shared" si="5"/>
        <v>15069.599999999999</v>
      </c>
    </row>
    <row r="31" spans="1:9" x14ac:dyDescent="0.2">
      <c r="A31" s="14">
        <v>3</v>
      </c>
      <c r="B31" s="14">
        <v>365</v>
      </c>
      <c r="C31" s="14">
        <f>D30+1</f>
        <v>731</v>
      </c>
      <c r="D31" s="14">
        <f t="shared" si="6"/>
        <v>1095</v>
      </c>
      <c r="E31" s="22">
        <f t="shared" si="7"/>
        <v>7.5616438356164384E-2</v>
      </c>
      <c r="F31" s="15">
        <f t="shared" ref="F31:F34" si="8">(((E31*C31+E31*D31))*B31)/2</f>
        <v>25198.800000000003</v>
      </c>
      <c r="G31" s="29">
        <v>2</v>
      </c>
      <c r="H31" s="25">
        <f>G31*E31*B31</f>
        <v>55.2</v>
      </c>
      <c r="I31" s="11">
        <f t="shared" si="5"/>
        <v>25143.600000000002</v>
      </c>
    </row>
    <row r="32" spans="1:9" x14ac:dyDescent="0.2">
      <c r="A32" s="14">
        <v>4</v>
      </c>
      <c r="B32" s="14">
        <v>366</v>
      </c>
      <c r="C32" s="14">
        <f>D31+1-B29</f>
        <v>731</v>
      </c>
      <c r="D32" s="14">
        <f t="shared" si="6"/>
        <v>1096</v>
      </c>
      <c r="E32" s="22">
        <f t="shared" si="7"/>
        <v>7.5616438356164384E-2</v>
      </c>
      <c r="F32" s="15">
        <f t="shared" si="8"/>
        <v>25281.675616438355</v>
      </c>
      <c r="G32" s="29">
        <v>2</v>
      </c>
      <c r="H32" s="25">
        <f>G32*E32*B32</f>
        <v>55.351232876712331</v>
      </c>
      <c r="I32" s="11">
        <f t="shared" si="5"/>
        <v>25226.324383561641</v>
      </c>
    </row>
    <row r="33" spans="1:9" x14ac:dyDescent="0.2">
      <c r="A33" s="14">
        <v>5</v>
      </c>
      <c r="B33" s="14">
        <v>365</v>
      </c>
      <c r="C33" s="14">
        <f t="shared" ref="C33:C34" si="9">D32+1-B30</f>
        <v>732</v>
      </c>
      <c r="D33" s="14">
        <f t="shared" si="6"/>
        <v>1096</v>
      </c>
      <c r="E33" s="22">
        <f t="shared" si="7"/>
        <v>7.5616438356164384E-2</v>
      </c>
      <c r="F33" s="15">
        <f t="shared" si="8"/>
        <v>25226.399999999998</v>
      </c>
      <c r="G33" s="29">
        <v>2</v>
      </c>
      <c r="H33" s="25">
        <f>G33*E33*B33</f>
        <v>55.2</v>
      </c>
      <c r="I33" s="11">
        <f t="shared" si="5"/>
        <v>25171.199999999997</v>
      </c>
    </row>
    <row r="34" spans="1:9" x14ac:dyDescent="0.2">
      <c r="A34" s="14">
        <v>6</v>
      </c>
      <c r="B34" s="14">
        <v>365</v>
      </c>
      <c r="C34" s="14">
        <f t="shared" si="9"/>
        <v>732</v>
      </c>
      <c r="D34" s="14">
        <f t="shared" si="6"/>
        <v>1096</v>
      </c>
      <c r="E34" s="22">
        <f t="shared" si="7"/>
        <v>7.5616438356164384E-2</v>
      </c>
      <c r="F34" s="15">
        <f t="shared" si="8"/>
        <v>25226.399999999998</v>
      </c>
      <c r="G34" s="29">
        <v>2</v>
      </c>
      <c r="H34" s="25">
        <f>G34*E34*B34</f>
        <v>55.2</v>
      </c>
      <c r="I34" s="11">
        <f t="shared" si="5"/>
        <v>25171.199999999997</v>
      </c>
    </row>
    <row r="35" spans="1:9" x14ac:dyDescent="0.2">
      <c r="A35" s="21" t="s">
        <v>11</v>
      </c>
      <c r="B35" s="10"/>
      <c r="C35" s="13"/>
      <c r="D35" s="13"/>
      <c r="E35" s="13"/>
      <c r="F35" s="18">
        <f>SUM(F29:F34)</f>
        <v>121108.87561643834</v>
      </c>
      <c r="G35" s="18"/>
      <c r="H35" s="26">
        <f>30*E35</f>
        <v>0</v>
      </c>
      <c r="I35" s="28">
        <f>SUM(I29:I34)</f>
        <v>120777.52438356164</v>
      </c>
    </row>
    <row r="37" spans="1:9" x14ac:dyDescent="0.2">
      <c r="A37" s="62" t="s">
        <v>33</v>
      </c>
      <c r="B37" s="55"/>
      <c r="C37" s="55"/>
      <c r="D37" s="55"/>
      <c r="E37" s="55"/>
    </row>
    <row r="38" spans="1:9" s="23" customFormat="1" x14ac:dyDescent="0.2">
      <c r="A38" s="21" t="s">
        <v>6</v>
      </c>
      <c r="B38" s="21" t="s">
        <v>24</v>
      </c>
      <c r="C38" s="21" t="s">
        <v>24</v>
      </c>
      <c r="D38" s="21" t="s">
        <v>7</v>
      </c>
      <c r="E38" s="18" t="s">
        <v>10</v>
      </c>
      <c r="F38" s="12"/>
    </row>
    <row r="39" spans="1:9" x14ac:dyDescent="0.2">
      <c r="A39" s="14">
        <v>1</v>
      </c>
      <c r="B39" s="14">
        <v>365</v>
      </c>
      <c r="C39" s="14">
        <v>2</v>
      </c>
      <c r="D39" s="22">
        <f>$D$21</f>
        <v>0.64438356164383559</v>
      </c>
      <c r="E39" s="15">
        <f>B39*C39*D39</f>
        <v>470.4</v>
      </c>
      <c r="F39" s="24"/>
      <c r="G39" s="3"/>
      <c r="H39" s="3"/>
    </row>
    <row r="40" spans="1:9" x14ac:dyDescent="0.2">
      <c r="A40" s="14">
        <v>2</v>
      </c>
      <c r="B40" s="14">
        <v>365</v>
      </c>
      <c r="C40" s="14">
        <v>2</v>
      </c>
      <c r="D40" s="22">
        <f t="shared" ref="D40:D44" si="10">$D$21</f>
        <v>0.64438356164383559</v>
      </c>
      <c r="E40" s="15">
        <f t="shared" ref="E40:E44" si="11">B40*C40*D40</f>
        <v>470.4</v>
      </c>
      <c r="F40" s="17"/>
      <c r="G40" s="3"/>
      <c r="H40" s="3"/>
    </row>
    <row r="41" spans="1:9" x14ac:dyDescent="0.2">
      <c r="A41" s="14">
        <v>3</v>
      </c>
      <c r="B41" s="14">
        <v>365</v>
      </c>
      <c r="C41" s="14">
        <v>2</v>
      </c>
      <c r="D41" s="22">
        <f t="shared" si="10"/>
        <v>0.64438356164383559</v>
      </c>
      <c r="E41" s="15">
        <f t="shared" si="11"/>
        <v>470.4</v>
      </c>
      <c r="F41" s="17"/>
      <c r="G41" s="3"/>
      <c r="H41" s="3"/>
    </row>
    <row r="42" spans="1:9" x14ac:dyDescent="0.2">
      <c r="A42" s="14">
        <v>4</v>
      </c>
      <c r="B42" s="14">
        <v>366</v>
      </c>
      <c r="C42" s="14">
        <v>2</v>
      </c>
      <c r="D42" s="22">
        <f t="shared" si="10"/>
        <v>0.64438356164383559</v>
      </c>
      <c r="E42" s="15">
        <f t="shared" si="11"/>
        <v>471.68876712328768</v>
      </c>
      <c r="F42" s="17"/>
      <c r="G42" s="3"/>
      <c r="H42" s="3"/>
    </row>
    <row r="43" spans="1:9" x14ac:dyDescent="0.2">
      <c r="A43" s="14">
        <v>5</v>
      </c>
      <c r="B43" s="14">
        <v>365</v>
      </c>
      <c r="C43" s="14">
        <v>2</v>
      </c>
      <c r="D43" s="22">
        <f t="shared" si="10"/>
        <v>0.64438356164383559</v>
      </c>
      <c r="E43" s="15">
        <f t="shared" si="11"/>
        <v>470.4</v>
      </c>
      <c r="F43" s="17"/>
      <c r="G43" s="3"/>
      <c r="H43" s="3"/>
    </row>
    <row r="44" spans="1:9" x14ac:dyDescent="0.2">
      <c r="A44" s="14">
        <v>6</v>
      </c>
      <c r="B44" s="14">
        <v>365</v>
      </c>
      <c r="C44" s="14">
        <v>2</v>
      </c>
      <c r="D44" s="22">
        <f t="shared" si="10"/>
        <v>0.64438356164383559</v>
      </c>
      <c r="E44" s="15">
        <f t="shared" si="11"/>
        <v>470.4</v>
      </c>
      <c r="F44" s="17"/>
      <c r="G44" s="3"/>
      <c r="H44" s="3"/>
    </row>
    <row r="45" spans="1:9" s="23" customFormat="1" x14ac:dyDescent="0.2">
      <c r="A45" s="21" t="s">
        <v>23</v>
      </c>
      <c r="B45" s="10"/>
      <c r="C45" s="21"/>
      <c r="D45" s="18"/>
      <c r="E45" s="28">
        <f>SUM(E39:E44)</f>
        <v>2823.6887671232876</v>
      </c>
      <c r="F45" s="12"/>
    </row>
    <row r="47" spans="1:9" x14ac:dyDescent="0.2">
      <c r="A47" s="62" t="s">
        <v>34</v>
      </c>
      <c r="B47" s="55"/>
      <c r="C47" s="55"/>
      <c r="D47" s="55"/>
      <c r="E47" s="55"/>
    </row>
    <row r="48" spans="1:9" x14ac:dyDescent="0.2">
      <c r="A48" s="21" t="s">
        <v>6</v>
      </c>
      <c r="B48" s="21" t="s">
        <v>35</v>
      </c>
      <c r="C48" s="21" t="s">
        <v>24</v>
      </c>
      <c r="D48" s="21" t="s">
        <v>7</v>
      </c>
      <c r="E48" s="18" t="s">
        <v>10</v>
      </c>
    </row>
    <row r="49" spans="1:5" x14ac:dyDescent="0.2">
      <c r="A49" s="14">
        <v>1</v>
      </c>
      <c r="B49" s="14">
        <f t="shared" ref="B49:B54" si="12">G9</f>
        <v>0</v>
      </c>
      <c r="C49" s="14">
        <v>1</v>
      </c>
      <c r="D49" s="22">
        <f>$D$21</f>
        <v>0.64438356164383559</v>
      </c>
      <c r="E49" s="15">
        <f>B49*C49*D49</f>
        <v>0</v>
      </c>
    </row>
    <row r="50" spans="1:5" x14ac:dyDescent="0.2">
      <c r="A50" s="14">
        <v>2</v>
      </c>
      <c r="B50" s="14">
        <f t="shared" si="12"/>
        <v>1</v>
      </c>
      <c r="C50" s="14">
        <v>1</v>
      </c>
      <c r="D50" s="22">
        <f t="shared" ref="D50:D54" si="13">$D$21</f>
        <v>0.64438356164383559</v>
      </c>
      <c r="E50" s="15">
        <f t="shared" ref="E50:E54" si="14">B50*C50*D50</f>
        <v>0.64438356164383559</v>
      </c>
    </row>
    <row r="51" spans="1:5" x14ac:dyDescent="0.2">
      <c r="A51" s="14">
        <v>3</v>
      </c>
      <c r="B51" s="14">
        <f t="shared" si="12"/>
        <v>2</v>
      </c>
      <c r="C51" s="14">
        <v>1</v>
      </c>
      <c r="D51" s="22">
        <f t="shared" si="13"/>
        <v>0.64438356164383559</v>
      </c>
      <c r="E51" s="15">
        <f t="shared" si="14"/>
        <v>1.2887671232876712</v>
      </c>
    </row>
    <row r="52" spans="1:5" x14ac:dyDescent="0.2">
      <c r="A52" s="14">
        <v>4</v>
      </c>
      <c r="B52" s="14">
        <f t="shared" si="12"/>
        <v>2</v>
      </c>
      <c r="C52" s="14">
        <v>1</v>
      </c>
      <c r="D52" s="22">
        <f t="shared" si="13"/>
        <v>0.64438356164383559</v>
      </c>
      <c r="E52" s="15">
        <f t="shared" si="14"/>
        <v>1.2887671232876712</v>
      </c>
    </row>
    <row r="53" spans="1:5" x14ac:dyDescent="0.2">
      <c r="A53" s="14">
        <v>5</v>
      </c>
      <c r="B53" s="14">
        <f t="shared" si="12"/>
        <v>2</v>
      </c>
      <c r="C53" s="14">
        <v>1</v>
      </c>
      <c r="D53" s="22">
        <f t="shared" si="13"/>
        <v>0.64438356164383559</v>
      </c>
      <c r="E53" s="15">
        <f t="shared" si="14"/>
        <v>1.2887671232876712</v>
      </c>
    </row>
    <row r="54" spans="1:5" x14ac:dyDescent="0.2">
      <c r="A54" s="14">
        <v>6</v>
      </c>
      <c r="B54" s="14">
        <f t="shared" si="12"/>
        <v>2</v>
      </c>
      <c r="C54" s="14">
        <v>1</v>
      </c>
      <c r="D54" s="22">
        <f t="shared" si="13"/>
        <v>0.64438356164383559</v>
      </c>
      <c r="E54" s="15">
        <f t="shared" si="14"/>
        <v>1.2887671232876712</v>
      </c>
    </row>
    <row r="55" spans="1:5" x14ac:dyDescent="0.2">
      <c r="A55" s="21" t="s">
        <v>23</v>
      </c>
      <c r="B55" s="21"/>
      <c r="C55" s="21"/>
      <c r="D55" s="18"/>
      <c r="E55" s="28">
        <f>SUM(E49:E54)</f>
        <v>5.7994520547945214</v>
      </c>
    </row>
    <row r="57" spans="1:5" x14ac:dyDescent="0.2">
      <c r="A57" s="63" t="s">
        <v>77</v>
      </c>
      <c r="B57" s="64"/>
      <c r="C57" s="64"/>
      <c r="D57" s="64"/>
    </row>
    <row r="58" spans="1:5" x14ac:dyDescent="0.2">
      <c r="A58" s="13"/>
      <c r="B58" s="10" t="s">
        <v>12</v>
      </c>
      <c r="C58" s="10" t="s">
        <v>13</v>
      </c>
      <c r="D58" s="10" t="s">
        <v>14</v>
      </c>
    </row>
    <row r="59" spans="1:5" x14ac:dyDescent="0.2">
      <c r="A59" s="13" t="s">
        <v>53</v>
      </c>
      <c r="B59" s="20">
        <v>5.3999999999999999E-2</v>
      </c>
      <c r="C59" s="20">
        <v>0.1</v>
      </c>
      <c r="D59" s="20">
        <v>0.12</v>
      </c>
      <c r="E59" s="16"/>
    </row>
    <row r="60" spans="1:5" x14ac:dyDescent="0.2">
      <c r="A60" s="13" t="s">
        <v>28</v>
      </c>
      <c r="B60" s="42">
        <f>B59/10000</f>
        <v>5.4E-6</v>
      </c>
      <c r="C60" s="42">
        <f t="shared" ref="C60:D60" si="15">C59/10000</f>
        <v>1.0000000000000001E-5</v>
      </c>
      <c r="D60" s="42">
        <f t="shared" si="15"/>
        <v>1.2E-5</v>
      </c>
      <c r="E60" s="16"/>
    </row>
    <row r="61" spans="1:5" x14ac:dyDescent="0.2">
      <c r="A61" s="13" t="s">
        <v>54</v>
      </c>
      <c r="B61" s="20">
        <v>4.3E-3</v>
      </c>
      <c r="C61" s="20">
        <v>0.01</v>
      </c>
      <c r="D61" s="20">
        <v>6</v>
      </c>
      <c r="E61" s="16"/>
    </row>
    <row r="62" spans="1:5" x14ac:dyDescent="0.2">
      <c r="A62" s="13" t="s">
        <v>29</v>
      </c>
      <c r="B62" s="43">
        <f>B61/10000</f>
        <v>4.3000000000000001E-7</v>
      </c>
      <c r="C62" s="42">
        <f t="shared" ref="C62:D62" si="16">C61/10000</f>
        <v>9.9999999999999995E-7</v>
      </c>
      <c r="D62" s="42">
        <f t="shared" si="16"/>
        <v>5.9999999999999995E-4</v>
      </c>
      <c r="E62" s="16"/>
    </row>
    <row r="63" spans="1:5" x14ac:dyDescent="0.2">
      <c r="A63" s="13" t="s">
        <v>30</v>
      </c>
      <c r="B63" s="20">
        <v>0</v>
      </c>
      <c r="C63" s="20">
        <v>0</v>
      </c>
      <c r="D63" s="20">
        <v>0</v>
      </c>
      <c r="E63" s="16"/>
    </row>
    <row r="64" spans="1:5" x14ac:dyDescent="0.2">
      <c r="A64" s="13" t="s">
        <v>51</v>
      </c>
      <c r="B64" s="20">
        <v>0</v>
      </c>
      <c r="C64" s="20">
        <v>0.01</v>
      </c>
      <c r="D64" s="20">
        <v>2.4E-2</v>
      </c>
      <c r="E64" s="16"/>
    </row>
    <row r="65" spans="1:10" x14ac:dyDescent="0.2">
      <c r="A65" s="13" t="s">
        <v>52</v>
      </c>
      <c r="B65" s="15">
        <f>B64*1000</f>
        <v>0</v>
      </c>
      <c r="C65" s="15">
        <f t="shared" ref="C65:D65" si="17">C64*1000</f>
        <v>10</v>
      </c>
      <c r="D65" s="15">
        <f t="shared" si="17"/>
        <v>24</v>
      </c>
      <c r="E65" s="16"/>
    </row>
    <row r="66" spans="1:10" x14ac:dyDescent="0.2">
      <c r="B66" s="16"/>
      <c r="C66" s="16"/>
      <c r="D66" s="16"/>
      <c r="E66" s="16"/>
    </row>
    <row r="67" spans="1:10" x14ac:dyDescent="0.2">
      <c r="A67" s="39"/>
      <c r="B67" s="40"/>
    </row>
    <row r="68" spans="1:10" x14ac:dyDescent="0.2">
      <c r="A68" s="54" t="s">
        <v>55</v>
      </c>
      <c r="B68" s="55"/>
      <c r="C68" s="55"/>
      <c r="D68" s="55"/>
      <c r="E68" s="55"/>
      <c r="F68" s="55"/>
      <c r="G68" s="56"/>
      <c r="H68" s="57"/>
      <c r="I68" s="57"/>
      <c r="J68" s="55"/>
    </row>
    <row r="69" spans="1:10" s="12" customFormat="1" ht="34" x14ac:dyDescent="0.2">
      <c r="A69" s="10" t="s">
        <v>58</v>
      </c>
      <c r="B69" s="10" t="s">
        <v>57</v>
      </c>
      <c r="C69" s="10" t="s">
        <v>96</v>
      </c>
      <c r="D69" s="33" t="s">
        <v>97</v>
      </c>
      <c r="E69" s="10" t="s">
        <v>60</v>
      </c>
      <c r="F69" s="10" t="s">
        <v>65</v>
      </c>
      <c r="G69" s="11" t="s">
        <v>63</v>
      </c>
      <c r="H69" s="10" t="s">
        <v>64</v>
      </c>
      <c r="I69" s="10" t="s">
        <v>66</v>
      </c>
      <c r="J69" s="10" t="s">
        <v>10</v>
      </c>
    </row>
    <row r="70" spans="1:10" x14ac:dyDescent="0.2">
      <c r="A70" s="13" t="s">
        <v>56</v>
      </c>
      <c r="B70" s="13" t="s">
        <v>61</v>
      </c>
      <c r="C70" s="14">
        <f>E15</f>
        <v>2191</v>
      </c>
      <c r="D70" s="14">
        <f>(1000000/256)*C70</f>
        <v>8558593.75</v>
      </c>
      <c r="E70" s="44">
        <f>B60</f>
        <v>5.4E-6</v>
      </c>
      <c r="F70" s="45">
        <f>E70*D70</f>
        <v>46.216406249999999</v>
      </c>
      <c r="G70" s="15">
        <v>0</v>
      </c>
      <c r="H70" s="25">
        <v>0</v>
      </c>
      <c r="I70" s="27">
        <f>G70*H70</f>
        <v>0</v>
      </c>
      <c r="J70" s="45">
        <f>F70+I70</f>
        <v>46.216406249999999</v>
      </c>
    </row>
    <row r="71" spans="1:10" s="23" customFormat="1" x14ac:dyDescent="0.2">
      <c r="A71" s="21" t="s">
        <v>10</v>
      </c>
      <c r="B71" s="21"/>
      <c r="C71" s="21"/>
      <c r="D71" s="21"/>
      <c r="E71" s="21"/>
      <c r="F71" s="21"/>
      <c r="G71" s="18"/>
      <c r="H71" s="10"/>
      <c r="I71" s="10"/>
      <c r="J71" s="47">
        <f>SUM(J70)</f>
        <v>46.216406249999999</v>
      </c>
    </row>
    <row r="74" spans="1:10" x14ac:dyDescent="0.2">
      <c r="A74" s="54" t="s">
        <v>83</v>
      </c>
      <c r="B74" s="55"/>
      <c r="C74" s="55"/>
      <c r="D74" s="55"/>
      <c r="E74" s="55"/>
      <c r="F74" s="56"/>
      <c r="G74" s="57"/>
      <c r="H74" s="57"/>
      <c r="I74" s="55"/>
    </row>
    <row r="75" spans="1:10" s="12" customFormat="1" x14ac:dyDescent="0.2">
      <c r="A75" s="10" t="s">
        <v>58</v>
      </c>
      <c r="B75" s="10" t="s">
        <v>57</v>
      </c>
      <c r="C75" s="10" t="s">
        <v>59</v>
      </c>
      <c r="D75" s="10" t="s">
        <v>60</v>
      </c>
      <c r="E75" s="10" t="s">
        <v>65</v>
      </c>
      <c r="F75" s="11" t="s">
        <v>63</v>
      </c>
      <c r="G75" s="10" t="s">
        <v>64</v>
      </c>
      <c r="H75" s="10" t="s">
        <v>66</v>
      </c>
      <c r="I75" s="10" t="s">
        <v>10</v>
      </c>
    </row>
    <row r="76" spans="1:10" ht="34" x14ac:dyDescent="0.2">
      <c r="A76" s="35" t="s">
        <v>40</v>
      </c>
      <c r="B76" s="13" t="s">
        <v>72</v>
      </c>
      <c r="C76" s="14">
        <f>E15</f>
        <v>2191</v>
      </c>
      <c r="D76" s="44">
        <f>$B$62</f>
        <v>4.3000000000000001E-7</v>
      </c>
      <c r="E76" s="45">
        <f>C76*D76</f>
        <v>9.4213000000000001E-4</v>
      </c>
      <c r="F76" s="15">
        <v>0</v>
      </c>
      <c r="G76" s="25">
        <v>0</v>
      </c>
      <c r="H76" s="27">
        <f>F76*G76</f>
        <v>0</v>
      </c>
      <c r="I76" s="45">
        <f>E76+H76</f>
        <v>9.4213000000000001E-4</v>
      </c>
    </row>
    <row r="77" spans="1:10" s="23" customFormat="1" x14ac:dyDescent="0.2">
      <c r="A77" s="21" t="s">
        <v>10</v>
      </c>
      <c r="B77" s="21"/>
      <c r="C77" s="21"/>
      <c r="D77" s="21"/>
      <c r="E77" s="21"/>
      <c r="F77" s="18"/>
      <c r="G77" s="10"/>
      <c r="H77" s="10"/>
      <c r="I77" s="47">
        <f>SUM(I76)</f>
        <v>9.4213000000000001E-4</v>
      </c>
    </row>
    <row r="80" spans="1:10" x14ac:dyDescent="0.2">
      <c r="A80" s="54" t="s">
        <v>37</v>
      </c>
      <c r="B80" s="55"/>
      <c r="C80" s="55"/>
      <c r="D80" s="55"/>
      <c r="E80" s="55"/>
      <c r="F80" s="56"/>
      <c r="G80" s="57"/>
      <c r="H80" s="57"/>
      <c r="I80" s="55"/>
      <c r="J80" s="55"/>
    </row>
    <row r="81" spans="1:10" s="12" customFormat="1" x14ac:dyDescent="0.2">
      <c r="A81" s="10" t="s">
        <v>58</v>
      </c>
      <c r="B81" s="10" t="s">
        <v>57</v>
      </c>
      <c r="C81" s="10" t="s">
        <v>59</v>
      </c>
      <c r="D81" s="10" t="s">
        <v>60</v>
      </c>
      <c r="E81" s="10" t="s">
        <v>65</v>
      </c>
      <c r="F81" s="11" t="s">
        <v>63</v>
      </c>
      <c r="G81" s="10" t="s">
        <v>64</v>
      </c>
      <c r="H81" s="10" t="s">
        <v>66</v>
      </c>
      <c r="I81" s="10" t="s">
        <v>10</v>
      </c>
      <c r="J81" s="10" t="s">
        <v>95</v>
      </c>
    </row>
    <row r="82" spans="1:10" ht="34" x14ac:dyDescent="0.2">
      <c r="A82" s="35" t="s">
        <v>38</v>
      </c>
      <c r="B82" s="13" t="s">
        <v>62</v>
      </c>
      <c r="C82" s="14">
        <f>F15-3</f>
        <v>6</v>
      </c>
      <c r="D82" s="44">
        <f>$D$62</f>
        <v>5.9999999999999995E-4</v>
      </c>
      <c r="E82" s="45">
        <f>C82*D82</f>
        <v>3.5999999999999999E-3</v>
      </c>
      <c r="F82" s="29">
        <v>0</v>
      </c>
      <c r="G82" s="25">
        <v>0</v>
      </c>
      <c r="H82" s="27">
        <f>F82*G82</f>
        <v>0</v>
      </c>
      <c r="I82" s="45">
        <f>E82+H82</f>
        <v>3.5999999999999999E-3</v>
      </c>
      <c r="J82" s="35" t="s">
        <v>93</v>
      </c>
    </row>
    <row r="83" spans="1:10" ht="34" x14ac:dyDescent="0.2">
      <c r="A83" s="35" t="s">
        <v>31</v>
      </c>
      <c r="B83" s="13" t="s">
        <v>67</v>
      </c>
      <c r="C83" s="14">
        <f>F15-3</f>
        <v>6</v>
      </c>
      <c r="D83" s="13">
        <v>0</v>
      </c>
      <c r="E83" s="45">
        <f t="shared" ref="E83:E85" si="18">C83*D83</f>
        <v>0</v>
      </c>
      <c r="F83" s="29">
        <f>G15-3</f>
        <v>6</v>
      </c>
      <c r="G83" s="27">
        <f>$D$65</f>
        <v>24</v>
      </c>
      <c r="H83" s="27">
        <f t="shared" ref="H83:H85" si="19">F83*G83</f>
        <v>144</v>
      </c>
      <c r="I83" s="46">
        <f t="shared" ref="I83:I85" si="20">E83+H83</f>
        <v>144</v>
      </c>
      <c r="J83" s="35" t="s">
        <v>94</v>
      </c>
    </row>
    <row r="84" spans="1:10" ht="71" customHeight="1" x14ac:dyDescent="0.2">
      <c r="A84" s="35" t="s">
        <v>70</v>
      </c>
      <c r="B84" s="35" t="s">
        <v>69</v>
      </c>
      <c r="C84" s="14">
        <v>0</v>
      </c>
      <c r="D84" s="13"/>
      <c r="E84" s="45">
        <f t="shared" si="18"/>
        <v>0</v>
      </c>
      <c r="F84" s="29">
        <v>1</v>
      </c>
      <c r="G84" s="48">
        <f>$D$23</f>
        <v>7.5616438356164384E-2</v>
      </c>
      <c r="H84" s="27">
        <f>C84*F84*179</f>
        <v>0</v>
      </c>
      <c r="I84" s="46">
        <f t="shared" si="20"/>
        <v>0</v>
      </c>
      <c r="J84" s="74" t="s">
        <v>92</v>
      </c>
    </row>
    <row r="85" spans="1:10" ht="17" x14ac:dyDescent="0.2">
      <c r="A85" s="35" t="s">
        <v>27</v>
      </c>
      <c r="B85" s="13" t="s">
        <v>71</v>
      </c>
      <c r="C85" s="14">
        <f>F15</f>
        <v>9</v>
      </c>
      <c r="D85" s="52">
        <f>$B$62</f>
        <v>4.3000000000000001E-7</v>
      </c>
      <c r="E85" s="45">
        <f t="shared" si="18"/>
        <v>3.8700000000000002E-6</v>
      </c>
      <c r="F85" s="29">
        <v>0</v>
      </c>
      <c r="G85" s="14">
        <v>0</v>
      </c>
      <c r="H85" s="27">
        <f t="shared" si="19"/>
        <v>0</v>
      </c>
      <c r="I85" s="45">
        <f t="shared" si="20"/>
        <v>3.8700000000000002E-6</v>
      </c>
      <c r="J85" s="13"/>
    </row>
    <row r="86" spans="1:10" s="23" customFormat="1" x14ac:dyDescent="0.2">
      <c r="A86" s="21" t="s">
        <v>10</v>
      </c>
      <c r="B86" s="21"/>
      <c r="C86" s="21"/>
      <c r="D86" s="21"/>
      <c r="E86" s="21"/>
      <c r="F86" s="41"/>
      <c r="G86" s="10"/>
      <c r="H86" s="10"/>
      <c r="I86" s="47">
        <f>SUM(I82:I85)</f>
        <v>144.00360387000001</v>
      </c>
      <c r="J86" s="21"/>
    </row>
    <row r="89" spans="1:10" x14ac:dyDescent="0.2">
      <c r="A89" s="54" t="s">
        <v>39</v>
      </c>
      <c r="B89" s="55"/>
      <c r="C89" s="55"/>
      <c r="D89" s="55"/>
      <c r="E89" s="55"/>
      <c r="F89" s="56"/>
      <c r="G89" s="57"/>
      <c r="H89" s="57"/>
      <c r="I89" s="55"/>
    </row>
    <row r="90" spans="1:10" s="12" customFormat="1" x14ac:dyDescent="0.2">
      <c r="A90" s="10" t="s">
        <v>58</v>
      </c>
      <c r="B90" s="10" t="s">
        <v>57</v>
      </c>
      <c r="C90" s="10" t="s">
        <v>59</v>
      </c>
      <c r="D90" s="10" t="s">
        <v>60</v>
      </c>
      <c r="E90" s="10" t="s">
        <v>65</v>
      </c>
      <c r="F90" s="11" t="s">
        <v>63</v>
      </c>
      <c r="G90" s="10" t="s">
        <v>64</v>
      </c>
      <c r="H90" s="10" t="s">
        <v>66</v>
      </c>
      <c r="I90" s="10" t="s">
        <v>10</v>
      </c>
    </row>
    <row r="91" spans="1:10" ht="34" x14ac:dyDescent="0.2">
      <c r="A91" s="35" t="s">
        <v>40</v>
      </c>
      <c r="B91" s="13" t="s">
        <v>72</v>
      </c>
      <c r="C91" s="14">
        <f>F15</f>
        <v>9</v>
      </c>
      <c r="D91" s="44">
        <f>$B$62</f>
        <v>4.3000000000000001E-7</v>
      </c>
      <c r="E91" s="45">
        <f>C91*D91</f>
        <v>3.8700000000000002E-6</v>
      </c>
      <c r="F91" s="15">
        <v>0</v>
      </c>
      <c r="G91" s="25">
        <v>0</v>
      </c>
      <c r="H91" s="27">
        <f>F91*G91</f>
        <v>0</v>
      </c>
      <c r="I91" s="45">
        <f>E91+H91</f>
        <v>3.8700000000000002E-6</v>
      </c>
    </row>
    <row r="92" spans="1:10" s="23" customFormat="1" x14ac:dyDescent="0.2">
      <c r="A92" s="21" t="s">
        <v>10</v>
      </c>
      <c r="B92" s="21"/>
      <c r="C92" s="21"/>
      <c r="D92" s="21"/>
      <c r="E92" s="21"/>
      <c r="F92" s="18"/>
      <c r="G92" s="10"/>
      <c r="H92" s="10"/>
      <c r="I92" s="47">
        <f>SUM(I91)</f>
        <v>3.8700000000000002E-6</v>
      </c>
    </row>
    <row r="93" spans="1:10" s="23" customFormat="1" x14ac:dyDescent="0.2">
      <c r="A93" s="39"/>
      <c r="B93" s="39"/>
      <c r="C93" s="39"/>
      <c r="D93" s="39"/>
      <c r="E93" s="39"/>
      <c r="F93" s="50"/>
      <c r="G93" s="40"/>
      <c r="H93" s="40"/>
      <c r="I93" s="51"/>
    </row>
    <row r="94" spans="1:10" s="23" customFormat="1" x14ac:dyDescent="0.2">
      <c r="A94" s="58" t="s">
        <v>81</v>
      </c>
      <c r="B94" s="58"/>
      <c r="C94" s="58"/>
      <c r="D94" s="58"/>
      <c r="E94" s="58"/>
      <c r="F94" s="69"/>
      <c r="G94" s="70"/>
      <c r="H94" s="70"/>
      <c r="I94" s="71"/>
    </row>
    <row r="95" spans="1:10" s="23" customFormat="1" x14ac:dyDescent="0.2">
      <c r="A95" s="68" t="s">
        <v>82</v>
      </c>
      <c r="B95" s="39"/>
      <c r="C95" s="39"/>
      <c r="D95" s="39"/>
      <c r="E95" s="39"/>
      <c r="F95" s="50"/>
      <c r="G95" s="40"/>
      <c r="H95" s="40"/>
      <c r="I95" s="51">
        <v>0</v>
      </c>
    </row>
    <row r="96" spans="1:10" s="23" customFormat="1" x14ac:dyDescent="0.2">
      <c r="A96" s="39"/>
      <c r="B96" s="39"/>
      <c r="C96" s="39"/>
      <c r="D96" s="39"/>
      <c r="E96" s="39"/>
      <c r="F96" s="50"/>
      <c r="G96" s="40"/>
      <c r="H96" s="40"/>
      <c r="I96" s="51"/>
    </row>
    <row r="97" spans="1:9" s="23" customFormat="1" x14ac:dyDescent="0.2">
      <c r="A97" s="39"/>
      <c r="B97" s="39"/>
      <c r="C97" s="39"/>
      <c r="D97" s="39"/>
      <c r="E97" s="39"/>
      <c r="F97" s="50"/>
      <c r="G97" s="40"/>
      <c r="H97" s="40"/>
      <c r="I97" s="51"/>
    </row>
    <row r="98" spans="1:9" x14ac:dyDescent="0.2">
      <c r="A98" s="54" t="s">
        <v>36</v>
      </c>
      <c r="B98" s="55"/>
      <c r="C98" s="55"/>
      <c r="D98" s="55"/>
      <c r="E98" s="55"/>
      <c r="F98" s="56"/>
    </row>
    <row r="99" spans="1:9" s="12" customFormat="1" x14ac:dyDescent="0.2">
      <c r="A99" s="10"/>
      <c r="B99" s="10"/>
      <c r="C99" s="10"/>
      <c r="D99" s="10" t="s">
        <v>26</v>
      </c>
      <c r="E99" s="8" t="s">
        <v>25</v>
      </c>
      <c r="F99" s="10" t="s">
        <v>79</v>
      </c>
      <c r="H99"/>
    </row>
    <row r="100" spans="1:9" s="2" customFormat="1" ht="34" x14ac:dyDescent="0.2">
      <c r="A100" s="35" t="s">
        <v>50</v>
      </c>
      <c r="B100" s="35"/>
      <c r="C100" s="35" t="s">
        <v>9</v>
      </c>
      <c r="D100" s="35">
        <v>0.02</v>
      </c>
      <c r="E100" s="35">
        <f>D100*1000</f>
        <v>20</v>
      </c>
      <c r="F100" s="37">
        <f>B15*E100</f>
        <v>43820</v>
      </c>
      <c r="G100" s="36"/>
      <c r="H100" s="1"/>
    </row>
    <row r="101" spans="1:9" x14ac:dyDescent="0.2">
      <c r="A101" s="53" t="s">
        <v>42</v>
      </c>
      <c r="B101" s="31"/>
      <c r="C101" s="31"/>
      <c r="D101" s="31"/>
      <c r="E101" s="31"/>
      <c r="F101" s="38"/>
      <c r="H101"/>
    </row>
    <row r="102" spans="1:9" x14ac:dyDescent="0.2">
      <c r="B102" s="31"/>
      <c r="C102" s="31"/>
      <c r="D102" s="31"/>
      <c r="E102" s="31"/>
      <c r="F102" s="38"/>
      <c r="H102"/>
    </row>
    <row r="103" spans="1:9" customFormat="1" x14ac:dyDescent="0.2">
      <c r="A103" s="62" t="s">
        <v>78</v>
      </c>
      <c r="B103" s="61"/>
      <c r="C103" s="61"/>
      <c r="D103" s="61"/>
      <c r="E103" s="61"/>
      <c r="F103" s="61"/>
      <c r="G103" s="61"/>
      <c r="H103" s="61"/>
      <c r="I103" s="61"/>
    </row>
    <row r="104" spans="1:9" s="12" customFormat="1" x14ac:dyDescent="0.2">
      <c r="A104" s="10" t="s">
        <v>58</v>
      </c>
      <c r="B104" s="10" t="s">
        <v>57</v>
      </c>
      <c r="C104" s="10" t="s">
        <v>59</v>
      </c>
      <c r="D104" s="10" t="s">
        <v>60</v>
      </c>
      <c r="E104" s="10" t="s">
        <v>65</v>
      </c>
      <c r="F104" s="11" t="s">
        <v>63</v>
      </c>
      <c r="G104" s="10" t="s">
        <v>64</v>
      </c>
      <c r="H104" s="10" t="s">
        <v>66</v>
      </c>
      <c r="I104" s="10" t="s">
        <v>10</v>
      </c>
    </row>
    <row r="105" spans="1:9" ht="17" x14ac:dyDescent="0.2">
      <c r="A105" s="35" t="s">
        <v>27</v>
      </c>
      <c r="B105" s="13" t="s">
        <v>71</v>
      </c>
      <c r="C105" s="14">
        <v>1</v>
      </c>
      <c r="D105" s="52">
        <f>$B$62</f>
        <v>4.3000000000000001E-7</v>
      </c>
      <c r="E105" s="45">
        <f t="shared" ref="E105" si="21">C105*D105</f>
        <v>4.3000000000000001E-7</v>
      </c>
      <c r="F105" s="29">
        <v>0</v>
      </c>
      <c r="G105" s="14">
        <v>0</v>
      </c>
      <c r="H105" s="27">
        <f t="shared" ref="H105" si="22">F105*G105</f>
        <v>0</v>
      </c>
      <c r="I105" s="45">
        <f t="shared" ref="I105" si="23">E105+H105</f>
        <v>4.3000000000000001E-7</v>
      </c>
    </row>
    <row r="106" spans="1:9" s="23" customFormat="1" x14ac:dyDescent="0.2">
      <c r="A106" s="21" t="s">
        <v>10</v>
      </c>
      <c r="B106" s="21"/>
      <c r="C106" s="21"/>
      <c r="D106" s="21"/>
      <c r="E106" s="21"/>
      <c r="F106" s="41"/>
      <c r="G106" s="10"/>
      <c r="H106" s="10"/>
      <c r="I106" s="47">
        <f>SUM(I105:I105)</f>
        <v>4.3000000000000001E-7</v>
      </c>
    </row>
  </sheetData>
  <pageMargins left="0.7" right="0.7" top="0.75" bottom="0.75" header="0.3" footer="0.3"/>
  <pageSetup paperSize="9" scale="55" orientation="landscape" horizontalDpi="0" verticalDpi="0"/>
  <rowBreaks count="1" manualBreakCount="1">
    <brk id="5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8C7B-45E0-7E4F-BFBA-1E53B6EA4806}">
  <dimension ref="A2:J106"/>
  <sheetViews>
    <sheetView topLeftCell="A50" zoomScaleNormal="100" workbookViewId="0">
      <selection activeCell="F42" sqref="F42"/>
    </sheetView>
  </sheetViews>
  <sheetFormatPr baseColWidth="10" defaultRowHeight="16" x14ac:dyDescent="0.2"/>
  <cols>
    <col min="1" max="1" width="24.83203125" style="3" customWidth="1"/>
    <col min="2" max="2" width="27.33203125" style="3" customWidth="1"/>
    <col min="3" max="3" width="27" style="3" customWidth="1"/>
    <col min="4" max="4" width="23" style="3" customWidth="1"/>
    <col min="5" max="5" width="20.1640625" style="3" customWidth="1"/>
    <col min="6" max="6" width="21.5" style="16" customWidth="1"/>
    <col min="7" max="7" width="19.83203125" style="17" customWidth="1"/>
    <col min="8" max="8" width="17" style="17" customWidth="1"/>
    <col min="9" max="9" width="21" style="3" customWidth="1"/>
    <col min="10" max="10" width="51" style="3" customWidth="1"/>
    <col min="11" max="16384" width="10.83203125" style="3"/>
  </cols>
  <sheetData>
    <row r="2" spans="1:9" x14ac:dyDescent="0.2">
      <c r="A2" s="54" t="s">
        <v>76</v>
      </c>
      <c r="B2" s="55"/>
      <c r="C2" s="55"/>
      <c r="D2" s="55"/>
      <c r="E2" s="55"/>
      <c r="F2" s="56"/>
      <c r="G2" s="57"/>
      <c r="H2" s="57"/>
      <c r="I2" s="55"/>
    </row>
    <row r="4" spans="1:9" x14ac:dyDescent="0.2">
      <c r="A4" s="21" t="s">
        <v>73</v>
      </c>
      <c r="B4" s="21" t="s">
        <v>5</v>
      </c>
      <c r="C4" s="13" t="s">
        <v>74</v>
      </c>
    </row>
    <row r="5" spans="1:9" x14ac:dyDescent="0.2">
      <c r="A5" s="21" t="s">
        <v>75</v>
      </c>
      <c r="B5" s="21" t="s">
        <v>3</v>
      </c>
      <c r="C5" s="13"/>
    </row>
    <row r="8" spans="1:9" ht="51" x14ac:dyDescent="0.2">
      <c r="A8" s="33" t="s">
        <v>6</v>
      </c>
      <c r="B8" s="33" t="s">
        <v>24</v>
      </c>
      <c r="C8" s="33" t="s">
        <v>44</v>
      </c>
      <c r="D8" s="33" t="s">
        <v>46</v>
      </c>
      <c r="E8" s="33" t="s">
        <v>45</v>
      </c>
      <c r="F8" s="34" t="s">
        <v>47</v>
      </c>
      <c r="G8" s="34" t="s">
        <v>68</v>
      </c>
      <c r="H8" s="33" t="s">
        <v>48</v>
      </c>
      <c r="I8" s="17"/>
    </row>
    <row r="9" spans="1:9" x14ac:dyDescent="0.2">
      <c r="A9" s="14">
        <v>1</v>
      </c>
      <c r="B9" s="14">
        <v>365</v>
      </c>
      <c r="C9" s="14">
        <v>1</v>
      </c>
      <c r="D9" s="14">
        <v>1</v>
      </c>
      <c r="E9" s="14">
        <f>D9*B9</f>
        <v>365</v>
      </c>
      <c r="F9" s="29">
        <f>0</f>
        <v>0</v>
      </c>
      <c r="G9" s="29">
        <f>F9*C9</f>
        <v>0</v>
      </c>
      <c r="H9" s="14">
        <f t="shared" ref="H9:H14" si="0">B9*C9</f>
        <v>365</v>
      </c>
      <c r="I9" s="17"/>
    </row>
    <row r="10" spans="1:9" x14ac:dyDescent="0.2">
      <c r="A10" s="14">
        <v>2</v>
      </c>
      <c r="B10" s="14">
        <v>365</v>
      </c>
      <c r="C10" s="14">
        <v>1</v>
      </c>
      <c r="D10" s="14">
        <v>1</v>
      </c>
      <c r="E10" s="14">
        <f t="shared" ref="E10:E14" si="1">D10*B10</f>
        <v>365</v>
      </c>
      <c r="F10" s="29">
        <f>F9+D9</f>
        <v>1</v>
      </c>
      <c r="G10" s="29">
        <f t="shared" ref="G10:G14" si="2">F10*C10</f>
        <v>1</v>
      </c>
      <c r="H10" s="14">
        <f t="shared" si="0"/>
        <v>365</v>
      </c>
      <c r="I10" s="17"/>
    </row>
    <row r="11" spans="1:9" x14ac:dyDescent="0.2">
      <c r="A11" s="14">
        <v>3</v>
      </c>
      <c r="B11" s="14">
        <v>365</v>
      </c>
      <c r="C11" s="14">
        <v>1</v>
      </c>
      <c r="D11" s="14">
        <v>1</v>
      </c>
      <c r="E11" s="14">
        <f t="shared" si="1"/>
        <v>365</v>
      </c>
      <c r="F11" s="29">
        <f>F10+D10</f>
        <v>2</v>
      </c>
      <c r="G11" s="29">
        <f t="shared" si="2"/>
        <v>2</v>
      </c>
      <c r="H11" s="14">
        <f t="shared" si="0"/>
        <v>365</v>
      </c>
      <c r="I11" s="17"/>
    </row>
    <row r="12" spans="1:9" x14ac:dyDescent="0.2">
      <c r="A12" s="14">
        <v>4</v>
      </c>
      <c r="B12" s="14">
        <v>366</v>
      </c>
      <c r="C12" s="14">
        <v>1</v>
      </c>
      <c r="D12" s="14">
        <v>1</v>
      </c>
      <c r="E12" s="14">
        <f t="shared" si="1"/>
        <v>366</v>
      </c>
      <c r="F12" s="29">
        <v>2</v>
      </c>
      <c r="G12" s="29">
        <f t="shared" si="2"/>
        <v>2</v>
      </c>
      <c r="H12" s="14">
        <f t="shared" si="0"/>
        <v>366</v>
      </c>
      <c r="I12" s="17"/>
    </row>
    <row r="13" spans="1:9" x14ac:dyDescent="0.2">
      <c r="A13" s="14">
        <v>5</v>
      </c>
      <c r="B13" s="14">
        <v>365</v>
      </c>
      <c r="C13" s="14">
        <v>1</v>
      </c>
      <c r="D13" s="14">
        <v>1</v>
      </c>
      <c r="E13" s="14">
        <f t="shared" si="1"/>
        <v>365</v>
      </c>
      <c r="F13" s="29">
        <v>2</v>
      </c>
      <c r="G13" s="29">
        <f t="shared" si="2"/>
        <v>2</v>
      </c>
      <c r="H13" s="14">
        <f t="shared" si="0"/>
        <v>365</v>
      </c>
      <c r="I13" s="17"/>
    </row>
    <row r="14" spans="1:9" x14ac:dyDescent="0.2">
      <c r="A14" s="14">
        <v>6</v>
      </c>
      <c r="B14" s="14">
        <v>365</v>
      </c>
      <c r="C14" s="14">
        <v>1</v>
      </c>
      <c r="D14" s="14">
        <v>1</v>
      </c>
      <c r="E14" s="14">
        <f t="shared" si="1"/>
        <v>365</v>
      </c>
      <c r="F14" s="29">
        <v>2</v>
      </c>
      <c r="G14" s="29">
        <f t="shared" si="2"/>
        <v>2</v>
      </c>
      <c r="H14" s="14">
        <f t="shared" si="0"/>
        <v>365</v>
      </c>
      <c r="I14" s="17"/>
    </row>
    <row r="15" spans="1:9" x14ac:dyDescent="0.2">
      <c r="A15" s="21" t="s">
        <v>23</v>
      </c>
      <c r="B15" s="10">
        <f>SUM(B9:B14)</f>
        <v>2191</v>
      </c>
      <c r="C15" s="10"/>
      <c r="D15" s="10"/>
      <c r="E15" s="10">
        <f>SUM(E9:E14)</f>
        <v>2191</v>
      </c>
      <c r="F15" s="41">
        <f>SUM(F9:F14)</f>
        <v>9</v>
      </c>
      <c r="G15" s="41">
        <f>SUM(G9:G14)</f>
        <v>9</v>
      </c>
      <c r="H15" s="10">
        <f>SUM(H9:H14)</f>
        <v>2191</v>
      </c>
      <c r="I15" s="17"/>
    </row>
    <row r="17" spans="1:9" x14ac:dyDescent="0.2">
      <c r="A17" s="58" t="s">
        <v>41</v>
      </c>
      <c r="B17" s="59"/>
      <c r="C17" s="59"/>
      <c r="D17" s="59"/>
      <c r="E17" s="59"/>
      <c r="F17" s="60"/>
      <c r="G17" s="57"/>
      <c r="H17" s="61"/>
      <c r="I17" s="55"/>
    </row>
    <row r="18" spans="1:9" x14ac:dyDescent="0.2">
      <c r="H18"/>
    </row>
    <row r="19" spans="1:9" x14ac:dyDescent="0.2">
      <c r="A19" s="65" t="s">
        <v>17</v>
      </c>
      <c r="B19" s="65"/>
      <c r="C19" s="66"/>
      <c r="D19" s="66"/>
      <c r="E19" s="66"/>
      <c r="F19" s="67"/>
      <c r="H19"/>
    </row>
    <row r="20" spans="1:9" x14ac:dyDescent="0.2">
      <c r="A20" s="13"/>
      <c r="B20" s="13"/>
      <c r="C20" s="13" t="s">
        <v>15</v>
      </c>
      <c r="D20" s="13" t="s">
        <v>18</v>
      </c>
      <c r="E20" s="13" t="s">
        <v>16</v>
      </c>
      <c r="F20" s="15"/>
      <c r="H20"/>
    </row>
    <row r="21" spans="1:9" x14ac:dyDescent="0.2">
      <c r="A21" s="13" t="s">
        <v>12</v>
      </c>
      <c r="B21" s="13"/>
      <c r="C21" s="20">
        <v>1.9599999999999999E-2</v>
      </c>
      <c r="D21" s="20">
        <f>C21*1000*12/365</f>
        <v>0.64438356164383559</v>
      </c>
      <c r="E21" s="20">
        <v>4.9000000000000002E-2</v>
      </c>
      <c r="F21" s="20">
        <f>E21*1000*12/365</f>
        <v>1.6109589041095891</v>
      </c>
      <c r="G21" s="3"/>
    </row>
    <row r="22" spans="1:9" x14ac:dyDescent="0.2">
      <c r="A22" s="13" t="s">
        <v>13</v>
      </c>
      <c r="B22" s="13"/>
      <c r="C22" s="20">
        <v>0.01</v>
      </c>
      <c r="D22" s="20">
        <f t="shared" ref="D22:D23" si="3">C22*1000*12/365</f>
        <v>0.32876712328767121</v>
      </c>
      <c r="E22" s="20">
        <v>2.5000000000000001E-2</v>
      </c>
      <c r="F22" s="20">
        <f t="shared" ref="F22:F23" si="4">E22*1000*12/365</f>
        <v>0.82191780821917804</v>
      </c>
    </row>
    <row r="23" spans="1:9" x14ac:dyDescent="0.2">
      <c r="A23" s="13" t="s">
        <v>14</v>
      </c>
      <c r="B23" s="13"/>
      <c r="C23" s="20">
        <v>2.3E-3</v>
      </c>
      <c r="D23" s="20">
        <f t="shared" si="3"/>
        <v>7.5616438356164384E-2</v>
      </c>
      <c r="E23" s="20">
        <v>4.3E-3</v>
      </c>
      <c r="F23" s="20">
        <f t="shared" si="4"/>
        <v>0.14136986301369861</v>
      </c>
    </row>
    <row r="24" spans="1:9" x14ac:dyDescent="0.2">
      <c r="A24" s="19" t="s">
        <v>43</v>
      </c>
      <c r="B24" s="19"/>
      <c r="C24" s="32"/>
      <c r="D24" s="32"/>
      <c r="E24" s="32"/>
      <c r="F24" s="32"/>
    </row>
    <row r="25" spans="1:9" x14ac:dyDescent="0.2">
      <c r="A25" s="31"/>
      <c r="B25" s="31"/>
      <c r="C25" s="32"/>
      <c r="D25" s="32"/>
      <c r="E25" s="32"/>
      <c r="F25" s="32"/>
    </row>
    <row r="26" spans="1:9" x14ac:dyDescent="0.2">
      <c r="A26" s="54" t="s">
        <v>8</v>
      </c>
      <c r="B26" s="55"/>
      <c r="C26" s="55"/>
      <c r="D26" s="55"/>
      <c r="E26" s="55"/>
      <c r="F26" s="56"/>
      <c r="G26" s="57"/>
      <c r="H26" s="57"/>
      <c r="I26" s="55"/>
    </row>
    <row r="27" spans="1:9" s="23" customFormat="1" x14ac:dyDescent="0.2">
      <c r="A27" s="21"/>
      <c r="B27" s="21"/>
      <c r="C27" s="21"/>
      <c r="D27" s="21"/>
      <c r="E27" s="21"/>
      <c r="F27" s="18"/>
      <c r="G27" s="30" t="s">
        <v>49</v>
      </c>
      <c r="H27" s="10"/>
      <c r="I27" s="10"/>
    </row>
    <row r="28" spans="1:9" x14ac:dyDescent="0.2">
      <c r="A28" s="21" t="s">
        <v>6</v>
      </c>
      <c r="B28" s="21" t="s">
        <v>32</v>
      </c>
      <c r="C28" s="10" t="s">
        <v>19</v>
      </c>
      <c r="D28" s="21" t="s">
        <v>20</v>
      </c>
      <c r="E28" s="21" t="s">
        <v>7</v>
      </c>
      <c r="F28" s="18" t="s">
        <v>10</v>
      </c>
      <c r="G28" s="18" t="s">
        <v>21</v>
      </c>
      <c r="H28" s="3"/>
      <c r="I28" s="10" t="s">
        <v>22</v>
      </c>
    </row>
    <row r="29" spans="1:9" x14ac:dyDescent="0.2">
      <c r="A29" s="14">
        <v>1</v>
      </c>
      <c r="B29" s="14">
        <v>365</v>
      </c>
      <c r="C29" s="14">
        <v>1</v>
      </c>
      <c r="D29" s="14">
        <f>B29+C29-1</f>
        <v>365</v>
      </c>
      <c r="E29" s="22">
        <f>$D$23</f>
        <v>7.5616438356164384E-2</v>
      </c>
      <c r="F29" s="15">
        <f>E29*(((C29+D29)*B29)/2)</f>
        <v>5050.8</v>
      </c>
      <c r="G29" s="29">
        <v>2</v>
      </c>
      <c r="H29" s="25">
        <f>G29*E29*B29</f>
        <v>55.2</v>
      </c>
      <c r="I29" s="11">
        <f t="shared" ref="I29:I34" si="5">F29-H29</f>
        <v>4995.6000000000004</v>
      </c>
    </row>
    <row r="30" spans="1:9" x14ac:dyDescent="0.2">
      <c r="A30" s="14">
        <v>2</v>
      </c>
      <c r="B30" s="14">
        <v>365</v>
      </c>
      <c r="C30" s="14">
        <f>D29+1</f>
        <v>366</v>
      </c>
      <c r="D30" s="14">
        <f t="shared" ref="D30:D34" si="6">B30+C30-1</f>
        <v>730</v>
      </c>
      <c r="E30" s="22">
        <f t="shared" ref="E30:E34" si="7">$D$23</f>
        <v>7.5616438356164384E-2</v>
      </c>
      <c r="F30" s="15">
        <f t="shared" ref="F30:F34" si="8">E30*(((C30+D30)*B30)/2)</f>
        <v>15124.8</v>
      </c>
      <c r="G30" s="29">
        <v>2</v>
      </c>
      <c r="H30" s="25">
        <f t="shared" ref="H30:H34" si="9">G30*E30*B30</f>
        <v>55.2</v>
      </c>
      <c r="I30" s="11">
        <f t="shared" si="5"/>
        <v>15069.599999999999</v>
      </c>
    </row>
    <row r="31" spans="1:9" x14ac:dyDescent="0.2">
      <c r="A31" s="14">
        <v>3</v>
      </c>
      <c r="B31" s="14">
        <v>365</v>
      </c>
      <c r="C31" s="14">
        <f>D30+1</f>
        <v>731</v>
      </c>
      <c r="D31" s="14">
        <f t="shared" si="6"/>
        <v>1095</v>
      </c>
      <c r="E31" s="22">
        <f t="shared" si="7"/>
        <v>7.5616438356164384E-2</v>
      </c>
      <c r="F31" s="15">
        <f t="shared" si="8"/>
        <v>25198.799999999999</v>
      </c>
      <c r="G31" s="29">
        <v>2</v>
      </c>
      <c r="H31" s="25">
        <f t="shared" si="9"/>
        <v>55.2</v>
      </c>
      <c r="I31" s="11">
        <f t="shared" si="5"/>
        <v>25143.599999999999</v>
      </c>
    </row>
    <row r="32" spans="1:9" x14ac:dyDescent="0.2">
      <c r="A32" s="14">
        <v>4</v>
      </c>
      <c r="B32" s="14">
        <v>366</v>
      </c>
      <c r="C32" s="14">
        <f>D31+1-B29</f>
        <v>731</v>
      </c>
      <c r="D32" s="14">
        <f t="shared" si="6"/>
        <v>1096</v>
      </c>
      <c r="E32" s="22">
        <f t="shared" si="7"/>
        <v>7.5616438356164384E-2</v>
      </c>
      <c r="F32" s="15">
        <f t="shared" si="8"/>
        <v>25281.675616438355</v>
      </c>
      <c r="G32" s="29">
        <v>2</v>
      </c>
      <c r="H32" s="25">
        <f t="shared" si="9"/>
        <v>55.351232876712331</v>
      </c>
      <c r="I32" s="11">
        <f t="shared" si="5"/>
        <v>25226.324383561641</v>
      </c>
    </row>
    <row r="33" spans="1:9" x14ac:dyDescent="0.2">
      <c r="A33" s="14">
        <v>5</v>
      </c>
      <c r="B33" s="14">
        <v>365</v>
      </c>
      <c r="C33" s="14">
        <f t="shared" ref="C33:C34" si="10">D32+1-B30</f>
        <v>732</v>
      </c>
      <c r="D33" s="14">
        <f t="shared" si="6"/>
        <v>1096</v>
      </c>
      <c r="E33" s="22">
        <f t="shared" si="7"/>
        <v>7.5616438356164384E-2</v>
      </c>
      <c r="F33" s="15">
        <f t="shared" si="8"/>
        <v>25226.400000000001</v>
      </c>
      <c r="G33" s="29">
        <v>2</v>
      </c>
      <c r="H33" s="25">
        <f t="shared" si="9"/>
        <v>55.2</v>
      </c>
      <c r="I33" s="11">
        <f t="shared" si="5"/>
        <v>25171.200000000001</v>
      </c>
    </row>
    <row r="34" spans="1:9" x14ac:dyDescent="0.2">
      <c r="A34" s="14">
        <v>6</v>
      </c>
      <c r="B34" s="14">
        <v>365</v>
      </c>
      <c r="C34" s="14">
        <f t="shared" si="10"/>
        <v>732</v>
      </c>
      <c r="D34" s="14">
        <f t="shared" si="6"/>
        <v>1096</v>
      </c>
      <c r="E34" s="22">
        <f t="shared" si="7"/>
        <v>7.5616438356164384E-2</v>
      </c>
      <c r="F34" s="15">
        <f t="shared" si="8"/>
        <v>25226.400000000001</v>
      </c>
      <c r="G34" s="29">
        <v>2</v>
      </c>
      <c r="H34" s="25">
        <f t="shared" si="9"/>
        <v>55.2</v>
      </c>
      <c r="I34" s="11">
        <f t="shared" si="5"/>
        <v>25171.200000000001</v>
      </c>
    </row>
    <row r="35" spans="1:9" x14ac:dyDescent="0.2">
      <c r="A35" s="21" t="s">
        <v>11</v>
      </c>
      <c r="B35" s="10"/>
      <c r="C35" s="13"/>
      <c r="D35" s="13"/>
      <c r="E35" s="13"/>
      <c r="F35" s="18">
        <f>SUM(F29:F34)</f>
        <v>121108.87561643834</v>
      </c>
      <c r="G35" s="18"/>
      <c r="H35" s="26">
        <f>30*E35</f>
        <v>0</v>
      </c>
      <c r="I35" s="28">
        <f>SUM(I29:I34)</f>
        <v>120777.52438356163</v>
      </c>
    </row>
    <row r="37" spans="1:9" x14ac:dyDescent="0.2">
      <c r="A37" s="62" t="s">
        <v>33</v>
      </c>
      <c r="B37" s="55"/>
      <c r="C37" s="55"/>
      <c r="D37" s="55"/>
      <c r="E37" s="55"/>
    </row>
    <row r="38" spans="1:9" s="23" customFormat="1" x14ac:dyDescent="0.2">
      <c r="A38" s="21" t="s">
        <v>6</v>
      </c>
      <c r="B38" s="21" t="s">
        <v>24</v>
      </c>
      <c r="C38" s="21" t="s">
        <v>24</v>
      </c>
      <c r="D38" s="21" t="s">
        <v>7</v>
      </c>
      <c r="E38" s="18" t="s">
        <v>10</v>
      </c>
      <c r="F38" s="12"/>
    </row>
    <row r="39" spans="1:9" x14ac:dyDescent="0.2">
      <c r="A39" s="14">
        <v>1</v>
      </c>
      <c r="B39" s="14">
        <v>365</v>
      </c>
      <c r="C39" s="14">
        <v>2</v>
      </c>
      <c r="D39" s="22">
        <f>$D$21</f>
        <v>0.64438356164383559</v>
      </c>
      <c r="E39" s="15">
        <f>B39*C39*D39</f>
        <v>470.4</v>
      </c>
      <c r="F39" s="24"/>
      <c r="G39" s="3"/>
      <c r="H39" s="3"/>
    </row>
    <row r="40" spans="1:9" x14ac:dyDescent="0.2">
      <c r="A40" s="14">
        <v>2</v>
      </c>
      <c r="B40" s="14">
        <v>365</v>
      </c>
      <c r="C40" s="14">
        <v>2</v>
      </c>
      <c r="D40" s="22">
        <f t="shared" ref="D40:D44" si="11">$D$21</f>
        <v>0.64438356164383559</v>
      </c>
      <c r="E40" s="15">
        <f t="shared" ref="E40:E44" si="12">B40*C40*D40</f>
        <v>470.4</v>
      </c>
      <c r="F40" s="17"/>
      <c r="G40" s="3"/>
      <c r="H40" s="3"/>
    </row>
    <row r="41" spans="1:9" x14ac:dyDescent="0.2">
      <c r="A41" s="14">
        <v>3</v>
      </c>
      <c r="B41" s="14">
        <v>365</v>
      </c>
      <c r="C41" s="14">
        <v>2</v>
      </c>
      <c r="D41" s="22">
        <f t="shared" si="11"/>
        <v>0.64438356164383559</v>
      </c>
      <c r="E41" s="15">
        <f t="shared" si="12"/>
        <v>470.4</v>
      </c>
      <c r="F41" s="17"/>
      <c r="G41" s="3"/>
      <c r="H41" s="3"/>
    </row>
    <row r="42" spans="1:9" x14ac:dyDescent="0.2">
      <c r="A42" s="14">
        <v>4</v>
      </c>
      <c r="B42" s="14">
        <v>366</v>
      </c>
      <c r="C42" s="14">
        <v>2</v>
      </c>
      <c r="D42" s="22">
        <f t="shared" si="11"/>
        <v>0.64438356164383559</v>
      </c>
      <c r="E42" s="15">
        <f t="shared" si="12"/>
        <v>471.68876712328768</v>
      </c>
      <c r="F42" s="17"/>
      <c r="G42" s="3"/>
      <c r="H42" s="3"/>
    </row>
    <row r="43" spans="1:9" x14ac:dyDescent="0.2">
      <c r="A43" s="14">
        <v>5</v>
      </c>
      <c r="B43" s="14">
        <v>365</v>
      </c>
      <c r="C43" s="14">
        <v>2</v>
      </c>
      <c r="D43" s="22">
        <f t="shared" si="11"/>
        <v>0.64438356164383559</v>
      </c>
      <c r="E43" s="15">
        <f t="shared" si="12"/>
        <v>470.4</v>
      </c>
      <c r="F43" s="17"/>
      <c r="G43" s="3"/>
      <c r="H43" s="3"/>
    </row>
    <row r="44" spans="1:9" x14ac:dyDescent="0.2">
      <c r="A44" s="14">
        <v>6</v>
      </c>
      <c r="B44" s="14">
        <v>365</v>
      </c>
      <c r="C44" s="14">
        <v>2</v>
      </c>
      <c r="D44" s="22">
        <f t="shared" si="11"/>
        <v>0.64438356164383559</v>
      </c>
      <c r="E44" s="15">
        <f t="shared" si="12"/>
        <v>470.4</v>
      </c>
      <c r="F44" s="17"/>
      <c r="G44" s="3"/>
      <c r="H44" s="3"/>
    </row>
    <row r="45" spans="1:9" s="23" customFormat="1" x14ac:dyDescent="0.2">
      <c r="A45" s="21" t="s">
        <v>23</v>
      </c>
      <c r="B45" s="10"/>
      <c r="C45" s="21"/>
      <c r="D45" s="18"/>
      <c r="E45" s="28">
        <f>SUM(E39:E44)</f>
        <v>2823.6887671232876</v>
      </c>
      <c r="F45" s="12"/>
    </row>
    <row r="47" spans="1:9" x14ac:dyDescent="0.2">
      <c r="A47" s="62" t="s">
        <v>34</v>
      </c>
      <c r="B47" s="55"/>
      <c r="C47" s="55"/>
      <c r="D47" s="55"/>
      <c r="E47" s="55"/>
    </row>
    <row r="48" spans="1:9" x14ac:dyDescent="0.2">
      <c r="A48" s="21" t="s">
        <v>6</v>
      </c>
      <c r="B48" s="21" t="s">
        <v>35</v>
      </c>
      <c r="C48" s="21" t="s">
        <v>24</v>
      </c>
      <c r="D48" s="21" t="s">
        <v>7</v>
      </c>
      <c r="E48" s="18" t="s">
        <v>10</v>
      </c>
    </row>
    <row r="49" spans="1:5" x14ac:dyDescent="0.2">
      <c r="A49" s="14">
        <v>1</v>
      </c>
      <c r="B49" s="14">
        <f>G9</f>
        <v>0</v>
      </c>
      <c r="C49" s="14">
        <v>1</v>
      </c>
      <c r="D49" s="22">
        <f>$D$21</f>
        <v>0.64438356164383559</v>
      </c>
      <c r="E49" s="15">
        <f>B49*C49*D49</f>
        <v>0</v>
      </c>
    </row>
    <row r="50" spans="1:5" x14ac:dyDescent="0.2">
      <c r="A50" s="14">
        <v>2</v>
      </c>
      <c r="B50" s="14">
        <f t="shared" ref="B50:B54" si="13">G10</f>
        <v>1</v>
      </c>
      <c r="C50" s="14">
        <v>1</v>
      </c>
      <c r="D50" s="22">
        <f t="shared" ref="D50:D54" si="14">$D$21</f>
        <v>0.64438356164383559</v>
      </c>
      <c r="E50" s="15">
        <f t="shared" ref="E50:E54" si="15">B50*C50*D50</f>
        <v>0.64438356164383559</v>
      </c>
    </row>
    <row r="51" spans="1:5" x14ac:dyDescent="0.2">
      <c r="A51" s="14">
        <v>3</v>
      </c>
      <c r="B51" s="14">
        <f t="shared" si="13"/>
        <v>2</v>
      </c>
      <c r="C51" s="14">
        <v>1</v>
      </c>
      <c r="D51" s="22">
        <f t="shared" si="14"/>
        <v>0.64438356164383559</v>
      </c>
      <c r="E51" s="15">
        <f t="shared" si="15"/>
        <v>1.2887671232876712</v>
      </c>
    </row>
    <row r="52" spans="1:5" x14ac:dyDescent="0.2">
      <c r="A52" s="14">
        <v>4</v>
      </c>
      <c r="B52" s="14">
        <f t="shared" si="13"/>
        <v>2</v>
      </c>
      <c r="C52" s="14">
        <v>1</v>
      </c>
      <c r="D52" s="22">
        <f t="shared" si="14"/>
        <v>0.64438356164383559</v>
      </c>
      <c r="E52" s="15">
        <f t="shared" si="15"/>
        <v>1.2887671232876712</v>
      </c>
    </row>
    <row r="53" spans="1:5" x14ac:dyDescent="0.2">
      <c r="A53" s="14">
        <v>5</v>
      </c>
      <c r="B53" s="14">
        <f t="shared" si="13"/>
        <v>2</v>
      </c>
      <c r="C53" s="14">
        <v>1</v>
      </c>
      <c r="D53" s="22">
        <f t="shared" si="14"/>
        <v>0.64438356164383559</v>
      </c>
      <c r="E53" s="15">
        <f t="shared" si="15"/>
        <v>1.2887671232876712</v>
      </c>
    </row>
    <row r="54" spans="1:5" x14ac:dyDescent="0.2">
      <c r="A54" s="14">
        <v>6</v>
      </c>
      <c r="B54" s="14">
        <f t="shared" si="13"/>
        <v>2</v>
      </c>
      <c r="C54" s="14">
        <v>1</v>
      </c>
      <c r="D54" s="22">
        <f t="shared" si="14"/>
        <v>0.64438356164383559</v>
      </c>
      <c r="E54" s="15">
        <f t="shared" si="15"/>
        <v>1.2887671232876712</v>
      </c>
    </row>
    <row r="55" spans="1:5" x14ac:dyDescent="0.2">
      <c r="A55" s="21" t="s">
        <v>23</v>
      </c>
      <c r="B55" s="21"/>
      <c r="C55" s="21"/>
      <c r="D55" s="18"/>
      <c r="E55" s="28">
        <f>SUM(E49:E54)</f>
        <v>5.7994520547945214</v>
      </c>
    </row>
    <row r="57" spans="1:5" x14ac:dyDescent="0.2">
      <c r="A57" s="63" t="s">
        <v>77</v>
      </c>
      <c r="B57" s="64"/>
      <c r="C57" s="64"/>
      <c r="D57" s="64"/>
    </row>
    <row r="58" spans="1:5" x14ac:dyDescent="0.2">
      <c r="A58" s="13"/>
      <c r="B58" s="10" t="s">
        <v>12</v>
      </c>
      <c r="C58" s="10" t="s">
        <v>13</v>
      </c>
      <c r="D58" s="10" t="s">
        <v>14</v>
      </c>
    </row>
    <row r="59" spans="1:5" x14ac:dyDescent="0.2">
      <c r="A59" s="13" t="s">
        <v>53</v>
      </c>
      <c r="B59" s="20">
        <v>5.3999999999999999E-2</v>
      </c>
      <c r="C59" s="20">
        <v>0.1</v>
      </c>
      <c r="D59" s="20">
        <v>0.12</v>
      </c>
      <c r="E59" s="16"/>
    </row>
    <row r="60" spans="1:5" x14ac:dyDescent="0.2">
      <c r="A60" s="13" t="s">
        <v>28</v>
      </c>
      <c r="B60" s="42">
        <f>B59/10000</f>
        <v>5.4E-6</v>
      </c>
      <c r="C60" s="42">
        <f t="shared" ref="C60:D60" si="16">C59/10000</f>
        <v>1.0000000000000001E-5</v>
      </c>
      <c r="D60" s="42">
        <f t="shared" si="16"/>
        <v>1.2E-5</v>
      </c>
      <c r="E60" s="16"/>
    </row>
    <row r="61" spans="1:5" x14ac:dyDescent="0.2">
      <c r="A61" s="13" t="s">
        <v>54</v>
      </c>
      <c r="B61" s="20">
        <v>4.3E-3</v>
      </c>
      <c r="C61" s="20">
        <v>0.01</v>
      </c>
      <c r="D61" s="20">
        <v>6</v>
      </c>
      <c r="E61" s="16"/>
    </row>
    <row r="62" spans="1:5" x14ac:dyDescent="0.2">
      <c r="A62" s="13" t="s">
        <v>29</v>
      </c>
      <c r="B62" s="43">
        <f>B61/10000</f>
        <v>4.3000000000000001E-7</v>
      </c>
      <c r="C62" s="42">
        <f t="shared" ref="C62" si="17">C61/10000</f>
        <v>9.9999999999999995E-7</v>
      </c>
      <c r="D62" s="42">
        <f t="shared" ref="D62" si="18">D61/10000</f>
        <v>5.9999999999999995E-4</v>
      </c>
      <c r="E62" s="16"/>
    </row>
    <row r="63" spans="1:5" x14ac:dyDescent="0.2">
      <c r="A63" s="13" t="s">
        <v>30</v>
      </c>
      <c r="B63" s="20">
        <v>0</v>
      </c>
      <c r="C63" s="20">
        <v>0</v>
      </c>
      <c r="D63" s="20">
        <v>0</v>
      </c>
      <c r="E63" s="16"/>
    </row>
    <row r="64" spans="1:5" x14ac:dyDescent="0.2">
      <c r="A64" s="13" t="s">
        <v>51</v>
      </c>
      <c r="B64" s="20">
        <v>0</v>
      </c>
      <c r="C64" s="20">
        <v>0.01</v>
      </c>
      <c r="D64" s="20">
        <v>2.4E-2</v>
      </c>
      <c r="E64" s="16"/>
    </row>
    <row r="65" spans="1:9" x14ac:dyDescent="0.2">
      <c r="A65" s="13" t="s">
        <v>52</v>
      </c>
      <c r="B65" s="15">
        <f>B64*1000</f>
        <v>0</v>
      </c>
      <c r="C65" s="15">
        <f t="shared" ref="C65:D65" si="19">C64*1000</f>
        <v>10</v>
      </c>
      <c r="D65" s="15">
        <f t="shared" si="19"/>
        <v>24</v>
      </c>
      <c r="E65" s="16"/>
    </row>
    <row r="66" spans="1:9" x14ac:dyDescent="0.2">
      <c r="B66" s="16"/>
      <c r="C66" s="16"/>
      <c r="D66" s="16"/>
      <c r="E66" s="16"/>
    </row>
    <row r="67" spans="1:9" x14ac:dyDescent="0.2">
      <c r="A67" s="39"/>
      <c r="B67" s="40"/>
    </row>
    <row r="68" spans="1:9" x14ac:dyDescent="0.2">
      <c r="A68" s="54" t="s">
        <v>55</v>
      </c>
      <c r="B68" s="55"/>
      <c r="C68" s="55"/>
      <c r="D68" s="55"/>
      <c r="E68" s="55"/>
      <c r="F68" s="56"/>
      <c r="G68" s="57"/>
      <c r="H68" s="57"/>
      <c r="I68" s="55"/>
    </row>
    <row r="69" spans="1:9" s="12" customFormat="1" x14ac:dyDescent="0.2">
      <c r="A69" s="10" t="s">
        <v>58</v>
      </c>
      <c r="B69" s="10" t="s">
        <v>57</v>
      </c>
      <c r="C69" s="10" t="s">
        <v>59</v>
      </c>
      <c r="D69" s="10" t="s">
        <v>60</v>
      </c>
      <c r="E69" s="10" t="s">
        <v>65</v>
      </c>
      <c r="F69" s="11" t="s">
        <v>63</v>
      </c>
      <c r="G69" s="10" t="s">
        <v>64</v>
      </c>
      <c r="H69" s="10" t="s">
        <v>66</v>
      </c>
      <c r="I69" s="10" t="s">
        <v>10</v>
      </c>
    </row>
    <row r="70" spans="1:9" x14ac:dyDescent="0.2">
      <c r="A70" s="13" t="s">
        <v>56</v>
      </c>
      <c r="B70" s="13" t="s">
        <v>61</v>
      </c>
      <c r="C70" s="14">
        <f>E15</f>
        <v>2191</v>
      </c>
      <c r="D70" s="44">
        <f>B60</f>
        <v>5.4E-6</v>
      </c>
      <c r="E70" s="45">
        <f>C70*D70</f>
        <v>1.1831400000000001E-2</v>
      </c>
      <c r="F70" s="15">
        <v>0</v>
      </c>
      <c r="G70" s="25">
        <v>0</v>
      </c>
      <c r="H70" s="27">
        <f>F70*G70</f>
        <v>0</v>
      </c>
      <c r="I70" s="45">
        <f>E70+H70</f>
        <v>1.1831400000000001E-2</v>
      </c>
    </row>
    <row r="71" spans="1:9" s="23" customFormat="1" x14ac:dyDescent="0.2">
      <c r="A71" s="21" t="s">
        <v>10</v>
      </c>
      <c r="B71" s="21"/>
      <c r="C71" s="21"/>
      <c r="D71" s="21"/>
      <c r="E71" s="21"/>
      <c r="F71" s="18"/>
      <c r="G71" s="10"/>
      <c r="H71" s="10"/>
      <c r="I71" s="47">
        <f>SUM(I70)</f>
        <v>1.1831400000000001E-2</v>
      </c>
    </row>
    <row r="74" spans="1:9" x14ac:dyDescent="0.2">
      <c r="A74" s="54" t="s">
        <v>83</v>
      </c>
      <c r="B74" s="55"/>
      <c r="C74" s="55"/>
      <c r="D74" s="55"/>
      <c r="E74" s="55"/>
      <c r="F74" s="56"/>
      <c r="G74" s="57"/>
      <c r="H74" s="57"/>
      <c r="I74" s="55"/>
    </row>
    <row r="75" spans="1:9" s="12" customFormat="1" x14ac:dyDescent="0.2">
      <c r="A75" s="10" t="s">
        <v>58</v>
      </c>
      <c r="B75" s="10" t="s">
        <v>57</v>
      </c>
      <c r="C75" s="10" t="s">
        <v>59</v>
      </c>
      <c r="D75" s="10" t="s">
        <v>60</v>
      </c>
      <c r="E75" s="10" t="s">
        <v>65</v>
      </c>
      <c r="F75" s="11" t="s">
        <v>63</v>
      </c>
      <c r="G75" s="10" t="s">
        <v>64</v>
      </c>
      <c r="H75" s="10" t="s">
        <v>66</v>
      </c>
      <c r="I75" s="10" t="s">
        <v>10</v>
      </c>
    </row>
    <row r="76" spans="1:9" ht="34" x14ac:dyDescent="0.2">
      <c r="A76" s="35" t="s">
        <v>40</v>
      </c>
      <c r="B76" s="13" t="s">
        <v>72</v>
      </c>
      <c r="C76" s="14">
        <f>E15</f>
        <v>2191</v>
      </c>
      <c r="D76" s="44">
        <f>$B$62</f>
        <v>4.3000000000000001E-7</v>
      </c>
      <c r="E76" s="45">
        <f>C76*D76</f>
        <v>9.4213000000000001E-4</v>
      </c>
      <c r="F76" s="15">
        <v>0</v>
      </c>
      <c r="G76" s="25">
        <v>0</v>
      </c>
      <c r="H76" s="27">
        <f>F76*G76</f>
        <v>0</v>
      </c>
      <c r="I76" s="45">
        <f>E76+H76</f>
        <v>9.4213000000000001E-4</v>
      </c>
    </row>
    <row r="77" spans="1:9" s="23" customFormat="1" x14ac:dyDescent="0.2">
      <c r="A77" s="21" t="s">
        <v>10</v>
      </c>
      <c r="B77" s="21"/>
      <c r="C77" s="21"/>
      <c r="D77" s="21"/>
      <c r="E77" s="21"/>
      <c r="F77" s="18"/>
      <c r="G77" s="10"/>
      <c r="H77" s="10"/>
      <c r="I77" s="47">
        <f>SUM(I76)</f>
        <v>9.4213000000000001E-4</v>
      </c>
    </row>
    <row r="80" spans="1:9" x14ac:dyDescent="0.2">
      <c r="A80" s="54" t="s">
        <v>37</v>
      </c>
      <c r="B80" s="55"/>
      <c r="C80" s="55"/>
      <c r="D80" s="55"/>
      <c r="E80" s="55"/>
      <c r="F80" s="56"/>
      <c r="G80" s="57"/>
      <c r="H80" s="57"/>
      <c r="I80" s="55"/>
    </row>
    <row r="81" spans="1:10" s="12" customFormat="1" x14ac:dyDescent="0.2">
      <c r="A81" s="10" t="s">
        <v>58</v>
      </c>
      <c r="B81" s="10" t="s">
        <v>57</v>
      </c>
      <c r="C81" s="10" t="s">
        <v>59</v>
      </c>
      <c r="D81" s="10" t="s">
        <v>60</v>
      </c>
      <c r="E81" s="10" t="s">
        <v>65</v>
      </c>
      <c r="F81" s="11" t="s">
        <v>63</v>
      </c>
      <c r="G81" s="10" t="s">
        <v>64</v>
      </c>
      <c r="H81" s="10" t="s">
        <v>66</v>
      </c>
      <c r="I81" s="10" t="s">
        <v>10</v>
      </c>
    </row>
    <row r="82" spans="1:10" ht="34" x14ac:dyDescent="0.2">
      <c r="A82" s="35" t="s">
        <v>38</v>
      </c>
      <c r="B82" s="13" t="s">
        <v>62</v>
      </c>
      <c r="C82" s="14">
        <f>F15</f>
        <v>9</v>
      </c>
      <c r="D82" s="44">
        <f>$D$62</f>
        <v>5.9999999999999995E-4</v>
      </c>
      <c r="E82" s="45">
        <f>C82*D82</f>
        <v>5.3999999999999994E-3</v>
      </c>
      <c r="F82" s="29">
        <v>0</v>
      </c>
      <c r="G82" s="25">
        <v>0</v>
      </c>
      <c r="H82" s="27">
        <f>F82*G82</f>
        <v>0</v>
      </c>
      <c r="I82" s="45">
        <f>E82+H82</f>
        <v>5.3999999999999994E-3</v>
      </c>
    </row>
    <row r="83" spans="1:10" ht="17" x14ac:dyDescent="0.2">
      <c r="A83" s="35" t="s">
        <v>31</v>
      </c>
      <c r="B83" s="13" t="s">
        <v>67</v>
      </c>
      <c r="C83" s="14">
        <f>F15</f>
        <v>9</v>
      </c>
      <c r="D83" s="13">
        <v>0</v>
      </c>
      <c r="E83" s="45">
        <f t="shared" ref="E83:E85" si="20">C83*D83</f>
        <v>0</v>
      </c>
      <c r="F83" s="29">
        <f>G15</f>
        <v>9</v>
      </c>
      <c r="G83" s="27">
        <f>$D$65</f>
        <v>24</v>
      </c>
      <c r="H83" s="27">
        <f t="shared" ref="H83:H85" si="21">F83*G83</f>
        <v>216</v>
      </c>
      <c r="I83" s="46">
        <f t="shared" ref="I83:I85" si="22">E83+H83</f>
        <v>216</v>
      </c>
    </row>
    <row r="84" spans="1:10" ht="71" customHeight="1" x14ac:dyDescent="0.2">
      <c r="A84" s="35" t="s">
        <v>70</v>
      </c>
      <c r="B84" s="35" t="s">
        <v>69</v>
      </c>
      <c r="C84" s="14">
        <v>5</v>
      </c>
      <c r="D84" s="13"/>
      <c r="E84" s="45">
        <f t="shared" si="20"/>
        <v>0</v>
      </c>
      <c r="F84" s="29">
        <v>1</v>
      </c>
      <c r="G84" s="48">
        <f>$D$23</f>
        <v>7.5616438356164384E-2</v>
      </c>
      <c r="H84" s="27">
        <f>C84*F84*179</f>
        <v>895</v>
      </c>
      <c r="I84" s="46">
        <f t="shared" si="22"/>
        <v>895</v>
      </c>
      <c r="J84" s="49"/>
    </row>
    <row r="85" spans="1:10" ht="17" x14ac:dyDescent="0.2">
      <c r="A85" s="35" t="s">
        <v>27</v>
      </c>
      <c r="B85" s="13" t="s">
        <v>71</v>
      </c>
      <c r="C85" s="14">
        <f>F15</f>
        <v>9</v>
      </c>
      <c r="D85" s="52">
        <f>$B$62</f>
        <v>4.3000000000000001E-7</v>
      </c>
      <c r="E85" s="45">
        <f t="shared" si="20"/>
        <v>3.8700000000000002E-6</v>
      </c>
      <c r="F85" s="29">
        <v>0</v>
      </c>
      <c r="G85" s="14">
        <v>0</v>
      </c>
      <c r="H85" s="27">
        <f t="shared" si="21"/>
        <v>0</v>
      </c>
      <c r="I85" s="45">
        <f t="shared" si="22"/>
        <v>3.8700000000000002E-6</v>
      </c>
    </row>
    <row r="86" spans="1:10" s="23" customFormat="1" x14ac:dyDescent="0.2">
      <c r="A86" s="21" t="s">
        <v>10</v>
      </c>
      <c r="B86" s="21"/>
      <c r="C86" s="21"/>
      <c r="D86" s="21"/>
      <c r="E86" s="21"/>
      <c r="F86" s="41"/>
      <c r="G86" s="10"/>
      <c r="H86" s="10"/>
      <c r="I86" s="47">
        <f>SUM(I82:I85)</f>
        <v>1111.00540387</v>
      </c>
    </row>
    <row r="89" spans="1:10" x14ac:dyDescent="0.2">
      <c r="A89" s="54" t="s">
        <v>39</v>
      </c>
      <c r="B89" s="55"/>
      <c r="C89" s="55"/>
      <c r="D89" s="55"/>
      <c r="E89" s="55"/>
      <c r="F89" s="56"/>
      <c r="G89" s="57"/>
      <c r="H89" s="57"/>
      <c r="I89" s="55"/>
    </row>
    <row r="90" spans="1:10" s="12" customFormat="1" x14ac:dyDescent="0.2">
      <c r="A90" s="10" t="s">
        <v>58</v>
      </c>
      <c r="B90" s="10" t="s">
        <v>57</v>
      </c>
      <c r="C90" s="10" t="s">
        <v>59</v>
      </c>
      <c r="D90" s="10" t="s">
        <v>60</v>
      </c>
      <c r="E90" s="10" t="s">
        <v>65</v>
      </c>
      <c r="F90" s="11" t="s">
        <v>63</v>
      </c>
      <c r="G90" s="10" t="s">
        <v>64</v>
      </c>
      <c r="H90" s="10" t="s">
        <v>66</v>
      </c>
      <c r="I90" s="10" t="s">
        <v>10</v>
      </c>
    </row>
    <row r="91" spans="1:10" ht="34" x14ac:dyDescent="0.2">
      <c r="A91" s="35" t="s">
        <v>40</v>
      </c>
      <c r="B91" s="13" t="s">
        <v>72</v>
      </c>
      <c r="C91" s="14">
        <f>F15</f>
        <v>9</v>
      </c>
      <c r="D91" s="44">
        <f>$B$62</f>
        <v>4.3000000000000001E-7</v>
      </c>
      <c r="E91" s="45">
        <f>C91*D91</f>
        <v>3.8700000000000002E-6</v>
      </c>
      <c r="F91" s="15">
        <v>0</v>
      </c>
      <c r="G91" s="25">
        <v>0</v>
      </c>
      <c r="H91" s="27">
        <f>F91*G91</f>
        <v>0</v>
      </c>
      <c r="I91" s="45">
        <f>E91+H91</f>
        <v>3.8700000000000002E-6</v>
      </c>
    </row>
    <row r="92" spans="1:10" s="23" customFormat="1" x14ac:dyDescent="0.2">
      <c r="A92" s="21" t="s">
        <v>10</v>
      </c>
      <c r="B92" s="21"/>
      <c r="C92" s="21"/>
      <c r="D92" s="21"/>
      <c r="E92" s="21"/>
      <c r="F92" s="18"/>
      <c r="G92" s="10"/>
      <c r="H92" s="10"/>
      <c r="I92" s="47">
        <f>SUM(I91)</f>
        <v>3.8700000000000002E-6</v>
      </c>
    </row>
    <row r="93" spans="1:10" s="23" customFormat="1" x14ac:dyDescent="0.2">
      <c r="A93" s="39"/>
      <c r="B93" s="39"/>
      <c r="C93" s="39"/>
      <c r="D93" s="39"/>
      <c r="E93" s="39"/>
      <c r="F93" s="50"/>
      <c r="G93" s="40"/>
      <c r="H93" s="40"/>
      <c r="I93" s="51"/>
    </row>
    <row r="94" spans="1:10" s="23" customFormat="1" x14ac:dyDescent="0.2">
      <c r="A94" s="58" t="s">
        <v>81</v>
      </c>
      <c r="B94" s="58"/>
      <c r="C94" s="58"/>
      <c r="D94" s="58"/>
      <c r="E94" s="58"/>
      <c r="F94" s="69"/>
      <c r="G94" s="70"/>
      <c r="H94" s="70"/>
      <c r="I94" s="71"/>
    </row>
    <row r="95" spans="1:10" s="23" customFormat="1" x14ac:dyDescent="0.2">
      <c r="A95" s="68" t="s">
        <v>82</v>
      </c>
      <c r="B95" s="39"/>
      <c r="C95" s="39"/>
      <c r="D95" s="39"/>
      <c r="E95" s="39"/>
      <c r="F95" s="50"/>
      <c r="G95" s="40"/>
      <c r="H95" s="40"/>
      <c r="I95" s="51">
        <v>0</v>
      </c>
    </row>
    <row r="96" spans="1:10" s="23" customFormat="1" x14ac:dyDescent="0.2">
      <c r="A96" s="39"/>
      <c r="B96" s="39"/>
      <c r="C96" s="39"/>
      <c r="D96" s="39"/>
      <c r="E96" s="39"/>
      <c r="F96" s="50"/>
      <c r="G96" s="40"/>
      <c r="H96" s="40"/>
      <c r="I96" s="51"/>
    </row>
    <row r="97" spans="1:9" s="23" customFormat="1" x14ac:dyDescent="0.2">
      <c r="A97" s="39"/>
      <c r="B97" s="39"/>
      <c r="C97" s="39"/>
      <c r="D97" s="39"/>
      <c r="E97" s="39"/>
      <c r="F97" s="50"/>
      <c r="G97" s="40"/>
      <c r="H97" s="40"/>
      <c r="I97" s="51"/>
    </row>
    <row r="98" spans="1:9" x14ac:dyDescent="0.2">
      <c r="A98" s="54" t="s">
        <v>36</v>
      </c>
      <c r="B98" s="55"/>
      <c r="C98" s="55"/>
      <c r="D98" s="55"/>
      <c r="E98" s="55"/>
      <c r="F98" s="56"/>
    </row>
    <row r="99" spans="1:9" s="12" customFormat="1" x14ac:dyDescent="0.2">
      <c r="A99" s="10"/>
      <c r="B99" s="10"/>
      <c r="C99" s="10"/>
      <c r="D99" s="10" t="s">
        <v>26</v>
      </c>
      <c r="E99" s="8" t="s">
        <v>25</v>
      </c>
      <c r="F99" s="10" t="s">
        <v>79</v>
      </c>
      <c r="H99"/>
    </row>
    <row r="100" spans="1:9" s="2" customFormat="1" ht="34" x14ac:dyDescent="0.2">
      <c r="A100" s="35" t="s">
        <v>50</v>
      </c>
      <c r="B100" s="35"/>
      <c r="C100" s="35" t="s">
        <v>9</v>
      </c>
      <c r="D100" s="35">
        <v>0.02</v>
      </c>
      <c r="E100" s="35">
        <f>D100*1000</f>
        <v>20</v>
      </c>
      <c r="F100" s="37">
        <f>B15*E100</f>
        <v>43820</v>
      </c>
      <c r="G100" s="36"/>
      <c r="H100" s="1"/>
    </row>
    <row r="101" spans="1:9" x14ac:dyDescent="0.2">
      <c r="A101" s="53" t="s">
        <v>42</v>
      </c>
      <c r="B101" s="31"/>
      <c r="C101" s="31"/>
      <c r="D101" s="31"/>
      <c r="E101" s="31"/>
      <c r="F101" s="38"/>
      <c r="H101"/>
    </row>
    <row r="102" spans="1:9" x14ac:dyDescent="0.2">
      <c r="B102" s="31"/>
      <c r="C102" s="31"/>
      <c r="D102" s="31"/>
      <c r="E102" s="31"/>
      <c r="F102" s="38"/>
      <c r="H102"/>
    </row>
    <row r="103" spans="1:9" customFormat="1" x14ac:dyDescent="0.2">
      <c r="A103" s="62" t="s">
        <v>78</v>
      </c>
      <c r="B103" s="61"/>
      <c r="C103" s="61"/>
      <c r="D103" s="61"/>
      <c r="E103" s="61"/>
      <c r="F103" s="61"/>
      <c r="G103" s="61"/>
      <c r="H103" s="61"/>
      <c r="I103" s="61"/>
    </row>
    <row r="104" spans="1:9" s="12" customFormat="1" x14ac:dyDescent="0.2">
      <c r="A104" s="10" t="s">
        <v>58</v>
      </c>
      <c r="B104" s="10" t="s">
        <v>57</v>
      </c>
      <c r="C104" s="10" t="s">
        <v>59</v>
      </c>
      <c r="D104" s="10" t="s">
        <v>60</v>
      </c>
      <c r="E104" s="10" t="s">
        <v>65</v>
      </c>
      <c r="F104" s="11" t="s">
        <v>63</v>
      </c>
      <c r="G104" s="10" t="s">
        <v>64</v>
      </c>
      <c r="H104" s="10" t="s">
        <v>66</v>
      </c>
      <c r="I104" s="10" t="s">
        <v>10</v>
      </c>
    </row>
    <row r="105" spans="1:9" ht="17" x14ac:dyDescent="0.2">
      <c r="A105" s="35" t="s">
        <v>27</v>
      </c>
      <c r="B105" s="13" t="s">
        <v>71</v>
      </c>
      <c r="C105" s="14">
        <v>1</v>
      </c>
      <c r="D105" s="52">
        <f>$B$62</f>
        <v>4.3000000000000001E-7</v>
      </c>
      <c r="E105" s="45">
        <f t="shared" ref="E105" si="23">C105*D105</f>
        <v>4.3000000000000001E-7</v>
      </c>
      <c r="F105" s="29">
        <v>0</v>
      </c>
      <c r="G105" s="14">
        <v>0</v>
      </c>
      <c r="H105" s="27">
        <f t="shared" ref="H105" si="24">F105*G105</f>
        <v>0</v>
      </c>
      <c r="I105" s="45">
        <f t="shared" ref="I105" si="25">E105+H105</f>
        <v>4.3000000000000001E-7</v>
      </c>
    </row>
    <row r="106" spans="1:9" s="23" customFormat="1" x14ac:dyDescent="0.2">
      <c r="A106" s="21" t="s">
        <v>10</v>
      </c>
      <c r="B106" s="21"/>
      <c r="C106" s="21"/>
      <c r="D106" s="21"/>
      <c r="E106" s="21"/>
      <c r="F106" s="41"/>
      <c r="G106" s="10"/>
      <c r="H106" s="10"/>
      <c r="I106" s="47">
        <f>SUM(I105:I105)</f>
        <v>4.3000000000000001E-7</v>
      </c>
    </row>
  </sheetData>
  <pageMargins left="0.7" right="0.7" top="0.75" bottom="0.75" header="0.3" footer="0.3"/>
  <pageSetup paperSize="9" scale="55" orientation="landscape" horizontalDpi="0" verticalDpi="0"/>
  <rowBreaks count="1" manualBreakCount="1"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88315-D734-4E4D-AA27-C4BC4AE4260A}">
  <dimension ref="A2:B13"/>
  <sheetViews>
    <sheetView workbookViewId="0">
      <selection sqref="A1:B13"/>
    </sheetView>
  </sheetViews>
  <sheetFormatPr baseColWidth="10" defaultRowHeight="16" x14ac:dyDescent="0.2"/>
  <cols>
    <col min="1" max="1" width="57" customWidth="1"/>
    <col min="2" max="2" width="17.1640625" style="4" bestFit="1" customWidth="1"/>
  </cols>
  <sheetData>
    <row r="2" spans="1:2" x14ac:dyDescent="0.2">
      <c r="A2" s="6" t="s">
        <v>0</v>
      </c>
      <c r="B2" s="9" t="s">
        <v>2</v>
      </c>
    </row>
    <row r="3" spans="1:2" x14ac:dyDescent="0.2">
      <c r="A3" s="72" t="s">
        <v>87</v>
      </c>
      <c r="B3" s="73">
        <f>DETAILS!J71</f>
        <v>46.216406249999999</v>
      </c>
    </row>
    <row r="4" spans="1:2" x14ac:dyDescent="0.2">
      <c r="A4" s="72" t="s">
        <v>84</v>
      </c>
      <c r="B4" s="73">
        <f>DETAILS!I77</f>
        <v>9.4213000000000001E-4</v>
      </c>
    </row>
    <row r="5" spans="1:2" x14ac:dyDescent="0.2">
      <c r="A5" s="6" t="s">
        <v>1</v>
      </c>
      <c r="B5" s="5"/>
    </row>
    <row r="6" spans="1:2" x14ac:dyDescent="0.2">
      <c r="A6" s="72" t="s">
        <v>85</v>
      </c>
      <c r="B6" s="5">
        <f>DETAILS!E45</f>
        <v>2823.6887671232876</v>
      </c>
    </row>
    <row r="7" spans="1:2" x14ac:dyDescent="0.2">
      <c r="A7" s="72" t="s">
        <v>86</v>
      </c>
      <c r="B7" s="5">
        <f>DETAILS!I35</f>
        <v>120777.52438356164</v>
      </c>
    </row>
    <row r="8" spans="1:2" x14ac:dyDescent="0.2">
      <c r="A8" s="6" t="s">
        <v>80</v>
      </c>
      <c r="B8" s="5"/>
    </row>
    <row r="9" spans="1:2" x14ac:dyDescent="0.2">
      <c r="A9" s="72" t="s">
        <v>88</v>
      </c>
      <c r="B9" s="5">
        <f>DETAILS!I86</f>
        <v>144.00360387000001</v>
      </c>
    </row>
    <row r="10" spans="1:2" x14ac:dyDescent="0.2">
      <c r="A10" s="72" t="s">
        <v>91</v>
      </c>
      <c r="B10" s="5">
        <f>DETAILS!E55</f>
        <v>5.7994520547945214</v>
      </c>
    </row>
    <row r="11" spans="1:2" x14ac:dyDescent="0.2">
      <c r="A11" s="72" t="s">
        <v>89</v>
      </c>
      <c r="B11" s="73">
        <f>DETAILS!I92</f>
        <v>3.8700000000000002E-6</v>
      </c>
    </row>
    <row r="12" spans="1:2" x14ac:dyDescent="0.2">
      <c r="A12" s="6" t="s">
        <v>90</v>
      </c>
      <c r="B12" s="5">
        <f>DETAILS_OLD!I95</f>
        <v>0</v>
      </c>
    </row>
    <row r="13" spans="1:2" x14ac:dyDescent="0.2">
      <c r="A13" s="6" t="s">
        <v>23</v>
      </c>
      <c r="B13" s="7">
        <f>SUM(B3:B12)</f>
        <v>123797.23355885972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0960A-5938-F34B-8FE2-4DDC40952FE5}">
  <dimension ref="A1:B6"/>
  <sheetViews>
    <sheetView workbookViewId="0">
      <selection activeCell="A5" sqref="A5:XFD5"/>
    </sheetView>
  </sheetViews>
  <sheetFormatPr baseColWidth="10" defaultRowHeight="16" x14ac:dyDescent="0.2"/>
  <cols>
    <col min="1" max="1" width="83.5" customWidth="1"/>
    <col min="2" max="2" width="38.83203125" customWidth="1"/>
  </cols>
  <sheetData>
    <row r="1" spans="1:2" x14ac:dyDescent="0.2">
      <c r="B1" s="4"/>
    </row>
    <row r="2" spans="1:2" x14ac:dyDescent="0.2">
      <c r="A2" s="6" t="s">
        <v>0</v>
      </c>
      <c r="B2" s="9"/>
    </row>
    <row r="3" spans="1:2" x14ac:dyDescent="0.2">
      <c r="A3" s="6" t="s">
        <v>1</v>
      </c>
      <c r="B3" s="5"/>
    </row>
    <row r="4" spans="1:2" x14ac:dyDescent="0.2">
      <c r="A4" s="6" t="s">
        <v>80</v>
      </c>
      <c r="B4" s="5"/>
    </row>
    <row r="5" spans="1:2" x14ac:dyDescent="0.2">
      <c r="A5" s="6" t="s">
        <v>90</v>
      </c>
      <c r="B5" s="5"/>
    </row>
    <row r="6" spans="1:2" x14ac:dyDescent="0.2">
      <c r="A6" s="6" t="s">
        <v>23</v>
      </c>
      <c r="B6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A7EBF-B5C5-044E-8E4F-BE20A2072284}">
  <dimension ref="A1"/>
  <sheetViews>
    <sheetView workbookViewId="0">
      <selection activeCell="E35" sqref="E35"/>
    </sheetView>
  </sheetViews>
  <sheetFormatPr baseColWidth="10" defaultRowHeight="16" x14ac:dyDescent="0.2"/>
  <sheetData>
    <row r="1" spans="1:1" x14ac:dyDescent="0.2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DETAILS_OLD</vt:lpstr>
      <vt:lpstr>SUMMARY</vt:lpstr>
      <vt:lpstr>Sheet1</vt:lpstr>
      <vt:lpstr>RA-GRS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Boboli</dc:creator>
  <cp:lastModifiedBy>Karolina Boboli</cp:lastModifiedBy>
  <cp:lastPrinted>2018-11-17T16:26:19Z</cp:lastPrinted>
  <dcterms:created xsi:type="dcterms:W3CDTF">2018-11-17T11:17:12Z</dcterms:created>
  <dcterms:modified xsi:type="dcterms:W3CDTF">2018-11-24T21:08:51Z</dcterms:modified>
</cp:coreProperties>
</file>