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1/"/>
    </mc:Choice>
  </mc:AlternateContent>
  <xr:revisionPtr revIDLastSave="537" documentId="8_{EF30591B-542B-4162-8517-23253BD62C6A}" xr6:coauthVersionLast="47" xr6:coauthVersionMax="47" xr10:uidLastSave="{E5978ADF-0AE2-4AF5-9A7E-D71062FD945A}"/>
  <bookViews>
    <workbookView xWindow="-96" yWindow="0" windowWidth="22452" windowHeight="16656" xr2:uid="{5CC80E2E-FD02-4252-B8A7-3FD409C768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E4" i="1"/>
  <c r="G8" i="1"/>
  <c r="G12" i="1"/>
  <c r="G11" i="1"/>
  <c r="G10" i="1"/>
  <c r="G9" i="1"/>
  <c r="G13" i="1"/>
  <c r="G14" i="1"/>
  <c r="G15" i="1"/>
  <c r="G16" i="1"/>
  <c r="G17" i="1"/>
  <c r="F8" i="1" l="1" a="1"/>
  <c r="F8" i="1" s="1"/>
  <c r="H8" i="1" s="1"/>
  <c r="J13" i="1"/>
  <c r="L13" i="1" s="1"/>
  <c r="M4" i="1"/>
  <c r="I4" i="1"/>
  <c r="L9" i="1"/>
  <c r="L10" i="1"/>
  <c r="L11" i="1"/>
  <c r="L12" i="1"/>
  <c r="L14" i="1"/>
  <c r="L15" i="1"/>
  <c r="L16" i="1"/>
  <c r="L17" i="1"/>
  <c r="K9" i="1"/>
  <c r="K10" i="1"/>
  <c r="K11" i="1"/>
  <c r="K12" i="1"/>
  <c r="K13" i="1"/>
  <c r="K14" i="1"/>
  <c r="K15" i="1"/>
  <c r="K16" i="1"/>
  <c r="K17" i="1"/>
  <c r="K8" i="1"/>
  <c r="J9" i="1"/>
  <c r="J10" i="1"/>
  <c r="J11" i="1"/>
  <c r="J12" i="1"/>
  <c r="J14" i="1"/>
  <c r="J15" i="1"/>
  <c r="J16" i="1"/>
  <c r="J17" i="1"/>
  <c r="J8" i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18" i="1"/>
  <c r="L18" i="1" s="1"/>
  <c r="S8" i="1"/>
  <c r="J21" i="1"/>
  <c r="J22" i="1"/>
  <c r="J23" i="1"/>
  <c r="J24" i="1"/>
  <c r="J25" i="1"/>
  <c r="J26" i="1"/>
  <c r="J27" i="1"/>
  <c r="J19" i="1"/>
  <c r="J20" i="1"/>
  <c r="J18" i="1"/>
  <c r="G24" i="1"/>
  <c r="G25" i="1"/>
  <c r="G26" i="1"/>
  <c r="G27" i="1"/>
  <c r="G23" i="1"/>
  <c r="G19" i="1"/>
  <c r="G20" i="1"/>
  <c r="G21" i="1"/>
  <c r="G22" i="1"/>
  <c r="G18" i="1"/>
  <c r="H9" i="1" l="1"/>
  <c r="M9" i="1" s="1"/>
  <c r="H20" i="1"/>
  <c r="I20" i="1" s="1"/>
  <c r="H17" i="1"/>
  <c r="I17" i="1" s="1"/>
  <c r="H14" i="1"/>
  <c r="M14" i="1" s="1"/>
  <c r="H12" i="1"/>
  <c r="I12" i="1" s="1"/>
  <c r="H11" i="1"/>
  <c r="M11" i="1" s="1"/>
  <c r="H10" i="1"/>
  <c r="M10" i="1" s="1"/>
  <c r="H25" i="1"/>
  <c r="I25" i="1" s="1"/>
  <c r="H23" i="1"/>
  <c r="I23" i="1" s="1"/>
  <c r="H18" i="1"/>
  <c r="I18" i="1" s="1"/>
  <c r="H21" i="1"/>
  <c r="I21" i="1" s="1"/>
  <c r="H19" i="1"/>
  <c r="I19" i="1" s="1"/>
  <c r="H16" i="1"/>
  <c r="I16" i="1" s="1"/>
  <c r="H15" i="1"/>
  <c r="I15" i="1" s="1"/>
  <c r="H13" i="1"/>
  <c r="I13" i="1" s="1"/>
  <c r="H22" i="1"/>
  <c r="I22" i="1" s="1"/>
  <c r="H27" i="1"/>
  <c r="I27" i="1" s="1"/>
  <c r="H26" i="1"/>
  <c r="I26" i="1" s="1"/>
  <c r="H24" i="1"/>
  <c r="I24" i="1" s="1"/>
  <c r="I14" i="1"/>
  <c r="M17" i="1"/>
  <c r="M12" i="1"/>
  <c r="I10" i="1"/>
  <c r="M23" i="1"/>
  <c r="I9" i="1"/>
  <c r="I8" i="1"/>
  <c r="M8" i="1"/>
  <c r="M25" i="1" l="1"/>
  <c r="M22" i="1"/>
  <c r="M13" i="1"/>
  <c r="M26" i="1"/>
  <c r="M16" i="1"/>
  <c r="M20" i="1"/>
  <c r="M27" i="1"/>
  <c r="M15" i="1"/>
  <c r="I11" i="1"/>
  <c r="M18" i="1"/>
  <c r="M19" i="1"/>
  <c r="M21" i="1"/>
  <c r="M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<sst xmlns="http://schemas.openxmlformats.org/spreadsheetml/2006/main" count="59" uniqueCount="48">
  <si>
    <r>
      <rPr>
        <sz val="11"/>
        <color rgb="FF000000"/>
        <rFont val="Aptos Narrow"/>
        <scheme val="minor"/>
      </rPr>
      <t>R</t>
    </r>
    <r>
      <rPr>
        <vertAlign val="subscript"/>
        <sz val="11"/>
        <color rgb="FF000000"/>
        <rFont val="Aptos Narrow"/>
        <scheme val="minor"/>
      </rPr>
      <t xml:space="preserve">V </t>
    </r>
    <r>
      <rPr>
        <sz val="11"/>
        <color rgb="FF000000"/>
        <rFont val="Aptos Narrow"/>
        <scheme val="minor"/>
      </rPr>
      <t>=</t>
    </r>
  </si>
  <si>
    <r>
      <rPr>
        <sz val="11"/>
        <color rgb="FF000000"/>
        <rFont val="Aptos Narrow"/>
        <scheme val="minor"/>
      </rPr>
      <t>R</t>
    </r>
    <r>
      <rPr>
        <vertAlign val="subscript"/>
        <sz val="11"/>
        <color rgb="FF000000"/>
        <rFont val="Aptos Narrow"/>
        <scheme val="minor"/>
      </rPr>
      <t>A10A</t>
    </r>
    <r>
      <rPr>
        <sz val="11"/>
        <color rgb="FF000000"/>
        <rFont val="Aptos Narrow"/>
        <scheme val="minor"/>
      </rPr>
      <t xml:space="preserve"> =</t>
    </r>
  </si>
  <si>
    <t>X_M - indikovaná hodnota</t>
  </si>
  <si>
    <t>X_R - rozsah</t>
  </si>
  <si>
    <t>I</t>
  </si>
  <si>
    <t>U</t>
  </si>
  <si>
    <t>P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</si>
  <si>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</si>
  <si>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Z</t>
    </r>
  </si>
  <si>
    <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</si>
  <si>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BI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</si>
  <si>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BU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</si>
  <si>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</si>
  <si>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rPr>
        <sz val="11"/>
        <color theme="1"/>
        <rFont val="Aptos Narrow"/>
        <family val="2"/>
      </rPr>
      <t>Ũ</t>
    </r>
    <r>
      <rPr>
        <vertAlign val="subscript"/>
        <sz val="11"/>
        <color theme="1"/>
        <rFont val="Aptos Narrow"/>
        <family val="2"/>
        <scheme val="minor"/>
      </rPr>
      <t>P</t>
    </r>
  </si>
  <si>
    <t>Ra2</t>
  </si>
  <si>
    <r>
      <t>X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</si>
  <si>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R</t>
    </r>
  </si>
  <si>
    <t>Ra1</t>
  </si>
  <si>
    <t>A</t>
  </si>
  <si>
    <t>V</t>
  </si>
  <si>
    <t xml:space="preserve">V </t>
  </si>
  <si>
    <t>W</t>
  </si>
  <si>
    <t>mW</t>
  </si>
  <si>
    <t>%</t>
  </si>
  <si>
    <t>mA</t>
  </si>
  <si>
    <t>mV</t>
  </si>
  <si>
    <t>AV</t>
  </si>
  <si>
    <t>X</t>
  </si>
  <si>
    <t>Mv</t>
  </si>
  <si>
    <t>Rv</t>
  </si>
  <si>
    <t>Rv2</t>
  </si>
  <si>
    <t>MA400</t>
  </si>
  <si>
    <t>RA400</t>
  </si>
  <si>
    <t>VA</t>
  </si>
  <si>
    <t>Ω</t>
  </si>
  <si>
    <t>mΩ</t>
  </si>
  <si>
    <t>d</t>
  </si>
  <si>
    <t>D</t>
  </si>
  <si>
    <t>Voltmetr</t>
  </si>
  <si>
    <t>Ampérmetr 400mA</t>
  </si>
  <si>
    <t>Ampérmetr 10A</t>
  </si>
  <si>
    <r>
      <t>δ</t>
    </r>
    <r>
      <rPr>
        <vertAlign val="subscript"/>
        <sz val="11"/>
        <color rgb="FF000000"/>
        <rFont val="Aptos Narrow"/>
        <scheme val="minor"/>
      </rPr>
      <t>MV</t>
    </r>
    <r>
      <rPr>
        <sz val="11"/>
        <color rgb="FF000000"/>
        <rFont val="Aptos Narrow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</si>
  <si>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scheme val="minor"/>
      </rPr>
      <t>RV</t>
    </r>
    <r>
      <rPr>
        <sz val="11"/>
        <color rgb="FF000000"/>
        <rFont val="Aptos Narrow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</si>
  <si>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scheme val="minor"/>
      </rPr>
      <t>MA400mA</t>
    </r>
    <r>
      <rPr>
        <sz val="11"/>
        <color rgb="FF000000"/>
        <rFont val="Aptos Narrow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</si>
  <si>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scheme val="minor"/>
      </rPr>
      <t>RA400mA</t>
    </r>
    <r>
      <rPr>
        <sz val="11"/>
        <color rgb="FF000000"/>
        <rFont val="Aptos Narrow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</si>
  <si>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scheme val="minor"/>
      </rPr>
      <t>MA10A</t>
    </r>
    <r>
      <rPr>
        <sz val="11"/>
        <color rgb="FF000000"/>
        <rFont val="Aptos Narrow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</si>
  <si>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scheme val="minor"/>
      </rPr>
      <t>RA10A</t>
    </r>
    <r>
      <rPr>
        <sz val="11"/>
        <color rgb="FF000000"/>
        <rFont val="Aptos Narrow"/>
        <scheme val="minor"/>
      </rPr>
      <t xml:space="preserve"> (%)=</t>
    </r>
  </si>
  <si>
    <r>
      <t>R</t>
    </r>
    <r>
      <rPr>
        <vertAlign val="subscript"/>
        <sz val="11"/>
        <color rgb="FF000000"/>
        <rFont val="Aptos Narrow"/>
        <scheme val="minor"/>
      </rPr>
      <t>A400mA</t>
    </r>
    <r>
      <rPr>
        <sz val="11"/>
        <color rgb="FF000000"/>
        <rFont val="Aptos Narrow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</si>
</sst>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vertAlign val="subscript"/>
      <sz val="11"/>
      <color rgb="FF000000"/>
      <name val="Aptos Narrow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2" fontId="0" fillId="0" borderId="39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4" fillId="0" borderId="26" xfId="0" applyFont="1" applyBorder="1" applyAlignment="1">
      <alignment horizontal="right"/>
    </xf>
    <xf numFmtId="0" fontId="6" fillId="0" borderId="29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0" fillId="0" borderId="27" xfId="0" applyBorder="1" applyAlignment="1">
      <alignment horizontal="left"/>
    </xf>
    <xf numFmtId="0" fontId="0" fillId="0" borderId="0" xfId="0" applyAlignment="1">
      <alignment horizontal="center"/>
    </xf>
    <xf numFmtId="2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8D60-3171-4493-BC9E-10F56581FBCC}">
  <dimension ref="A1:AE456"/>
  <sheetViews>
    <sheetView tabSelected="1" workbookViewId="0">
      <selection activeCell="S8" sqref="S8"/>
    </sheetView>
  </sheetViews>
  <sheetFormatPr defaultRowHeight="14.4" x14ac:dyDescent="0.3"/>
  <cols>
    <col min="3" max="3" width="12.5546875" bestFit="1" customWidth="1"/>
    <col min="7" max="7" width="11" customWidth="1"/>
    <col min="9" max="9" width="12" bestFit="1" customWidth="1"/>
    <col min="19" max="19" width="9.88671875" bestFit="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6" x14ac:dyDescent="0.35">
      <c r="A3" s="1"/>
      <c r="B3" s="59" t="s">
        <v>0</v>
      </c>
      <c r="C3" s="68">
        <v>10000000</v>
      </c>
      <c r="D3" s="42" t="s">
        <v>34</v>
      </c>
      <c r="E3" s="62" t="s">
        <v>47</v>
      </c>
      <c r="F3" s="41">
        <v>1.5</v>
      </c>
      <c r="G3" s="42" t="s">
        <v>34</v>
      </c>
      <c r="H3" s="62" t="s">
        <v>1</v>
      </c>
      <c r="I3" s="41">
        <v>60</v>
      </c>
      <c r="J3" s="63" t="s">
        <v>35</v>
      </c>
      <c r="K3" s="41"/>
      <c r="L3" s="41"/>
      <c r="M3" s="43"/>
      <c r="N3" s="1"/>
      <c r="O3" s="5" t="s">
        <v>2</v>
      </c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.2" thickBot="1" x14ac:dyDescent="0.4">
      <c r="A4" s="1"/>
      <c r="B4" s="60" t="s">
        <v>41</v>
      </c>
      <c r="C4" s="66">
        <v>0.5</v>
      </c>
      <c r="D4" s="61" t="s">
        <v>42</v>
      </c>
      <c r="E4" s="65">
        <f>P19/P20*100</f>
        <v>0.05</v>
      </c>
      <c r="F4" s="61" t="s">
        <v>43</v>
      </c>
      <c r="G4" s="65">
        <v>1</v>
      </c>
      <c r="H4" s="61" t="s">
        <v>44</v>
      </c>
      <c r="I4" s="65">
        <f>S19/S20*100</f>
        <v>0.05</v>
      </c>
      <c r="J4" s="61" t="s">
        <v>45</v>
      </c>
      <c r="K4">
        <v>1.5</v>
      </c>
      <c r="L4" s="61" t="s">
        <v>46</v>
      </c>
      <c r="M4" s="65">
        <f>S23/S24*100</f>
        <v>0.125</v>
      </c>
      <c r="N4" s="1"/>
      <c r="O4" s="5" t="s">
        <v>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1"/>
      <c r="B5" s="31" t="s">
        <v>4</v>
      </c>
      <c r="C5" s="32"/>
      <c r="D5" s="32" t="s">
        <v>5</v>
      </c>
      <c r="E5" s="33"/>
      <c r="F5" s="34" t="s">
        <v>6</v>
      </c>
      <c r="G5" s="36" t="s">
        <v>7</v>
      </c>
      <c r="H5" s="38" t="s">
        <v>8</v>
      </c>
      <c r="I5" s="38" t="s">
        <v>9</v>
      </c>
      <c r="J5" s="38" t="s">
        <v>10</v>
      </c>
      <c r="K5" s="38" t="s">
        <v>11</v>
      </c>
      <c r="L5" s="38" t="s">
        <v>12</v>
      </c>
      <c r="M5" s="39" t="s">
        <v>13</v>
      </c>
      <c r="N5" s="1"/>
      <c r="O5" s="1"/>
      <c r="P5" s="1"/>
      <c r="Q5" s="1"/>
      <c r="R5" s="1" t="s">
        <v>14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6" x14ac:dyDescent="0.35">
      <c r="A6" s="1"/>
      <c r="B6" s="3" t="s">
        <v>15</v>
      </c>
      <c r="C6" s="2" t="s">
        <v>16</v>
      </c>
      <c r="D6" s="2" t="s">
        <v>15</v>
      </c>
      <c r="E6" s="4" t="s">
        <v>16</v>
      </c>
      <c r="F6" s="35"/>
      <c r="G6" s="37"/>
      <c r="H6" s="37"/>
      <c r="I6" s="37"/>
      <c r="J6" s="37"/>
      <c r="K6" s="37"/>
      <c r="L6" s="37"/>
      <c r="M6" s="40"/>
      <c r="N6" s="1"/>
      <c r="O6" s="1"/>
      <c r="P6" s="1"/>
      <c r="Q6" s="1"/>
      <c r="R6" s="1" t="s">
        <v>17</v>
      </c>
      <c r="S6">
        <v>0.03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thickBot="1" x14ac:dyDescent="0.35">
      <c r="A7" s="1"/>
      <c r="B7" s="6" t="s">
        <v>18</v>
      </c>
      <c r="C7" s="7" t="s">
        <v>18</v>
      </c>
      <c r="D7" s="7" t="s">
        <v>19</v>
      </c>
      <c r="E7" s="8" t="s">
        <v>20</v>
      </c>
      <c r="F7" s="9" t="s">
        <v>21</v>
      </c>
      <c r="G7" s="7" t="s">
        <v>22</v>
      </c>
      <c r="H7" s="7" t="s">
        <v>21</v>
      </c>
      <c r="I7" s="7" t="s">
        <v>23</v>
      </c>
      <c r="J7" s="7" t="s">
        <v>24</v>
      </c>
      <c r="K7" s="7" t="s">
        <v>25</v>
      </c>
      <c r="L7" s="7" t="s">
        <v>22</v>
      </c>
      <c r="M7" s="8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thickBot="1" x14ac:dyDescent="0.35">
      <c r="A8" s="30" t="s">
        <v>26</v>
      </c>
      <c r="B8" s="44">
        <v>0.22600000000000001</v>
      </c>
      <c r="C8" s="12">
        <v>0.4</v>
      </c>
      <c r="D8" s="12">
        <v>1</v>
      </c>
      <c r="E8" s="21">
        <v>4</v>
      </c>
      <c r="F8" s="11" cm="1">
        <f t="array" ref="F8:F27">B8:B27*D8:D27</f>
        <v>0.22600000000000001</v>
      </c>
      <c r="G8" s="67">
        <f>((D8^2)/$C$3)*1000</f>
        <v>9.9999999999999991E-5</v>
      </c>
      <c r="H8" s="24">
        <f>F8-(G8/1000)</f>
        <v>0.2259999</v>
      </c>
      <c r="I8" s="12">
        <f>((G8/1000)/H8)*1000</f>
        <v>4.4247807189295215E-4</v>
      </c>
      <c r="J8" s="16">
        <f>((((ABS($S$12*B8))+(ABS($S$13*C8)))*1000)/(100*$S$8))</f>
        <v>1.6512217698823302</v>
      </c>
      <c r="K8" s="16">
        <f>((((ABS($S$9*D8))+(ABS($S$10*E8)))*100)/(100*$S$8))</f>
        <v>3.4641016151377548</v>
      </c>
      <c r="L8" s="16">
        <f>2*(SQRT((((B8-((2*D8)/$S$11))*(K8/1000))^2)+(D8*(J8/1000))^2)*1000)</f>
        <v>3.6548292701760037</v>
      </c>
      <c r="M8" s="45">
        <f>((L8/1000)/H8)*100</f>
        <v>1.6171818085654037</v>
      </c>
      <c r="N8" s="1"/>
      <c r="O8" s="1"/>
      <c r="P8" s="1"/>
      <c r="Q8" s="1"/>
      <c r="R8" s="1" t="s">
        <v>27</v>
      </c>
      <c r="S8" s="1">
        <f>SQRT(3)</f>
        <v>1.7320508075688772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thickBot="1" x14ac:dyDescent="0.35">
      <c r="A9" s="30"/>
      <c r="B9" s="46">
        <v>0.28599999999999998</v>
      </c>
      <c r="C9" s="10">
        <v>0.4</v>
      </c>
      <c r="D9" s="10">
        <v>2</v>
      </c>
      <c r="E9" s="22">
        <v>4</v>
      </c>
      <c r="F9" s="13">
        <v>0.57199999999999995</v>
      </c>
      <c r="G9" s="67">
        <f>((D9^2)/$C$3)*1000</f>
        <v>3.9999999999999996E-4</v>
      </c>
      <c r="H9" s="25">
        <f t="shared" ref="H9:H17" si="0">F9-(G9/1000)</f>
        <v>0.57199959999999994</v>
      </c>
      <c r="I9" s="10">
        <f t="shared" ref="I9:I17" si="1">((G9/1000)/H9)*1000</f>
        <v>6.9930118832250933E-4</v>
      </c>
      <c r="J9" s="17">
        <f t="shared" ref="J9:J17" si="2">((((ABS($S$12*B9))+(ABS($S$13*C9)))*1000)/(100*$S$8))</f>
        <v>1.9976319313961053</v>
      </c>
      <c r="K9" s="17">
        <f t="shared" ref="K9:K17" si="3">((((ABS($S$9*D9))+(ABS($S$10*E9)))*100)/(100*$S$8))</f>
        <v>4.6188021535170058</v>
      </c>
      <c r="L9" s="17">
        <f t="shared" ref="L9:L17" si="4">2*(SQRT((((B9-((2*D9)/$S$11))*(K9/1000))^2)+(D9*(J9/1000))^2)*1000)</f>
        <v>8.4159633520122732</v>
      </c>
      <c r="M9" s="47">
        <f t="shared" ref="M9:M17" si="5">((L9/1000)/H9)*100</f>
        <v>1.471323293235218</v>
      </c>
      <c r="N9" s="1"/>
      <c r="O9" s="1"/>
      <c r="P9" s="1"/>
      <c r="Q9" s="1"/>
      <c r="R9" s="1" t="s">
        <v>28</v>
      </c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thickBot="1" x14ac:dyDescent="0.35">
      <c r="A10" s="30"/>
      <c r="B10" s="46">
        <v>0.33600000000000002</v>
      </c>
      <c r="C10" s="10">
        <v>0.4</v>
      </c>
      <c r="D10" s="10">
        <v>3</v>
      </c>
      <c r="E10" s="22">
        <v>4</v>
      </c>
      <c r="F10" s="13">
        <v>1.008</v>
      </c>
      <c r="G10" s="67">
        <f>((D10^2)/$C$3)*1000</f>
        <v>8.9999999999999998E-4</v>
      </c>
      <c r="H10" s="25">
        <f t="shared" si="0"/>
        <v>1.0079990999999999</v>
      </c>
      <c r="I10" s="10">
        <f t="shared" si="1"/>
        <v>8.9285794005173214E-4</v>
      </c>
      <c r="J10" s="17">
        <f t="shared" si="2"/>
        <v>2.2863070659909179</v>
      </c>
      <c r="K10" s="17">
        <f t="shared" si="3"/>
        <v>5.7735026918962582</v>
      </c>
      <c r="L10" s="17">
        <f t="shared" si="4"/>
        <v>14.255944242316886</v>
      </c>
      <c r="M10" s="47">
        <f t="shared" si="5"/>
        <v>1.4142814455208232</v>
      </c>
      <c r="N10" s="1"/>
      <c r="O10" s="1"/>
      <c r="P10" s="1"/>
      <c r="Q10" s="1"/>
      <c r="R10" s="1" t="s">
        <v>29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thickBot="1" x14ac:dyDescent="0.35">
      <c r="A11" s="30"/>
      <c r="B11" s="46">
        <v>0.376</v>
      </c>
      <c r="C11" s="10">
        <v>0.4</v>
      </c>
      <c r="D11" s="10">
        <v>4</v>
      </c>
      <c r="E11" s="22">
        <v>40</v>
      </c>
      <c r="F11" s="13">
        <v>1.504</v>
      </c>
      <c r="G11" s="67">
        <f>((D11^2)/$C$3)*1000</f>
        <v>1.5999999999999999E-3</v>
      </c>
      <c r="H11" s="25">
        <f t="shared" si="0"/>
        <v>1.5039984</v>
      </c>
      <c r="I11" s="10">
        <f t="shared" si="1"/>
        <v>1.0638309189690627E-3</v>
      </c>
      <c r="J11" s="17">
        <f t="shared" si="2"/>
        <v>2.5172471736667683</v>
      </c>
      <c r="K11" s="17">
        <f t="shared" si="3"/>
        <v>27.712812921102039</v>
      </c>
      <c r="L11" s="17">
        <f t="shared" si="4"/>
        <v>28.980051021695932</v>
      </c>
      <c r="M11" s="47">
        <f t="shared" si="5"/>
        <v>1.9268671443863195</v>
      </c>
      <c r="N11" s="1"/>
      <c r="O11" s="1"/>
      <c r="P11" s="1"/>
      <c r="Q11" s="1"/>
      <c r="R11" s="1" t="s">
        <v>30</v>
      </c>
      <c r="S11" s="1">
        <v>10000000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thickBot="1" x14ac:dyDescent="0.35">
      <c r="A12" s="30"/>
      <c r="B12" s="46">
        <v>0.41599999999999998</v>
      </c>
      <c r="C12" s="10">
        <v>10</v>
      </c>
      <c r="D12" s="10">
        <v>5</v>
      </c>
      <c r="E12" s="22">
        <v>40</v>
      </c>
      <c r="F12" s="13">
        <v>2.08</v>
      </c>
      <c r="G12" s="67">
        <f>((D12^2)/$C$3)*1000</f>
        <v>2.5000000000000001E-3</v>
      </c>
      <c r="H12" s="25">
        <f t="shared" si="0"/>
        <v>2.0799975000000002</v>
      </c>
      <c r="I12" s="10">
        <f t="shared" si="1"/>
        <v>1.2019245215438962E-3</v>
      </c>
      <c r="J12" s="17">
        <f t="shared" si="2"/>
        <v>11.06203115767323</v>
      </c>
      <c r="K12" s="17">
        <f t="shared" si="3"/>
        <v>28.867513459481287</v>
      </c>
      <c r="L12" s="17">
        <f t="shared" si="4"/>
        <v>113.19763201293863</v>
      </c>
      <c r="M12" s="47">
        <f t="shared" si="5"/>
        <v>5.4422003878821306</v>
      </c>
      <c r="N12" s="1"/>
      <c r="O12" s="1"/>
      <c r="P12" s="1"/>
      <c r="Q12" s="1"/>
      <c r="R12" s="1" t="s">
        <v>31</v>
      </c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thickBot="1" x14ac:dyDescent="0.35">
      <c r="A13" s="30"/>
      <c r="B13" s="46">
        <v>0.44600000000000001</v>
      </c>
      <c r="C13" s="10">
        <v>10</v>
      </c>
      <c r="D13" s="10">
        <v>6</v>
      </c>
      <c r="E13" s="22">
        <v>40</v>
      </c>
      <c r="F13" s="13">
        <v>2.6760000000000002</v>
      </c>
      <c r="G13" s="67">
        <f t="shared" ref="G9:G17" si="6">((D13^2)/$C$3)*1000</f>
        <v>3.5999999999999999E-3</v>
      </c>
      <c r="H13" s="25">
        <f t="shared" si="0"/>
        <v>2.6759964000000003</v>
      </c>
      <c r="I13" s="10">
        <f t="shared" si="1"/>
        <v>1.3452932896322281E-3</v>
      </c>
      <c r="J13" s="17">
        <f t="shared" si="2"/>
        <v>11.235236238430117</v>
      </c>
      <c r="K13" s="17">
        <f t="shared" si="3"/>
        <v>30.02221399786054</v>
      </c>
      <c r="L13" s="17">
        <f t="shared" si="4"/>
        <v>137.45672564916467</v>
      </c>
      <c r="M13" s="47">
        <f t="shared" si="5"/>
        <v>5.1366558508510938</v>
      </c>
      <c r="N13" s="1"/>
      <c r="O13" s="1"/>
      <c r="P13" s="1"/>
      <c r="Q13" s="1"/>
      <c r="R13" s="1" t="s">
        <v>32</v>
      </c>
      <c r="S13" s="1">
        <v>0.15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thickBot="1" x14ac:dyDescent="0.35">
      <c r="A14" s="30"/>
      <c r="B14" s="46">
        <v>0.48599999999999999</v>
      </c>
      <c r="C14" s="10">
        <v>10</v>
      </c>
      <c r="D14" s="10">
        <v>7</v>
      </c>
      <c r="E14" s="22">
        <v>40</v>
      </c>
      <c r="F14" s="13">
        <v>3.4020000000000001</v>
      </c>
      <c r="G14" s="67">
        <f t="shared" si="6"/>
        <v>4.8999999999999998E-3</v>
      </c>
      <c r="H14" s="25">
        <f t="shared" si="0"/>
        <v>3.4019951000000002</v>
      </c>
      <c r="I14" s="10">
        <f t="shared" si="1"/>
        <v>1.4403312926582403E-3</v>
      </c>
      <c r="J14" s="17">
        <f t="shared" si="2"/>
        <v>11.466176346105968</v>
      </c>
      <c r="K14" s="17">
        <f t="shared" si="3"/>
        <v>31.176914536239792</v>
      </c>
      <c r="L14" s="17">
        <f t="shared" si="4"/>
        <v>163.36178242544131</v>
      </c>
      <c r="M14" s="47">
        <f t="shared" si="5"/>
        <v>4.8019405561589821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thickBot="1" x14ac:dyDescent="0.35">
      <c r="A15" s="30"/>
      <c r="B15" s="46">
        <v>0.51600000000000001</v>
      </c>
      <c r="C15" s="10">
        <v>10</v>
      </c>
      <c r="D15" s="10">
        <v>8</v>
      </c>
      <c r="E15" s="22">
        <v>40</v>
      </c>
      <c r="F15" s="13">
        <v>4.1280000000000001</v>
      </c>
      <c r="G15" s="67">
        <f t="shared" si="6"/>
        <v>6.3999999999999994E-3</v>
      </c>
      <c r="H15" s="25">
        <f t="shared" si="0"/>
        <v>4.1279935999999999</v>
      </c>
      <c r="I15" s="10">
        <f t="shared" si="1"/>
        <v>1.5503900006046522E-3</v>
      </c>
      <c r="J15" s="17">
        <f t="shared" si="2"/>
        <v>11.639381426862856</v>
      </c>
      <c r="K15" s="17">
        <f t="shared" si="3"/>
        <v>32.331615074619044</v>
      </c>
      <c r="L15" s="17">
        <f t="shared" si="4"/>
        <v>189.19553214543177</v>
      </c>
      <c r="M15" s="47">
        <f t="shared" si="5"/>
        <v>4.5832322062086472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thickBot="1" x14ac:dyDescent="0.35">
      <c r="A16" s="30"/>
      <c r="B16" s="46">
        <v>0.54500000000000004</v>
      </c>
      <c r="C16" s="10">
        <v>10</v>
      </c>
      <c r="D16" s="10">
        <v>9</v>
      </c>
      <c r="E16" s="22">
        <v>40</v>
      </c>
      <c r="F16" s="13">
        <v>4.9050000000000002</v>
      </c>
      <c r="G16" s="67">
        <f t="shared" si="6"/>
        <v>8.0999999999999996E-3</v>
      </c>
      <c r="H16" s="25">
        <f t="shared" si="0"/>
        <v>4.9049919000000006</v>
      </c>
      <c r="I16" s="10">
        <f t="shared" si="1"/>
        <v>1.6513788738366723E-3</v>
      </c>
      <c r="J16" s="17">
        <f t="shared" si="2"/>
        <v>11.806813004927847</v>
      </c>
      <c r="K16" s="17">
        <f t="shared" si="3"/>
        <v>33.486315612998297</v>
      </c>
      <c r="L16" s="17">
        <f t="shared" si="4"/>
        <v>215.63422115500097</v>
      </c>
      <c r="M16" s="47">
        <f t="shared" si="5"/>
        <v>4.3962197196493014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thickBot="1" x14ac:dyDescent="0.35">
      <c r="A17" s="30"/>
      <c r="B17" s="48">
        <v>0.57399999999999995</v>
      </c>
      <c r="C17" s="15">
        <v>10</v>
      </c>
      <c r="D17" s="15">
        <v>10</v>
      </c>
      <c r="E17" s="28">
        <v>40</v>
      </c>
      <c r="F17" s="14">
        <v>5.7399999999999993</v>
      </c>
      <c r="G17" s="67">
        <f t="shared" si="6"/>
        <v>0.01</v>
      </c>
      <c r="H17" s="26">
        <f t="shared" si="0"/>
        <v>5.7399899999999997</v>
      </c>
      <c r="I17" s="15">
        <f t="shared" si="1"/>
        <v>1.7421633138733693E-3</v>
      </c>
      <c r="J17" s="18">
        <f t="shared" si="2"/>
        <v>11.974244582992839</v>
      </c>
      <c r="K17" s="18">
        <f t="shared" si="3"/>
        <v>34.641016151377549</v>
      </c>
      <c r="L17" s="18">
        <f t="shared" si="4"/>
        <v>242.76426242870372</v>
      </c>
      <c r="M17" s="49">
        <f t="shared" si="5"/>
        <v>4.229349919228147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30" t="s">
        <v>33</v>
      </c>
      <c r="B18" s="50">
        <v>0.2</v>
      </c>
      <c r="C18" s="20">
        <v>0.4</v>
      </c>
      <c r="D18" s="20">
        <v>1.17</v>
      </c>
      <c r="E18" s="29">
        <v>4</v>
      </c>
      <c r="F18" s="19">
        <v>0.23399999999999999</v>
      </c>
      <c r="G18" s="20">
        <f>1.5*((B18)^2)*1000</f>
        <v>60.000000000000014</v>
      </c>
      <c r="H18" s="23">
        <f>F18-(G18/1000)</f>
        <v>0.17399999999999999</v>
      </c>
      <c r="I18" s="23">
        <f>((G18/1000)/H18)*100</f>
        <v>34.482758620689665</v>
      </c>
      <c r="J18" s="23">
        <f>((ABS(1*B18)+ABS(0.15*C18))/(100*SQRT(3)))*1000</f>
        <v>1.5011106998930273</v>
      </c>
      <c r="K18" s="23">
        <f>((((ABS($S$9*D18))+(ABS($S$10*E18)))*100)/(100*$S$8))</f>
        <v>3.6604007066622275</v>
      </c>
      <c r="L18" s="27">
        <f>2*((SQRT((B18*(K18/1000))^2)+((D18-2*$S$6*B18)*(J18/1000))^2)*1000)</f>
        <v>1.4702035604248909</v>
      </c>
      <c r="M18" s="51">
        <f>((L18/1000)/H18)*100</f>
        <v>0.84494457495683395</v>
      </c>
      <c r="N18" s="1"/>
      <c r="O18" s="1" t="s">
        <v>38</v>
      </c>
      <c r="P18" s="1"/>
      <c r="Q18" s="1"/>
      <c r="R18" s="64" t="s">
        <v>39</v>
      </c>
      <c r="S18" s="6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30"/>
      <c r="B19" s="46">
        <v>0.24</v>
      </c>
      <c r="C19" s="10">
        <v>0.4</v>
      </c>
      <c r="D19" s="10">
        <v>1.55</v>
      </c>
      <c r="E19" s="22">
        <v>4</v>
      </c>
      <c r="F19" s="13">
        <v>0.372</v>
      </c>
      <c r="G19" s="10">
        <f t="shared" ref="G19:G22" si="7">1.5*((B19)^2)*1000</f>
        <v>86.4</v>
      </c>
      <c r="H19" s="17">
        <f t="shared" ref="H19:H21" si="8">F19-(G19/1000)</f>
        <v>0.28559999999999997</v>
      </c>
      <c r="I19" s="17">
        <f t="shared" ref="I19:I22" si="9">((G19/1000)/H19)*100</f>
        <v>30.252100840336137</v>
      </c>
      <c r="J19" s="17">
        <f t="shared" ref="J19:J27" si="10">((ABS(1*B19)+ABS(0.15*C19))/(100*SQRT(3)))*1000</f>
        <v>1.7320508075688772</v>
      </c>
      <c r="K19" s="17">
        <f t="shared" ref="K19:K27" si="11">((((ABS($S$9*D19))+(ABS($S$10*E19)))*100)/(100*$S$8))</f>
        <v>4.0991869112463428</v>
      </c>
      <c r="L19" s="25">
        <f t="shared" ref="L19:L27" si="12">2*((SQRT((B19*(K19/1000))^2)+((D19-2*$S$6*B19)*(J19/1000))^2)*1000)</f>
        <v>1.9817581215582445</v>
      </c>
      <c r="M19" s="47">
        <f t="shared" ref="M19:M27" si="13">((L19/1000)/H19)*100</f>
        <v>0.6938928997052678</v>
      </c>
      <c r="N19" s="1"/>
      <c r="O19" s="1" t="s">
        <v>36</v>
      </c>
      <c r="P19" s="1">
        <v>2</v>
      </c>
      <c r="Q19" s="1"/>
      <c r="R19" s="1" t="s">
        <v>36</v>
      </c>
      <c r="S19" s="1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30"/>
      <c r="B20" s="46">
        <v>0.3</v>
      </c>
      <c r="C20" s="10">
        <v>0.4</v>
      </c>
      <c r="D20" s="10">
        <v>2.94</v>
      </c>
      <c r="E20" s="22">
        <v>4</v>
      </c>
      <c r="F20" s="13">
        <v>0.88200000000000001</v>
      </c>
      <c r="G20" s="10">
        <f t="shared" si="7"/>
        <v>135</v>
      </c>
      <c r="H20" s="17">
        <f t="shared" si="8"/>
        <v>0.747</v>
      </c>
      <c r="I20" s="17">
        <f t="shared" si="9"/>
        <v>18.072289156626507</v>
      </c>
      <c r="J20" s="17">
        <f t="shared" si="10"/>
        <v>2.0784609690826525</v>
      </c>
      <c r="K20" s="17">
        <f t="shared" si="11"/>
        <v>5.7042206595935019</v>
      </c>
      <c r="L20" s="25">
        <f t="shared" si="12"/>
        <v>3.4963014415161009</v>
      </c>
      <c r="M20" s="47">
        <f t="shared" si="13"/>
        <v>0.46804570836895593</v>
      </c>
      <c r="N20" s="1"/>
      <c r="O20" s="1" t="s">
        <v>37</v>
      </c>
      <c r="P20" s="1">
        <v>4000</v>
      </c>
      <c r="Q20" s="1"/>
      <c r="R20" s="1" t="s">
        <v>37</v>
      </c>
      <c r="S20" s="1">
        <v>4000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30"/>
      <c r="B21" s="46">
        <v>0.34</v>
      </c>
      <c r="C21" s="10">
        <v>0.4</v>
      </c>
      <c r="D21" s="10">
        <v>3.94</v>
      </c>
      <c r="E21" s="22">
        <v>40</v>
      </c>
      <c r="F21" s="13">
        <v>1.3396000000000001</v>
      </c>
      <c r="G21" s="10">
        <f t="shared" si="7"/>
        <v>173.40000000000003</v>
      </c>
      <c r="H21" s="17">
        <f t="shared" si="8"/>
        <v>1.1662000000000001</v>
      </c>
      <c r="I21" s="17">
        <f t="shared" si="9"/>
        <v>14.868804664723031</v>
      </c>
      <c r="J21" s="17">
        <f t="shared" si="10"/>
        <v>2.3094010767585034</v>
      </c>
      <c r="K21" s="17">
        <f t="shared" si="11"/>
        <v>27.643530888799283</v>
      </c>
      <c r="L21" s="25">
        <f t="shared" si="12"/>
        <v>18.961475822090183</v>
      </c>
      <c r="M21" s="47">
        <f t="shared" si="13"/>
        <v>1.6259197240687857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30"/>
      <c r="B22" s="46">
        <v>0.4</v>
      </c>
      <c r="C22" s="10">
        <v>0.4</v>
      </c>
      <c r="D22" s="10">
        <v>5.28</v>
      </c>
      <c r="E22" s="22">
        <v>40</v>
      </c>
      <c r="F22" s="13">
        <v>2.1120000000000001</v>
      </c>
      <c r="G22" s="10">
        <f t="shared" si="7"/>
        <v>240.00000000000006</v>
      </c>
      <c r="H22" s="17">
        <f>F22-(G22/1000)</f>
        <v>1.8720000000000001</v>
      </c>
      <c r="I22" s="17">
        <f t="shared" si="9"/>
        <v>12.820512820512823</v>
      </c>
      <c r="J22" s="17">
        <f t="shared" si="10"/>
        <v>2.6558112382722787</v>
      </c>
      <c r="K22" s="17">
        <f t="shared" si="11"/>
        <v>29.190829610227478</v>
      </c>
      <c r="L22" s="25">
        <f t="shared" si="12"/>
        <v>23.742367916021983</v>
      </c>
      <c r="M22" s="47">
        <f t="shared" si="13"/>
        <v>1.2682888844028837</v>
      </c>
      <c r="N22" s="1"/>
      <c r="O22" s="1"/>
      <c r="P22" s="1"/>
      <c r="Q22" s="1"/>
      <c r="R22" s="64" t="s">
        <v>40</v>
      </c>
      <c r="S22" s="64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30"/>
      <c r="B23" s="46">
        <v>0.4</v>
      </c>
      <c r="C23" s="10">
        <v>10</v>
      </c>
      <c r="D23" s="10">
        <v>4.96</v>
      </c>
      <c r="E23" s="22">
        <v>40</v>
      </c>
      <c r="F23" s="13">
        <v>1.984</v>
      </c>
      <c r="G23" s="10">
        <f>60*((B23)^2)</f>
        <v>9.6000000000000014</v>
      </c>
      <c r="H23" s="17">
        <f t="shared" ref="H23:H27" si="14">F23-(G23/1000)</f>
        <v>1.9743999999999999</v>
      </c>
      <c r="I23" s="17">
        <f>((G23/1000)/H23)*100</f>
        <v>0.48622366288492713</v>
      </c>
      <c r="J23" s="17">
        <f t="shared" si="10"/>
        <v>10.96965511460289</v>
      </c>
      <c r="K23" s="17">
        <f t="shared" si="11"/>
        <v>28.821325437946118</v>
      </c>
      <c r="L23" s="25">
        <f t="shared" si="12"/>
        <v>28.920686121023564</v>
      </c>
      <c r="M23" s="47">
        <f t="shared" si="13"/>
        <v>1.4647835353030574</v>
      </c>
      <c r="N23" s="1"/>
      <c r="O23" s="1"/>
      <c r="P23" s="1"/>
      <c r="Q23" s="1"/>
      <c r="R23" s="1" t="s">
        <v>36</v>
      </c>
      <c r="S23" s="1">
        <v>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30"/>
      <c r="B24" s="46">
        <v>0.44</v>
      </c>
      <c r="C24" s="10">
        <v>10</v>
      </c>
      <c r="D24" s="10">
        <v>6.05</v>
      </c>
      <c r="E24" s="22">
        <v>40</v>
      </c>
      <c r="F24" s="13">
        <v>2.6619999999999999</v>
      </c>
      <c r="G24" s="10">
        <f t="shared" ref="G24:G27" si="15">60*((B24)^2)</f>
        <v>11.616</v>
      </c>
      <c r="H24" s="17">
        <f t="shared" si="14"/>
        <v>2.6503839999999999</v>
      </c>
      <c r="I24" s="17">
        <f t="shared" ref="I24:I27" si="16">((G24/1000)/H24)*100</f>
        <v>0.43827611395178961</v>
      </c>
      <c r="J24" s="17">
        <f t="shared" si="10"/>
        <v>11.200595222278739</v>
      </c>
      <c r="K24" s="17">
        <f t="shared" si="11"/>
        <v>30.079949024779502</v>
      </c>
      <c r="L24" s="25">
        <f t="shared" si="12"/>
        <v>35.574191654783029</v>
      </c>
      <c r="M24" s="47">
        <f t="shared" si="13"/>
        <v>1.3422278301854762</v>
      </c>
      <c r="N24" s="1"/>
      <c r="O24" s="1"/>
      <c r="P24" s="1"/>
      <c r="Q24" s="1"/>
      <c r="R24" s="1" t="s">
        <v>37</v>
      </c>
      <c r="S24" s="1">
        <v>4000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30"/>
      <c r="B25" s="46">
        <v>0.5</v>
      </c>
      <c r="C25" s="10">
        <v>10</v>
      </c>
      <c r="D25" s="10">
        <v>7.75</v>
      </c>
      <c r="E25" s="22">
        <v>40</v>
      </c>
      <c r="F25" s="13">
        <v>3.875</v>
      </c>
      <c r="G25" s="10">
        <f t="shared" si="15"/>
        <v>15</v>
      </c>
      <c r="H25" s="17">
        <f t="shared" si="14"/>
        <v>3.86</v>
      </c>
      <c r="I25" s="17">
        <f t="shared" si="16"/>
        <v>0.38860103626943004</v>
      </c>
      <c r="J25" s="17">
        <f t="shared" si="10"/>
        <v>11.547005383792516</v>
      </c>
      <c r="K25" s="17">
        <f t="shared" si="11"/>
        <v>32.042939940024233</v>
      </c>
      <c r="L25" s="25">
        <f t="shared" si="12"/>
        <v>47.935846606690895</v>
      </c>
      <c r="M25" s="47">
        <f t="shared" si="13"/>
        <v>1.2418613110541683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30"/>
      <c r="B26" s="46">
        <v>0.54</v>
      </c>
      <c r="C26" s="10">
        <v>10</v>
      </c>
      <c r="D26" s="10">
        <v>9.0299999999999994</v>
      </c>
      <c r="E26" s="22">
        <v>40</v>
      </c>
      <c r="F26" s="13">
        <v>4.8761999999999999</v>
      </c>
      <c r="G26" s="10">
        <f t="shared" si="15"/>
        <v>17.496000000000002</v>
      </c>
      <c r="H26" s="17">
        <f t="shared" si="14"/>
        <v>4.8587039999999995</v>
      </c>
      <c r="I26" s="17">
        <f t="shared" si="16"/>
        <v>0.36009602560682852</v>
      </c>
      <c r="J26" s="17">
        <f t="shared" si="10"/>
        <v>11.777945491468365</v>
      </c>
      <c r="K26" s="17">
        <f t="shared" si="11"/>
        <v>33.520956629149673</v>
      </c>
      <c r="L26" s="25">
        <f t="shared" si="12"/>
        <v>58.663289349536043</v>
      </c>
      <c r="M26" s="47">
        <f t="shared" si="13"/>
        <v>1.207385536339239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thickBot="1" x14ac:dyDescent="0.35">
      <c r="A27" s="30"/>
      <c r="B27" s="52">
        <v>0.6</v>
      </c>
      <c r="C27" s="53">
        <v>10</v>
      </c>
      <c r="D27" s="53">
        <v>11.06</v>
      </c>
      <c r="E27" s="54">
        <v>40</v>
      </c>
      <c r="F27" s="55">
        <v>6.6360000000000001</v>
      </c>
      <c r="G27" s="53">
        <f t="shared" si="15"/>
        <v>21.599999999999998</v>
      </c>
      <c r="H27" s="56">
        <f t="shared" si="14"/>
        <v>6.6143999999999998</v>
      </c>
      <c r="I27" s="56">
        <f t="shared" si="16"/>
        <v>0.32656023222060954</v>
      </c>
      <c r="J27" s="56">
        <f t="shared" si="10"/>
        <v>12.124355652982143</v>
      </c>
      <c r="K27" s="56">
        <f t="shared" si="11"/>
        <v>35.864998722059553</v>
      </c>
      <c r="L27" s="57">
        <f t="shared" si="12"/>
        <v>78.767399810471474</v>
      </c>
      <c r="M27" s="58">
        <f t="shared" si="13"/>
        <v>1.1908472395148686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</sheetData>
  <mergeCells count="14">
    <mergeCell ref="R18:S18"/>
    <mergeCell ref="R22:S22"/>
    <mergeCell ref="J5:J6"/>
    <mergeCell ref="K5:K6"/>
    <mergeCell ref="L5:L6"/>
    <mergeCell ref="M5:M6"/>
    <mergeCell ref="A8:A17"/>
    <mergeCell ref="H5:H6"/>
    <mergeCell ref="I5:I6"/>
    <mergeCell ref="A18:A27"/>
    <mergeCell ref="B5:C5"/>
    <mergeCell ref="D5:E5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Šebestová Karolína Andrea (247759)</cp:lastModifiedBy>
  <cp:revision/>
  <dcterms:created xsi:type="dcterms:W3CDTF">2024-10-02T09:24:48Z</dcterms:created>
  <dcterms:modified xsi:type="dcterms:W3CDTF">2024-10-04T14:08:54Z</dcterms:modified>
  <cp:category/>
  <cp:contentStatus/>
</cp:coreProperties>
</file>