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vutbr-my.sharepoint.com/personal/247759_vutbr_cz/Documents/Bc. 5. Semestr/BPC-MVAA/BPC-MVAA-Protokoly-2024/Uloha9/"/>
    </mc:Choice>
  </mc:AlternateContent>
  <xr:revisionPtr revIDLastSave="835" documentId="11_AD4D80C4656A4B7AC02E7466D31E4DC45BDEDD81" xr6:coauthVersionLast="47" xr6:coauthVersionMax="47" xr10:uidLastSave="{CE6F88E2-F95A-4D77-A49E-BA6548EA92FC}"/>
  <bookViews>
    <workbookView xWindow="15264" yWindow="0" windowWidth="30912" windowHeight="16656" activeTab="7" xr2:uid="{00000000-000D-0000-FFFF-FFFF00000000}"/>
  </bookViews>
  <sheets>
    <sheet name="9A_tabulky" sheetId="1" r:id="rId1"/>
    <sheet name="9A_graf1" sheetId="3" r:id="rId2"/>
    <sheet name="9A_graf2" sheetId="4" r:id="rId3"/>
    <sheet name="9B_tabulky" sheetId="2" r:id="rId4"/>
    <sheet name="9B_graf1" sheetId="5" r:id="rId5"/>
    <sheet name="9B_graf2" sheetId="6" r:id="rId6"/>
    <sheet name="9B_graf3" sheetId="7" r:id="rId7"/>
    <sheet name="9B_graf4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0" i="2" l="1" a="1"/>
  <c r="S20" i="2" s="1"/>
  <c r="T5" i="2" a="1"/>
  <c r="T5" i="2" s="1"/>
  <c r="W5" i="2" s="1" a="1"/>
  <c r="W5" i="2" s="1"/>
  <c r="Y20" i="2" a="1"/>
  <c r="Y20" i="2" s="1"/>
  <c r="L20" i="2" a="1"/>
  <c r="L20" i="2" s="1"/>
  <c r="M5" i="2" a="1"/>
  <c r="M5" i="2" s="1"/>
  <c r="L5" i="2" a="1"/>
  <c r="L5" i="2" s="1"/>
  <c r="K20" i="2" a="1"/>
  <c r="K20" i="2" s="1"/>
  <c r="J5" i="2" a="1"/>
  <c r="J5" i="2" s="1"/>
  <c r="J20" i="2" a="1"/>
  <c r="J20" i="2" s="1"/>
  <c r="K5" i="2" a="1"/>
  <c r="K5" i="2" s="1"/>
  <c r="I20" i="2" a="1"/>
  <c r="I20" i="2" s="1"/>
  <c r="I5" i="2" a="1"/>
  <c r="I5" i="2" s="1"/>
  <c r="H5" i="2" a="1"/>
  <c r="H5" i="2" s="1"/>
  <c r="G5" i="2" a="1"/>
  <c r="G5" i="2" s="1"/>
  <c r="H20" i="2" a="1"/>
  <c r="H20" i="2" s="1"/>
  <c r="U5" i="2" a="1"/>
  <c r="U5" i="2" s="1"/>
  <c r="Z5" i="2" s="1" a="1"/>
  <c r="Z5" i="2" s="1"/>
  <c r="U20" i="2" l="1" a="1"/>
  <c r="U20" i="2" s="1"/>
  <c r="X20" i="2" a="1"/>
  <c r="X20" i="2" s="1"/>
  <c r="W20" i="2" a="1"/>
  <c r="W20" i="2" s="1"/>
  <c r="V20" i="2" a="1"/>
  <c r="V20" i="2" s="1"/>
  <c r="F20" i="2" l="1" a="1"/>
  <c r="F20" i="2" s="1"/>
  <c r="M14" i="1" a="1"/>
  <c r="M14" i="1" s="1"/>
  <c r="K14" i="1" a="1"/>
  <c r="K14" i="1" s="1"/>
  <c r="L14" i="1" a="1"/>
  <c r="L14" i="1" s="1"/>
  <c r="J14" i="1" a="1"/>
  <c r="J14" i="1" s="1"/>
  <c r="I14" i="1" a="1"/>
  <c r="I14" i="1" s="1"/>
  <c r="G14" i="1" a="1"/>
  <c r="G14" i="1" s="1"/>
  <c r="H14" i="1" a="1"/>
  <c r="H14" i="1" s="1"/>
  <c r="F14" i="1" a="1"/>
  <c r="F14" i="1" s="1"/>
  <c r="D18" i="1"/>
  <c r="D17" i="1"/>
  <c r="D16" i="1"/>
  <c r="D15" i="1"/>
  <c r="D14" i="1"/>
  <c r="E18" i="1"/>
  <c r="E17" i="1"/>
  <c r="E16" i="1"/>
  <c r="E15" i="1"/>
  <c r="E14" i="1"/>
  <c r="O9" i="1"/>
  <c r="O8" i="1"/>
  <c r="O5" i="1" a="1"/>
  <c r="O5" i="1" s="1"/>
  <c r="Y5" i="2" l="1" a="1"/>
  <c r="Y5" i="2" s="1"/>
  <c r="X5" i="2" a="1"/>
  <c r="X5" i="2" s="1"/>
  <c r="V5" i="2" a="1"/>
  <c r="V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<sst xmlns="http://schemas.openxmlformats.org/spreadsheetml/2006/main" count="164" uniqueCount="65">
  <si>
    <t>I</t>
  </si>
  <si>
    <r>
      <t>I</t>
    </r>
    <r>
      <rPr>
        <vertAlign val="subscript"/>
        <sz val="12"/>
        <color theme="1"/>
        <rFont val="Times New Roman"/>
        <family val="1"/>
      </rPr>
      <t>1</t>
    </r>
  </si>
  <si>
    <r>
      <t>I</t>
    </r>
    <r>
      <rPr>
        <vertAlign val="subscript"/>
        <sz val="12"/>
        <color theme="1"/>
        <rFont val="Times New Roman"/>
        <family val="1"/>
      </rPr>
      <t>2</t>
    </r>
  </si>
  <si>
    <t>U</t>
  </si>
  <si>
    <r>
      <t>P</t>
    </r>
    <r>
      <rPr>
        <sz val="12"/>
        <color theme="1"/>
        <rFont val="Times New Roman"/>
        <family val="1"/>
      </rPr>
      <t>’</t>
    </r>
  </si>
  <si>
    <t>A</t>
  </si>
  <si>
    <r>
      <t>a</t>
    </r>
    <r>
      <rPr>
        <vertAlign val="subscript"/>
        <sz val="12"/>
        <color theme="1"/>
        <rFont val="Times New Roman"/>
        <family val="1"/>
      </rPr>
      <t>A1</t>
    </r>
  </si>
  <si>
    <r>
      <t>k</t>
    </r>
    <r>
      <rPr>
        <vertAlign val="subscript"/>
        <sz val="12"/>
        <color theme="1"/>
        <rFont val="Times New Roman"/>
        <family val="1"/>
      </rPr>
      <t>A1</t>
    </r>
  </si>
  <si>
    <r>
      <t>a</t>
    </r>
    <r>
      <rPr>
        <vertAlign val="subscript"/>
        <sz val="12"/>
        <color theme="1"/>
        <rFont val="Times New Roman"/>
        <family val="1"/>
      </rPr>
      <t>A2</t>
    </r>
  </si>
  <si>
    <r>
      <t>k</t>
    </r>
    <r>
      <rPr>
        <vertAlign val="subscript"/>
        <sz val="12"/>
        <color theme="1"/>
        <rFont val="Times New Roman"/>
        <family val="1"/>
      </rPr>
      <t>A2</t>
    </r>
  </si>
  <si>
    <r>
      <t>a</t>
    </r>
    <r>
      <rPr>
        <vertAlign val="subscript"/>
        <sz val="12"/>
        <color theme="1"/>
        <rFont val="Times New Roman"/>
        <family val="1"/>
      </rPr>
      <t>V</t>
    </r>
  </si>
  <si>
    <r>
      <t>k</t>
    </r>
    <r>
      <rPr>
        <vertAlign val="subscript"/>
        <sz val="12"/>
        <color theme="1"/>
        <rFont val="Times New Roman"/>
        <family val="1"/>
      </rPr>
      <t>V</t>
    </r>
  </si>
  <si>
    <t>V</t>
  </si>
  <si>
    <r>
      <t>a</t>
    </r>
    <r>
      <rPr>
        <vertAlign val="subscript"/>
        <sz val="12"/>
        <color theme="1"/>
        <rFont val="Times New Roman"/>
        <family val="1"/>
      </rPr>
      <t>W</t>
    </r>
  </si>
  <si>
    <r>
      <t>k</t>
    </r>
    <r>
      <rPr>
        <vertAlign val="subscript"/>
        <sz val="12"/>
        <color theme="1"/>
        <rFont val="Times New Roman"/>
        <family val="1"/>
      </rPr>
      <t>W</t>
    </r>
  </si>
  <si>
    <t>W</t>
  </si>
  <si>
    <r>
      <t>R</t>
    </r>
    <r>
      <rPr>
        <vertAlign val="subscript"/>
        <sz val="12"/>
        <color theme="1"/>
        <rFont val="Times New Roman"/>
        <family val="1"/>
      </rPr>
      <t>WU</t>
    </r>
  </si>
  <si>
    <r>
      <t>R</t>
    </r>
    <r>
      <rPr>
        <vertAlign val="subscript"/>
        <sz val="12"/>
        <color theme="1"/>
        <rFont val="Times New Roman"/>
        <family val="1"/>
      </rPr>
      <t>V</t>
    </r>
  </si>
  <si>
    <r>
      <t>D</t>
    </r>
    <r>
      <rPr>
        <i/>
        <vertAlign val="subscript"/>
        <sz val="12"/>
        <color theme="1"/>
        <rFont val="Times New Roman"/>
        <family val="1"/>
      </rPr>
      <t>P</t>
    </r>
  </si>
  <si>
    <t>P</t>
  </si>
  <si>
    <r>
      <t>D</t>
    </r>
    <r>
      <rPr>
        <i/>
        <vertAlign val="subscript"/>
        <sz val="12"/>
        <color theme="1"/>
        <rFont val="Times New Roman"/>
        <family val="1"/>
      </rPr>
      <t>I</t>
    </r>
  </si>
  <si>
    <r>
      <t>R</t>
    </r>
    <r>
      <rPr>
        <vertAlign val="subscript"/>
        <sz val="12"/>
        <color theme="1"/>
        <rFont val="Times New Roman"/>
        <family val="1"/>
      </rPr>
      <t>S</t>
    </r>
  </si>
  <si>
    <r>
      <t>L</t>
    </r>
    <r>
      <rPr>
        <vertAlign val="subscript"/>
        <sz val="12"/>
        <color theme="1"/>
        <rFont val="Times New Roman"/>
        <family val="1"/>
      </rPr>
      <t>S</t>
    </r>
  </si>
  <si>
    <r>
      <t>R</t>
    </r>
    <r>
      <rPr>
        <vertAlign val="subscript"/>
        <sz val="12"/>
        <color theme="1"/>
        <rFont val="Times New Roman"/>
        <family val="1"/>
      </rPr>
      <t>P</t>
    </r>
  </si>
  <si>
    <r>
      <t>L</t>
    </r>
    <r>
      <rPr>
        <vertAlign val="subscript"/>
        <sz val="12"/>
        <color theme="1"/>
        <rFont val="Times New Roman"/>
        <family val="1"/>
      </rPr>
      <t>P</t>
    </r>
  </si>
  <si>
    <t>H</t>
  </si>
  <si>
    <r>
      <t>δ</t>
    </r>
    <r>
      <rPr>
        <vertAlign val="subscript"/>
        <sz val="11"/>
        <color theme="1"/>
        <rFont val="Aptos Narrow"/>
        <family val="2"/>
      </rPr>
      <t>TPW</t>
    </r>
    <r>
      <rPr>
        <sz val="11"/>
        <color theme="1"/>
        <rFont val="Aptos Narrow"/>
        <family val="2"/>
      </rPr>
      <t xml:space="preserve"> = </t>
    </r>
  </si>
  <si>
    <r>
      <t>δ</t>
    </r>
    <r>
      <rPr>
        <vertAlign val="subscript"/>
        <sz val="11"/>
        <color theme="1"/>
        <rFont val="Calibri"/>
        <family val="2"/>
        <scheme val="minor"/>
      </rPr>
      <t>TP MTP</t>
    </r>
    <r>
      <rPr>
        <sz val="11"/>
        <color theme="1"/>
        <rFont val="Calibri"/>
        <family val="2"/>
        <scheme val="minor"/>
      </rPr>
      <t xml:space="preserve"> = </t>
    </r>
  </si>
  <si>
    <r>
      <t>δ</t>
    </r>
    <r>
      <rPr>
        <vertAlign val="subscript"/>
        <sz val="11"/>
        <color theme="1"/>
        <rFont val="Calibri"/>
        <family val="2"/>
        <scheme val="minor"/>
      </rPr>
      <t>TPV</t>
    </r>
    <r>
      <rPr>
        <sz val="11"/>
        <color theme="1"/>
        <rFont val="Calibri"/>
        <family val="2"/>
        <scheme val="minor"/>
      </rPr>
      <t xml:space="preserve"> = </t>
    </r>
  </si>
  <si>
    <r>
      <t>δ</t>
    </r>
    <r>
      <rPr>
        <vertAlign val="subscript"/>
        <sz val="11"/>
        <color theme="1"/>
        <rFont val="Calibri"/>
        <family val="2"/>
        <scheme val="minor"/>
      </rPr>
      <t>TPA</t>
    </r>
    <r>
      <rPr>
        <sz val="11"/>
        <color theme="1"/>
        <rFont val="Calibri"/>
        <family val="2"/>
        <scheme val="minor"/>
      </rPr>
      <t xml:space="preserve"> = </t>
    </r>
  </si>
  <si>
    <r>
      <t>R</t>
    </r>
    <r>
      <rPr>
        <vertAlign val="subscript"/>
        <sz val="11"/>
        <color theme="1"/>
        <rFont val="Calibri"/>
        <family val="2"/>
        <scheme val="minor"/>
      </rPr>
      <t>WU</t>
    </r>
    <r>
      <rPr>
        <sz val="11"/>
        <color theme="1"/>
        <rFont val="Calibri"/>
        <family val="2"/>
        <scheme val="minor"/>
      </rPr>
      <t xml:space="preserve"> = </t>
    </r>
  </si>
  <si>
    <r>
      <t>R</t>
    </r>
    <r>
      <rPr>
        <vertAlign val="sub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= </t>
    </r>
  </si>
  <si>
    <t xml:space="preserve"> %</t>
  </si>
  <si>
    <r>
      <rPr>
        <sz val="11"/>
        <color theme="1"/>
        <rFont val="Aptos Narrow"/>
        <family val="2"/>
      </rPr>
      <t xml:space="preserve"> Ω</t>
    </r>
    <r>
      <rPr>
        <sz val="11"/>
        <color theme="1"/>
        <rFont val="Calibri"/>
        <family val="2"/>
      </rPr>
      <t>/V</t>
    </r>
  </si>
  <si>
    <t xml:space="preserve"> Ω</t>
  </si>
  <si>
    <t>f</t>
  </si>
  <si>
    <r>
      <t>U</t>
    </r>
    <r>
      <rPr>
        <vertAlign val="subscript"/>
        <sz val="12"/>
        <color rgb="FF000000"/>
        <rFont val="Times New Roman"/>
        <family val="1"/>
      </rPr>
      <t>R</t>
    </r>
  </si>
  <si>
    <r>
      <t>U</t>
    </r>
    <r>
      <rPr>
        <vertAlign val="subscript"/>
        <sz val="12"/>
        <color rgb="FF000000"/>
        <rFont val="Times New Roman"/>
        <family val="1"/>
      </rPr>
      <t>Z</t>
    </r>
  </si>
  <si>
    <t>Z</t>
  </si>
  <si>
    <t>j</t>
  </si>
  <si>
    <r>
      <t>R</t>
    </r>
    <r>
      <rPr>
        <vertAlign val="subscript"/>
        <sz val="12"/>
        <color rgb="FF000000"/>
        <rFont val="Times New Roman"/>
        <family val="1"/>
      </rPr>
      <t>S</t>
    </r>
  </si>
  <si>
    <r>
      <t>L</t>
    </r>
    <r>
      <rPr>
        <vertAlign val="subscript"/>
        <sz val="12"/>
        <color rgb="FF000000"/>
        <rFont val="Times New Roman"/>
        <family val="1"/>
      </rPr>
      <t>S</t>
    </r>
  </si>
  <si>
    <r>
      <t>R</t>
    </r>
    <r>
      <rPr>
        <vertAlign val="subscript"/>
        <sz val="12"/>
        <color rgb="FF000000"/>
        <rFont val="Times New Roman"/>
        <family val="1"/>
      </rPr>
      <t>P</t>
    </r>
  </si>
  <si>
    <r>
      <t>L</t>
    </r>
    <r>
      <rPr>
        <vertAlign val="subscript"/>
        <sz val="12"/>
        <color rgb="FF000000"/>
        <rFont val="Times New Roman"/>
        <family val="1"/>
      </rPr>
      <t>P</t>
    </r>
  </si>
  <si>
    <t>Q</t>
  </si>
  <si>
    <t>Hz</t>
  </si>
  <si>
    <t>mV</t>
  </si>
  <si>
    <t>º</t>
  </si>
  <si>
    <t>mH</t>
  </si>
  <si>
    <r>
      <t>W</t>
    </r>
    <r>
      <rPr>
        <sz val="12"/>
        <color rgb="FF000000"/>
        <rFont val="Times New Roman"/>
        <family val="1"/>
      </rPr>
      <t xml:space="preserve"> </t>
    </r>
  </si>
  <si>
    <t>-</t>
  </si>
  <si>
    <t>mA</t>
  </si>
  <si>
    <t>cívka bez jádra</t>
  </si>
  <si>
    <t>cívka s jádrem</t>
  </si>
  <si>
    <t>tab 28 - metoda tří volmetrů</t>
  </si>
  <si>
    <t>tab 29 - osciloskop</t>
  </si>
  <si>
    <t>1,2/1,2</t>
  </si>
  <si>
    <t>6/6</t>
  </si>
  <si>
    <t>60/60</t>
  </si>
  <si>
    <t>0,6/0,6</t>
  </si>
  <si>
    <t>(75*5/75)*0,2*(1/5)</t>
  </si>
  <si>
    <t>(30*5/75)*0,2*(1/5)</t>
  </si>
  <si>
    <t>(15*5/75)*0,2*(1/5)</t>
  </si>
  <si>
    <t xml:space="preserve">R = </t>
  </si>
  <si>
    <t>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</si>
</sst>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12"/>
      <color theme="1"/>
      <name val="Symbol"/>
      <family val="1"/>
      <charset val="2"/>
    </font>
    <font>
      <i/>
      <vertAlign val="subscript"/>
      <sz val="12"/>
      <color theme="1"/>
      <name val="Times New Roman"/>
      <family val="1"/>
    </font>
    <font>
      <sz val="11"/>
      <color theme="1"/>
      <name val="Aptos Narrow"/>
      <family val="2"/>
    </font>
    <font>
      <sz val="11"/>
      <color theme="1"/>
      <name val="Calibri"/>
      <family val="2"/>
    </font>
    <font>
      <vertAlign val="subscript"/>
      <sz val="11"/>
      <color theme="1"/>
      <name val="Aptos Narrow"/>
      <family val="2"/>
    </font>
    <font>
      <vertAlign val="subscript"/>
      <sz val="11"/>
      <color theme="1"/>
      <name val="Calibri"/>
      <family val="2"/>
      <scheme val="minor"/>
    </font>
    <font>
      <i/>
      <sz val="12"/>
      <color rgb="FF000000"/>
      <name val="Times New Roman"/>
      <family val="1"/>
    </font>
    <font>
      <vertAlign val="subscript"/>
      <sz val="12"/>
      <color rgb="FF000000"/>
      <name val="Times New Roman"/>
      <family val="1"/>
    </font>
    <font>
      <sz val="12"/>
      <color rgb="FF000000"/>
      <name val="Symbol"/>
      <family val="1"/>
      <charset val="2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</fills>
  <borders count="4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/>
      <bottom style="thick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thick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3" fillId="2" borderId="15" xfId="0" applyFont="1" applyFill="1" applyBorder="1" applyAlignment="1">
      <alignment horizontal="center" vertical="center" wrapText="1"/>
    </xf>
    <xf numFmtId="0" fontId="12" fillId="3" borderId="15" xfId="0" applyFont="1" applyFill="1" applyBorder="1" applyAlignment="1">
      <alignment horizontal="center" vertical="center" wrapText="1"/>
    </xf>
    <xf numFmtId="0" fontId="13" fillId="3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10" fillId="2" borderId="23" xfId="0" applyFont="1" applyFill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0" fontId="12" fillId="3" borderId="23" xfId="0" applyFont="1" applyFill="1" applyBorder="1" applyAlignment="1">
      <alignment horizontal="center" vertical="center" wrapText="1"/>
    </xf>
    <xf numFmtId="0" fontId="10" fillId="3" borderId="24" xfId="0" applyFont="1" applyFill="1" applyBorder="1" applyAlignment="1">
      <alignment horizontal="center" vertical="center" wrapText="1"/>
    </xf>
    <xf numFmtId="0" fontId="13" fillId="3" borderId="25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10" fillId="2" borderId="28" xfId="0" applyFont="1" applyFill="1" applyBorder="1" applyAlignment="1">
      <alignment horizontal="center" vertical="center" wrapText="1"/>
    </xf>
    <xf numFmtId="0" fontId="13" fillId="2" borderId="29" xfId="0" applyFont="1" applyFill="1" applyBorder="1" applyAlignment="1">
      <alignment horizontal="center" vertical="center" wrapText="1"/>
    </xf>
    <xf numFmtId="3" fontId="1" fillId="2" borderId="30" xfId="0" applyNumberFormat="1" applyFont="1" applyFill="1" applyBorder="1" applyAlignment="1">
      <alignment horizontal="right" vertical="center" wrapText="1"/>
    </xf>
    <xf numFmtId="3" fontId="0" fillId="0" borderId="31" xfId="0" applyNumberFormat="1" applyBorder="1" applyAlignment="1">
      <alignment horizontal="right"/>
    </xf>
    <xf numFmtId="3" fontId="0" fillId="0" borderId="32" xfId="0" applyNumberFormat="1" applyBorder="1" applyAlignment="1">
      <alignment horizontal="right"/>
    </xf>
    <xf numFmtId="0" fontId="10" fillId="2" borderId="33" xfId="0" applyFont="1" applyFill="1" applyBorder="1" applyAlignment="1">
      <alignment horizontal="center" vertical="center" wrapText="1"/>
    </xf>
    <xf numFmtId="0" fontId="13" fillId="2" borderId="3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10" fillId="3" borderId="37" xfId="0" applyFont="1" applyFill="1" applyBorder="1" applyAlignment="1">
      <alignment horizontal="center" vertical="center" wrapText="1"/>
    </xf>
    <xf numFmtId="0" fontId="12" fillId="3" borderId="38" xfId="0" applyFont="1" applyFill="1" applyBorder="1" applyAlignment="1">
      <alignment horizontal="center" vertical="center" wrapText="1"/>
    </xf>
    <xf numFmtId="0" fontId="1" fillId="3" borderId="39" xfId="0" applyFont="1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12" fillId="2" borderId="23" xfId="0" applyFont="1" applyFill="1" applyBorder="1" applyAlignment="1">
      <alignment horizontal="center" vertical="center" wrapText="1"/>
    </xf>
    <xf numFmtId="0" fontId="10" fillId="2" borderId="37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3" fillId="2" borderId="38" xfId="0" applyFont="1" applyFill="1" applyBorder="1" applyAlignment="1">
      <alignment horizontal="center" vertical="center" wrapText="1"/>
    </xf>
    <xf numFmtId="0" fontId="13" fillId="2" borderId="25" xfId="0" applyFont="1" applyFill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 wrapText="1"/>
    </xf>
    <xf numFmtId="2" fontId="1" fillId="4" borderId="9" xfId="0" applyNumberFormat="1" applyFont="1" applyFill="1" applyBorder="1" applyAlignment="1">
      <alignment horizontal="center" vertical="center" wrapText="1"/>
    </xf>
    <xf numFmtId="2" fontId="1" fillId="4" borderId="9" xfId="0" applyNumberFormat="1" applyFont="1" applyFill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 wrapText="1"/>
    </xf>
    <xf numFmtId="1" fontId="1" fillId="0" borderId="8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4" borderId="9" xfId="0" applyNumberFormat="1" applyFont="1" applyFill="1" applyBorder="1" applyAlignment="1">
      <alignment horizontal="center" vertical="center" wrapText="1"/>
    </xf>
    <xf numFmtId="1" fontId="1" fillId="4" borderId="6" xfId="0" applyNumberFormat="1" applyFont="1" applyFill="1" applyBorder="1" applyAlignment="1">
      <alignment horizontal="center" vertical="center" wrapText="1"/>
    </xf>
    <xf numFmtId="164" fontId="1" fillId="4" borderId="9" xfId="0" applyNumberFormat="1" applyFont="1" applyFill="1" applyBorder="1" applyAlignment="1">
      <alignment horizontal="center" vertical="center" wrapText="1"/>
    </xf>
    <xf numFmtId="164" fontId="1" fillId="4" borderId="6" xfId="0" applyNumberFormat="1" applyFont="1" applyFill="1" applyBorder="1" applyAlignment="1">
      <alignment horizontal="center" vertical="center" wrapText="1"/>
    </xf>
    <xf numFmtId="1" fontId="1" fillId="4" borderId="9" xfId="0" applyNumberFormat="1" applyFont="1" applyFill="1" applyBorder="1" applyAlignment="1">
      <alignment horizontal="center" vertical="center"/>
    </xf>
    <xf numFmtId="1" fontId="1" fillId="4" borderId="6" xfId="0" applyNumberFormat="1" applyFont="1" applyFill="1" applyBorder="1" applyAlignment="1">
      <alignment horizontal="center" vertical="center"/>
    </xf>
    <xf numFmtId="165" fontId="1" fillId="4" borderId="9" xfId="0" applyNumberFormat="1" applyFont="1" applyFill="1" applyBorder="1" applyAlignment="1">
      <alignment horizontal="center" vertical="center"/>
    </xf>
    <xf numFmtId="165" fontId="1" fillId="4" borderId="6" xfId="0" applyNumberFormat="1" applyFont="1" applyFill="1" applyBorder="1" applyAlignment="1">
      <alignment horizontal="center" vertical="center"/>
    </xf>
    <xf numFmtId="165" fontId="1" fillId="4" borderId="8" xfId="0" applyNumberFormat="1" applyFont="1" applyFill="1" applyBorder="1" applyAlignment="1">
      <alignment horizontal="center" vertical="center" wrapText="1"/>
    </xf>
    <xf numFmtId="2" fontId="1" fillId="4" borderId="8" xfId="0" applyNumberFormat="1" applyFont="1" applyFill="1" applyBorder="1" applyAlignment="1">
      <alignment horizontal="center" vertical="center" wrapText="1"/>
    </xf>
    <xf numFmtId="164" fontId="1" fillId="4" borderId="8" xfId="0" applyNumberFormat="1" applyFont="1" applyFill="1" applyBorder="1" applyAlignment="1">
      <alignment horizontal="center" vertical="center" wrapText="1"/>
    </xf>
    <xf numFmtId="3" fontId="1" fillId="4" borderId="8" xfId="0" applyNumberFormat="1" applyFont="1" applyFill="1" applyBorder="1" applyAlignment="1">
      <alignment horizontal="center" vertical="center" wrapText="1"/>
    </xf>
    <xf numFmtId="165" fontId="1" fillId="4" borderId="9" xfId="0" applyNumberFormat="1" applyFont="1" applyFill="1" applyBorder="1" applyAlignment="1">
      <alignment horizontal="center" vertical="center" wrapText="1"/>
    </xf>
    <xf numFmtId="1" fontId="1" fillId="2" borderId="16" xfId="0" applyNumberFormat="1" applyFont="1" applyFill="1" applyBorder="1" applyAlignment="1">
      <alignment horizontal="center" vertical="center" wrapText="1"/>
    </xf>
    <xf numFmtId="1" fontId="0" fillId="0" borderId="26" xfId="0" applyNumberFormat="1" applyBorder="1" applyAlignment="1">
      <alignment horizontal="center"/>
    </xf>
    <xf numFmtId="1" fontId="0" fillId="0" borderId="27" xfId="0" applyNumberFormat="1" applyBorder="1" applyAlignment="1">
      <alignment horizontal="center"/>
    </xf>
    <xf numFmtId="0" fontId="0" fillId="0" borderId="40" xfId="0" applyBorder="1"/>
    <xf numFmtId="0" fontId="0" fillId="0" borderId="41" xfId="0" applyBorder="1"/>
    <xf numFmtId="2" fontId="1" fillId="3" borderId="16" xfId="0" applyNumberFormat="1" applyFont="1" applyFill="1" applyBorder="1" applyAlignment="1">
      <alignment horizontal="center" vertical="center" wrapText="1"/>
    </xf>
    <xf numFmtId="2" fontId="0" fillId="4" borderId="17" xfId="0" applyNumberFormat="1" applyFill="1" applyBorder="1" applyAlignment="1">
      <alignment horizontal="center"/>
    </xf>
    <xf numFmtId="2" fontId="0" fillId="4" borderId="21" xfId="0" applyNumberFormat="1" applyFill="1" applyBorder="1" applyAlignment="1">
      <alignment horizontal="center"/>
    </xf>
    <xf numFmtId="165" fontId="1" fillId="3" borderId="16" xfId="0" applyNumberFormat="1" applyFont="1" applyFill="1" applyBorder="1" applyAlignment="1">
      <alignment horizontal="center" vertical="center" wrapText="1"/>
    </xf>
    <xf numFmtId="165" fontId="0" fillId="4" borderId="17" xfId="0" applyNumberFormat="1" applyFill="1" applyBorder="1" applyAlignment="1">
      <alignment horizontal="center"/>
    </xf>
    <xf numFmtId="165" fontId="0" fillId="4" borderId="21" xfId="0" applyNumberFormat="1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165" fontId="1" fillId="2" borderId="39" xfId="0" applyNumberFormat="1" applyFont="1" applyFill="1" applyBorder="1" applyAlignment="1">
      <alignment horizontal="center" vertical="center" wrapText="1"/>
    </xf>
    <xf numFmtId="165" fontId="0" fillId="0" borderId="18" xfId="0" applyNumberFormat="1" applyBorder="1" applyAlignment="1">
      <alignment horizontal="center"/>
    </xf>
    <xf numFmtId="165" fontId="0" fillId="0" borderId="20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1" fillId="2" borderId="14" xfId="0" applyNumberFormat="1" applyFont="1" applyFill="1" applyBorder="1" applyAlignment="1">
      <alignment horizontal="center" vertical="center" wrapText="1"/>
    </xf>
    <xf numFmtId="2" fontId="0" fillId="0" borderId="19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" fontId="0" fillId="0" borderId="22" xfId="0" applyNumberFormat="1" applyBorder="1" applyAlignment="1">
      <alignment horizontal="center"/>
    </xf>
    <xf numFmtId="165" fontId="0" fillId="4" borderId="26" xfId="0" applyNumberFormat="1" applyFill="1" applyBorder="1" applyAlignment="1">
      <alignment horizontal="center"/>
    </xf>
    <xf numFmtId="2" fontId="0" fillId="4" borderId="26" xfId="0" applyNumberFormat="1" applyFill="1" applyBorder="1" applyAlignment="1">
      <alignment horizontal="center"/>
    </xf>
    <xf numFmtId="164" fontId="0" fillId="4" borderId="27" xfId="0" applyNumberFormat="1" applyFill="1" applyBorder="1" applyAlignment="1">
      <alignment horizontal="center"/>
    </xf>
    <xf numFmtId="1" fontId="0" fillId="0" borderId="19" xfId="0" applyNumberFormat="1" applyBorder="1" applyAlignment="1">
      <alignment horizontal="center"/>
    </xf>
    <xf numFmtId="164" fontId="0" fillId="4" borderId="17" xfId="0" applyNumberFormat="1" applyFill="1" applyBorder="1" applyAlignment="1">
      <alignment horizontal="center"/>
    </xf>
    <xf numFmtId="1" fontId="0" fillId="4" borderId="17" xfId="0" applyNumberFormat="1" applyFill="1" applyBorder="1" applyAlignment="1">
      <alignment horizontal="center"/>
    </xf>
    <xf numFmtId="1" fontId="0" fillId="4" borderId="21" xfId="0" applyNumberFormat="1" applyFill="1" applyBorder="1" applyAlignment="1">
      <alignment horizontal="center"/>
    </xf>
    <xf numFmtId="164" fontId="1" fillId="3" borderId="16" xfId="0" applyNumberFormat="1" applyFont="1" applyFill="1" applyBorder="1" applyAlignment="1">
      <alignment horizontal="center" vertical="center" wrapText="1"/>
    </xf>
    <xf numFmtId="165" fontId="1" fillId="3" borderId="14" xfId="0" applyNumberFormat="1" applyFont="1" applyFill="1" applyBorder="1" applyAlignment="1">
      <alignment horizontal="center" vertical="center" wrapText="1"/>
    </xf>
    <xf numFmtId="165" fontId="0" fillId="4" borderId="19" xfId="0" applyNumberFormat="1" applyFill="1" applyBorder="1" applyAlignment="1">
      <alignment horizontal="center"/>
    </xf>
    <xf numFmtId="2" fontId="0" fillId="4" borderId="19" xfId="0" applyNumberFormat="1" applyFill="1" applyBorder="1" applyAlignment="1">
      <alignment horizontal="center"/>
    </xf>
    <xf numFmtId="2" fontId="0" fillId="4" borderId="22" xfId="0" applyNumberFormat="1" applyFill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CC00CC"/>
      <color rgb="FF0099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6.xml"/><Relationship Id="rId13" Type="http://schemas.microsoft.com/office/2017/10/relationships/person" Target="persons/person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5.xml"/><Relationship Id="rId12" Type="http://schemas.openxmlformats.org/officeDocument/2006/relationships/sheetMetadata" Target="metadata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3.xml"/><Relationship Id="rId10" Type="http://schemas.openxmlformats.org/officeDocument/2006/relationships/styles" Target="styles.xml"/><Relationship Id="rId4" Type="http://schemas.openxmlformats.org/officeDocument/2006/relationships/worksheet" Target="worksheets/sheet2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800" i="1">
                <a:solidFill>
                  <a:schemeClr val="tx1"/>
                </a:solidFill>
              </a:rPr>
              <a:t>R</a:t>
            </a:r>
            <a:r>
              <a:rPr lang="en-US" sz="1800" baseline="-25000">
                <a:solidFill>
                  <a:schemeClr val="tx1"/>
                </a:solidFill>
              </a:rPr>
              <a:t>P</a:t>
            </a:r>
            <a:r>
              <a:rPr lang="en-US" sz="1800" baseline="0">
                <a:solidFill>
                  <a:schemeClr val="tx1"/>
                </a:solidFill>
              </a:rPr>
              <a:t> = </a:t>
            </a:r>
            <a:r>
              <a:rPr lang="en-US" sz="1800" i="1" baseline="0">
                <a:solidFill>
                  <a:schemeClr val="tx1"/>
                </a:solidFill>
              </a:rPr>
              <a:t>f(I)</a:t>
            </a:r>
            <a:endParaRPr lang="cs-CZ" sz="1800" i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x"/>
            <c:size val="15"/>
            <c:spPr>
              <a:noFill/>
              <a:ln w="19050">
                <a:solidFill>
                  <a:srgbClr val="C0000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4.1631477847603434E-3"/>
                  <c:y val="4.57764654418197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'9A_tabulky'!$I$14:$I$18</c:f>
              <c:numCache>
                <c:formatCode>0.000</c:formatCode>
                <c:ptCount val="5"/>
                <c:pt idx="0">
                  <c:v>0.89043333333333341</c:v>
                </c:pt>
                <c:pt idx="1">
                  <c:v>0.79066666666666674</c:v>
                </c:pt>
                <c:pt idx="2">
                  <c:v>0.5913666666666666</c:v>
                </c:pt>
                <c:pt idx="3">
                  <c:v>0.38866666666666672</c:v>
                </c:pt>
                <c:pt idx="4">
                  <c:v>0.185</c:v>
                </c:pt>
              </c:numCache>
            </c:numRef>
          </c:xVal>
          <c:yVal>
            <c:numRef>
              <c:f>'9A_tabulky'!$L$14:$L$18</c:f>
              <c:numCache>
                <c:formatCode>0.0</c:formatCode>
                <c:ptCount val="5"/>
                <c:pt idx="0">
                  <c:v>120.00485444979333</c:v>
                </c:pt>
                <c:pt idx="1">
                  <c:v>147.78325123152709</c:v>
                </c:pt>
                <c:pt idx="2">
                  <c:v>225.14348991596177</c:v>
                </c:pt>
                <c:pt idx="3">
                  <c:v>435.45956805625309</c:v>
                </c:pt>
                <c:pt idx="4" formatCode="#,##0">
                  <c:v>1343.2835820895518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BF-4C39-BB19-46AC59DE3E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01648"/>
        <c:axId val="32994928"/>
      </c:scatterChart>
      <c:valAx>
        <c:axId val="37301648"/>
        <c:scaling>
          <c:orientation val="minMax"/>
          <c:max val="0.9"/>
          <c:min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i="1">
                    <a:solidFill>
                      <a:schemeClr val="tx1"/>
                    </a:solidFill>
                  </a:rPr>
                  <a:t>I</a:t>
                </a:r>
                <a:r>
                  <a:rPr lang="en-US" sz="1400" baseline="0">
                    <a:solidFill>
                      <a:schemeClr val="tx1"/>
                    </a:solidFill>
                  </a:rPr>
                  <a:t> [A]</a:t>
                </a:r>
                <a:endParaRPr lang="cs-CZ" sz="14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.0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2994928"/>
        <c:crosses val="autoZero"/>
        <c:crossBetween val="midCat"/>
      </c:valAx>
      <c:valAx>
        <c:axId val="32994928"/>
        <c:scaling>
          <c:orientation val="minMax"/>
          <c:max val="1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i="1">
                    <a:solidFill>
                      <a:schemeClr val="tx1"/>
                    </a:solidFill>
                  </a:rPr>
                  <a:t>R</a:t>
                </a:r>
                <a:r>
                  <a:rPr lang="en-US" sz="1400" baseline="-25000">
                    <a:solidFill>
                      <a:schemeClr val="tx1"/>
                    </a:solidFill>
                  </a:rPr>
                  <a:t>P</a:t>
                </a:r>
                <a:r>
                  <a:rPr lang="en-US" sz="1400" baseline="0">
                    <a:solidFill>
                      <a:schemeClr val="tx1"/>
                    </a:solidFill>
                  </a:rPr>
                  <a:t> [</a:t>
                </a:r>
                <a:r>
                  <a:rPr lang="el-GR" sz="1400" baseline="0">
                    <a:solidFill>
                      <a:schemeClr val="tx1"/>
                    </a:solidFill>
                  </a:rPr>
                  <a:t>Ω</a:t>
                </a:r>
                <a:r>
                  <a:rPr lang="en-US" sz="1400" baseline="0">
                    <a:solidFill>
                      <a:schemeClr val="tx1"/>
                    </a:solidFill>
                  </a:rPr>
                  <a:t>]</a:t>
                </a:r>
                <a:endParaRPr lang="cs-CZ" sz="14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#,##0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301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cs-CZ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1" u="none" strike="noStrike" kern="1200" spc="0" baseline="0">
                <a:solidFill>
                  <a:schemeClr val="tx1"/>
                </a:solidFill>
              </a:rPr>
              <a:t>L</a:t>
            </a:r>
            <a:r>
              <a:rPr lang="en-US" sz="1800" b="0" i="0" u="none" strike="noStrike" kern="1200" spc="0" baseline="-25000">
                <a:solidFill>
                  <a:schemeClr val="tx1"/>
                </a:solidFill>
              </a:rPr>
              <a:t>P</a:t>
            </a:r>
            <a:r>
              <a:rPr lang="en-US" sz="1800" b="0" i="0" u="none" strike="noStrike" kern="1200" spc="0" baseline="0">
                <a:solidFill>
                  <a:schemeClr val="tx1"/>
                </a:solidFill>
              </a:rPr>
              <a:t> = </a:t>
            </a:r>
            <a:r>
              <a:rPr lang="en-US" sz="1800" b="0" i="1" u="none" strike="noStrike" kern="1200" spc="0" baseline="0">
                <a:solidFill>
                  <a:schemeClr val="tx1"/>
                </a:solidFill>
              </a:rPr>
              <a:t>f(I)</a:t>
            </a:r>
            <a:endParaRPr lang="cs-CZ" sz="1800" b="0" i="1" u="none" strike="noStrike" kern="1200" spc="0" baseline="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x"/>
            <c:size val="15"/>
            <c:spPr>
              <a:noFill/>
              <a:ln w="19050">
                <a:solidFill>
                  <a:srgbClr val="C0000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8.4278215223098137E-3"/>
                  <c:y val="6.688101487314085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'9A_tabulky'!$I$14:$I$18</c:f>
              <c:numCache>
                <c:formatCode>0.000</c:formatCode>
                <c:ptCount val="5"/>
                <c:pt idx="0">
                  <c:v>0.89043333333333341</c:v>
                </c:pt>
                <c:pt idx="1">
                  <c:v>0.79066666666666674</c:v>
                </c:pt>
                <c:pt idx="2">
                  <c:v>0.5913666666666666</c:v>
                </c:pt>
                <c:pt idx="3">
                  <c:v>0.38866666666666672</c:v>
                </c:pt>
                <c:pt idx="4">
                  <c:v>0.185</c:v>
                </c:pt>
              </c:numCache>
            </c:numRef>
          </c:xVal>
          <c:yVal>
            <c:numRef>
              <c:f>'9A_tabulky'!$M$14:$M$18</c:f>
              <c:numCache>
                <c:formatCode>0.000</c:formatCode>
                <c:ptCount val="5"/>
                <c:pt idx="0">
                  <c:v>0.15871358824457732</c:v>
                </c:pt>
                <c:pt idx="1">
                  <c:v>0.17138884207600441</c:v>
                </c:pt>
                <c:pt idx="2">
                  <c:v>0.20732307743425291</c:v>
                </c:pt>
                <c:pt idx="3">
                  <c:v>0.28424750479908689</c:v>
                </c:pt>
                <c:pt idx="4">
                  <c:v>0.51998107004898286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75-4545-B5A4-1C5990B83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294928"/>
        <c:axId val="184296368"/>
      </c:scatterChart>
      <c:valAx>
        <c:axId val="184294928"/>
        <c:scaling>
          <c:orientation val="minMax"/>
          <c:max val="0.9"/>
          <c:min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1" u="none" strike="noStrike" kern="1200" baseline="0">
                    <a:solidFill>
                      <a:schemeClr val="tx1"/>
                    </a:solidFill>
                  </a:rPr>
                  <a:t>I</a:t>
                </a:r>
                <a:r>
                  <a:rPr lang="en-US" sz="1400" b="0" i="0" u="none" strike="noStrike" kern="1200" baseline="0">
                    <a:solidFill>
                      <a:schemeClr val="tx1"/>
                    </a:solidFill>
                  </a:rPr>
                  <a:t> [A]</a:t>
                </a:r>
                <a:endParaRPr lang="cs-CZ" sz="1400" b="0" i="0" u="none" strike="noStrike" kern="1200" baseline="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4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.0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84296368"/>
        <c:crosses val="autoZero"/>
        <c:crossBetween val="midCat"/>
      </c:valAx>
      <c:valAx>
        <c:axId val="184296368"/>
        <c:scaling>
          <c:orientation val="minMax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1" u="none" strike="noStrike" kern="1200" baseline="0">
                    <a:solidFill>
                      <a:schemeClr val="tx1"/>
                    </a:solidFill>
                  </a:rPr>
                  <a:t>L</a:t>
                </a:r>
                <a:r>
                  <a:rPr lang="en-US" sz="1400" b="0" i="0" u="none" strike="noStrike" kern="1200" baseline="-25000">
                    <a:solidFill>
                      <a:schemeClr val="tx1"/>
                    </a:solidFill>
                  </a:rPr>
                  <a:t>P</a:t>
                </a:r>
                <a:r>
                  <a:rPr lang="en-US" sz="1400" b="0" i="0" u="none" strike="noStrike" kern="1200" baseline="0">
                    <a:solidFill>
                      <a:schemeClr val="tx1"/>
                    </a:solidFill>
                  </a:rPr>
                  <a:t> [H]</a:t>
                </a:r>
                <a:endParaRPr lang="cs-CZ" sz="1400" b="0" i="0" u="none" strike="noStrike" kern="1200" baseline="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4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.00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84294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cs-CZ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800" i="1">
                <a:solidFill>
                  <a:schemeClr val="tx1"/>
                </a:solidFill>
              </a:rPr>
              <a:t>L</a:t>
            </a:r>
            <a:r>
              <a:rPr lang="en-US" sz="1800" baseline="-25000">
                <a:solidFill>
                  <a:schemeClr val="tx1"/>
                </a:solidFill>
              </a:rPr>
              <a:t>S</a:t>
            </a:r>
            <a:r>
              <a:rPr lang="en-US" sz="1800" baseline="0">
                <a:solidFill>
                  <a:schemeClr val="tx1"/>
                </a:solidFill>
              </a:rPr>
              <a:t> = </a:t>
            </a:r>
            <a:r>
              <a:rPr lang="en-US" sz="1800" i="1" baseline="0">
                <a:solidFill>
                  <a:schemeClr val="tx1"/>
                </a:solidFill>
              </a:rPr>
              <a:t>f(f)</a:t>
            </a:r>
            <a:endParaRPr lang="cs-CZ" sz="1800" i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Metoda tří voltmetrů - bez jádra</c:v>
          </c:tx>
          <c:spPr>
            <a:ln w="1905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x"/>
            <c:size val="12"/>
            <c:spPr>
              <a:noFill/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'9B_tabulky'!$C$5:$C$15</c:f>
              <c:numCache>
                <c:formatCode>#,##0</c:formatCode>
                <c:ptCount val="11"/>
                <c:pt idx="0">
                  <c:v>20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  <c:pt idx="8">
                  <c:v>10000</c:v>
                </c:pt>
                <c:pt idx="9">
                  <c:v>15000</c:v>
                </c:pt>
                <c:pt idx="10">
                  <c:v>20000</c:v>
                </c:pt>
              </c:numCache>
            </c:numRef>
          </c:xVal>
          <c:yVal>
            <c:numRef>
              <c:f>'9B_tabulky'!$J$5:$J$15</c:f>
              <c:numCache>
                <c:formatCode>0.000</c:formatCode>
                <c:ptCount val="11"/>
                <c:pt idx="0">
                  <c:v>7.371459913363954</c:v>
                </c:pt>
                <c:pt idx="1">
                  <c:v>2.6136804101312001</c:v>
                </c:pt>
                <c:pt idx="2">
                  <c:v>1.3314785371864155</c:v>
                </c:pt>
                <c:pt idx="3">
                  <c:v>0.86782733826913439</c:v>
                </c:pt>
                <c:pt idx="4">
                  <c:v>0.91152907928569493</c:v>
                </c:pt>
                <c:pt idx="5">
                  <c:v>0.91565977874800686</c:v>
                </c:pt>
                <c:pt idx="6">
                  <c:v>0.92392554899734902</c:v>
                </c:pt>
                <c:pt idx="7">
                  <c:v>0.93805664393148547</c:v>
                </c:pt>
                <c:pt idx="8">
                  <c:v>0.93991582324222533</c:v>
                </c:pt>
                <c:pt idx="9">
                  <c:v>0.9456216796012108</c:v>
                </c:pt>
                <c:pt idx="10">
                  <c:v>0.94732827583648704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DEC-472A-BC1A-09DD2C3FE8A4}"/>
            </c:ext>
          </c:extLst>
        </c:ser>
        <c:ser>
          <c:idx val="1"/>
          <c:order val="1"/>
          <c:tx>
            <c:v>Metoda tří voltmetrů - s jádrem</c:v>
          </c:tx>
          <c:spPr>
            <a:ln w="19050" cap="rnd">
              <a:solidFill>
                <a:srgbClr val="009900"/>
              </a:solidFill>
              <a:prstDash val="lgDash"/>
              <a:round/>
            </a:ln>
            <a:effectLst/>
          </c:spPr>
          <c:marker>
            <c:symbol val="x"/>
            <c:size val="12"/>
            <c:spPr>
              <a:noFill/>
              <a:ln w="19050">
                <a:solidFill>
                  <a:srgbClr val="009900"/>
                </a:solidFill>
              </a:ln>
              <a:effectLst/>
            </c:spPr>
          </c:marker>
          <c:xVal>
            <c:numRef>
              <c:f>'9B_tabulky'!$P$5:$P$15</c:f>
              <c:numCache>
                <c:formatCode>#,##0</c:formatCode>
                <c:ptCount val="11"/>
                <c:pt idx="0">
                  <c:v>20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  <c:pt idx="8">
                  <c:v>10000</c:v>
                </c:pt>
                <c:pt idx="9">
                  <c:v>15000</c:v>
                </c:pt>
                <c:pt idx="10">
                  <c:v>20000</c:v>
                </c:pt>
              </c:numCache>
            </c:numRef>
          </c:xVal>
          <c:yVal>
            <c:numRef>
              <c:f>'9B_tabulky'!$W$5:$W$15</c:f>
              <c:numCache>
                <c:formatCode>0.000</c:formatCode>
                <c:ptCount val="11"/>
                <c:pt idx="0">
                  <c:v>5.9266236956030696</c:v>
                </c:pt>
                <c:pt idx="1">
                  <c:v>3.4595251997667651</c:v>
                </c:pt>
                <c:pt idx="2">
                  <c:v>3.3192868585936157</c:v>
                </c:pt>
                <c:pt idx="3">
                  <c:v>3.3672092937157823</c:v>
                </c:pt>
                <c:pt idx="4">
                  <c:v>3.3658684843083368</c:v>
                </c:pt>
                <c:pt idx="5">
                  <c:v>3.3605268365799104</c:v>
                </c:pt>
                <c:pt idx="6">
                  <c:v>3.3452093222162183</c:v>
                </c:pt>
                <c:pt idx="7">
                  <c:v>3.3846508483708582</c:v>
                </c:pt>
                <c:pt idx="8">
                  <c:v>3.4021993019356502</c:v>
                </c:pt>
                <c:pt idx="9">
                  <c:v>3.4167846573216605</c:v>
                </c:pt>
                <c:pt idx="10">
                  <c:v>3.3720494585559471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DEC-472A-BC1A-09DD2C3FE8A4}"/>
            </c:ext>
          </c:extLst>
        </c:ser>
        <c:ser>
          <c:idx val="2"/>
          <c:order val="2"/>
          <c:tx>
            <c:v>Měření osciloskopem - bez jádra</c:v>
          </c:tx>
          <c:spPr>
            <a:ln w="19050" cap="rnd">
              <a:solidFill>
                <a:srgbClr val="0000FF"/>
              </a:solidFill>
              <a:prstDash val="lgDash"/>
              <a:round/>
            </a:ln>
            <a:effectLst/>
          </c:spPr>
          <c:marker>
            <c:symbol val="x"/>
            <c:size val="12"/>
            <c:spPr>
              <a:noFill/>
              <a:ln w="19050">
                <a:solidFill>
                  <a:srgbClr val="0000FF"/>
                </a:solidFill>
              </a:ln>
              <a:effectLst/>
            </c:spPr>
          </c:marker>
          <c:xVal>
            <c:numRef>
              <c:f>'9B_tabulky'!$C$20:$C$30</c:f>
              <c:numCache>
                <c:formatCode>#,##0</c:formatCode>
                <c:ptCount val="11"/>
                <c:pt idx="0">
                  <c:v>20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  <c:pt idx="8">
                  <c:v>10000</c:v>
                </c:pt>
                <c:pt idx="9">
                  <c:v>15000</c:v>
                </c:pt>
                <c:pt idx="10">
                  <c:v>20000</c:v>
                </c:pt>
              </c:numCache>
            </c:numRef>
          </c:xVal>
          <c:yVal>
            <c:numRef>
              <c:f>'9B_tabulky'!$I$20:$I$30</c:f>
              <c:numCache>
                <c:formatCode>0.000</c:formatCode>
                <c:ptCount val="11"/>
                <c:pt idx="0">
                  <c:v>0.95281734926643091</c:v>
                </c:pt>
                <c:pt idx="1">
                  <c:v>0.92268639286157861</c:v>
                </c:pt>
                <c:pt idx="2">
                  <c:v>0.95728857000795398</c:v>
                </c:pt>
                <c:pt idx="3">
                  <c:v>0.92159500297476804</c:v>
                </c:pt>
                <c:pt idx="4">
                  <c:v>0.95262984391608407</c:v>
                </c:pt>
                <c:pt idx="5">
                  <c:v>0.95221409558172532</c:v>
                </c:pt>
                <c:pt idx="6">
                  <c:v>0.94402051065259274</c:v>
                </c:pt>
                <c:pt idx="7">
                  <c:v>0.95813352137149721</c:v>
                </c:pt>
                <c:pt idx="8">
                  <c:v>0.95988315926370571</c:v>
                </c:pt>
                <c:pt idx="9">
                  <c:v>0.95282098449879093</c:v>
                </c:pt>
                <c:pt idx="10">
                  <c:v>0.94623039819752142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DEC-472A-BC1A-09DD2C3FE8A4}"/>
            </c:ext>
          </c:extLst>
        </c:ser>
        <c:ser>
          <c:idx val="3"/>
          <c:order val="3"/>
          <c:tx>
            <c:v>Měření osciloskopem - s jádrem</c:v>
          </c:tx>
          <c:spPr>
            <a:ln w="19050" cap="rnd">
              <a:solidFill>
                <a:srgbClr val="CC00CC"/>
              </a:solidFill>
              <a:round/>
            </a:ln>
            <a:effectLst/>
          </c:spPr>
          <c:marker>
            <c:symbol val="x"/>
            <c:size val="12"/>
            <c:spPr>
              <a:noFill/>
              <a:ln w="19050">
                <a:solidFill>
                  <a:srgbClr val="CC00CC"/>
                </a:solidFill>
              </a:ln>
              <a:effectLst/>
            </c:spPr>
          </c:marker>
          <c:xVal>
            <c:numRef>
              <c:f>'9B_tabulky'!$P$20:$P$30</c:f>
              <c:numCache>
                <c:formatCode>#,##0</c:formatCode>
                <c:ptCount val="11"/>
                <c:pt idx="0">
                  <c:v>20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  <c:pt idx="8">
                  <c:v>10000</c:v>
                </c:pt>
                <c:pt idx="9">
                  <c:v>15000</c:v>
                </c:pt>
                <c:pt idx="10">
                  <c:v>20000</c:v>
                </c:pt>
              </c:numCache>
            </c:numRef>
          </c:xVal>
          <c:yVal>
            <c:numRef>
              <c:f>'9B_tabulky'!$V$20:$V$30</c:f>
              <c:numCache>
                <c:formatCode>0.000</c:formatCode>
                <c:ptCount val="11"/>
                <c:pt idx="0">
                  <c:v>3.2666114600842282</c:v>
                </c:pt>
                <c:pt idx="1">
                  <c:v>3.3671760267703688</c:v>
                </c:pt>
                <c:pt idx="2">
                  <c:v>3.3834541932349955</c:v>
                </c:pt>
                <c:pt idx="3">
                  <c:v>3.3885187040488649</c:v>
                </c:pt>
                <c:pt idx="4">
                  <c:v>3.3473551908849464</c:v>
                </c:pt>
                <c:pt idx="5">
                  <c:v>3.344749648368607</c:v>
                </c:pt>
                <c:pt idx="6">
                  <c:v>3.3800156975638167</c:v>
                </c:pt>
                <c:pt idx="7">
                  <c:v>3.4120805342229863</c:v>
                </c:pt>
                <c:pt idx="8">
                  <c:v>3.4416788449852982</c:v>
                </c:pt>
                <c:pt idx="9">
                  <c:v>3.4083674844857796</c:v>
                </c:pt>
                <c:pt idx="10">
                  <c:v>3.4088183548110109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DEC-472A-BC1A-09DD2C3FE8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92032"/>
        <c:axId val="32327744"/>
      </c:scatterChart>
      <c:valAx>
        <c:axId val="41392032"/>
        <c:scaling>
          <c:logBase val="10"/>
          <c:orientation val="minMax"/>
          <c:max val="20000"/>
          <c:min val="2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i="1">
                    <a:solidFill>
                      <a:schemeClr val="tx1"/>
                    </a:solidFill>
                  </a:rPr>
                  <a:t>f</a:t>
                </a:r>
                <a:r>
                  <a:rPr lang="en-US" sz="1400" baseline="0">
                    <a:solidFill>
                      <a:schemeClr val="tx1"/>
                    </a:solidFill>
                  </a:rPr>
                  <a:t> [Hz]</a:t>
                </a:r>
                <a:endParaRPr lang="cs-CZ" sz="14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#,##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2327744"/>
        <c:crosses val="autoZero"/>
        <c:crossBetween val="midCat"/>
      </c:valAx>
      <c:valAx>
        <c:axId val="3232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i="1">
                    <a:solidFill>
                      <a:schemeClr val="tx1"/>
                    </a:solidFill>
                  </a:rPr>
                  <a:t>L</a:t>
                </a:r>
                <a:r>
                  <a:rPr lang="en-US" sz="1400" baseline="-25000">
                    <a:solidFill>
                      <a:schemeClr val="tx1"/>
                    </a:solidFill>
                  </a:rPr>
                  <a:t>S</a:t>
                </a:r>
                <a:r>
                  <a:rPr lang="en-US" sz="1400" baseline="0">
                    <a:solidFill>
                      <a:schemeClr val="tx1"/>
                    </a:solidFill>
                  </a:rPr>
                  <a:t> [mH]</a:t>
                </a:r>
                <a:endParaRPr lang="cs-CZ" sz="14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1392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cs-CZ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800" i="1">
                <a:solidFill>
                  <a:schemeClr val="tx1"/>
                </a:solidFill>
              </a:rPr>
              <a:t>Q</a:t>
            </a:r>
            <a:r>
              <a:rPr lang="en-US" sz="1800" baseline="0">
                <a:solidFill>
                  <a:schemeClr val="tx1"/>
                </a:solidFill>
              </a:rPr>
              <a:t> = </a:t>
            </a:r>
            <a:r>
              <a:rPr lang="en-US" sz="1800" i="1" baseline="0">
                <a:solidFill>
                  <a:schemeClr val="tx1"/>
                </a:solidFill>
              </a:rPr>
              <a:t>f(f)</a:t>
            </a:r>
            <a:endParaRPr lang="cs-CZ" sz="1800" i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Metoda tří voltmetrů - bez jádra</c:v>
          </c:tx>
          <c:spPr>
            <a:ln w="19050" cap="rnd">
              <a:solidFill>
                <a:srgbClr val="FF0000"/>
              </a:solidFill>
              <a:prstDash val="lgDash"/>
              <a:round/>
            </a:ln>
            <a:effectLst/>
          </c:spPr>
          <c:marker>
            <c:symbol val="x"/>
            <c:size val="12"/>
            <c:spPr>
              <a:noFill/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'9B_tabulky'!$C$5:$C$15</c:f>
              <c:numCache>
                <c:formatCode>#,##0</c:formatCode>
                <c:ptCount val="11"/>
                <c:pt idx="0">
                  <c:v>20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  <c:pt idx="8">
                  <c:v>10000</c:v>
                </c:pt>
                <c:pt idx="9">
                  <c:v>15000</c:v>
                </c:pt>
                <c:pt idx="10">
                  <c:v>20000</c:v>
                </c:pt>
              </c:numCache>
            </c:numRef>
          </c:xVal>
          <c:yVal>
            <c:numRef>
              <c:f>'9B_tabulky'!$M$5:$M$15</c:f>
              <c:numCache>
                <c:formatCode>0.000</c:formatCode>
                <c:ptCount val="11"/>
                <c:pt idx="0">
                  <c:v>0.93027678819850113</c:v>
                </c:pt>
                <c:pt idx="1">
                  <c:v>0.74873506783059507</c:v>
                </c:pt>
                <c:pt idx="2">
                  <c:v>0.69917532202585897</c:v>
                </c:pt>
                <c:pt idx="3">
                  <c:v>0.7822367310754792</c:v>
                </c:pt>
                <c:pt idx="4">
                  <c:v>2.1063156737752942</c:v>
                </c:pt>
                <c:pt idx="5">
                  <c:v>4.0037287122882717</c:v>
                </c:pt>
                <c:pt idx="6">
                  <c:v>6.6739348613558027</c:v>
                </c:pt>
                <c:pt idx="7" formatCode="0.00">
                  <c:v>11.558789023184682</c:v>
                </c:pt>
                <c:pt idx="8" formatCode="0.00">
                  <c:v>14.34371313517801</c:v>
                </c:pt>
                <c:pt idx="9" formatCode="0.00">
                  <c:v>15.847564996899379</c:v>
                </c:pt>
                <c:pt idx="10" formatCode="0.00">
                  <c:v>15.263423500193227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081-429E-ADA5-40EA9AE6493D}"/>
            </c:ext>
          </c:extLst>
        </c:ser>
        <c:ser>
          <c:idx val="1"/>
          <c:order val="1"/>
          <c:tx>
            <c:v>Metoda tří voltmetrů - s jádrem</c:v>
          </c:tx>
          <c:spPr>
            <a:ln w="19050" cap="rnd">
              <a:solidFill>
                <a:srgbClr val="009900"/>
              </a:solidFill>
              <a:prstDash val="lgDash"/>
              <a:round/>
            </a:ln>
            <a:effectLst/>
          </c:spPr>
          <c:marker>
            <c:symbol val="x"/>
            <c:size val="12"/>
            <c:spPr>
              <a:noFill/>
              <a:ln w="19050">
                <a:solidFill>
                  <a:srgbClr val="009900"/>
                </a:solidFill>
              </a:ln>
              <a:effectLst/>
            </c:spPr>
          </c:marker>
          <c:xVal>
            <c:numRef>
              <c:f>'9B_tabulky'!$P$5:$P$15</c:f>
              <c:numCache>
                <c:formatCode>#,##0</c:formatCode>
                <c:ptCount val="11"/>
                <c:pt idx="0">
                  <c:v>20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  <c:pt idx="8">
                  <c:v>10000</c:v>
                </c:pt>
                <c:pt idx="9">
                  <c:v>15000</c:v>
                </c:pt>
                <c:pt idx="10">
                  <c:v>20000</c:v>
                </c:pt>
              </c:numCache>
            </c:numRef>
          </c:xVal>
          <c:yVal>
            <c:numRef>
              <c:f>'9B_tabulky'!$Z$5:$Z$15</c:f>
              <c:numCache>
                <c:formatCode>0.000</c:formatCode>
                <c:ptCount val="11"/>
                <c:pt idx="0">
                  <c:v>0.62205520065442099</c:v>
                </c:pt>
                <c:pt idx="1">
                  <c:v>0.8397987243939864</c:v>
                </c:pt>
                <c:pt idx="2">
                  <c:v>1.5128718160552532</c:v>
                </c:pt>
                <c:pt idx="3">
                  <c:v>3.2259198194177667</c:v>
                </c:pt>
                <c:pt idx="4">
                  <c:v>7.8334743614597873</c:v>
                </c:pt>
                <c:pt idx="5" formatCode="0.00">
                  <c:v>13.822163408014454</c:v>
                </c:pt>
                <c:pt idx="6" formatCode="0.00">
                  <c:v>18.279004294197041</c:v>
                </c:pt>
                <c:pt idx="7" formatCode="0.00">
                  <c:v>27.945319947986381</c:v>
                </c:pt>
                <c:pt idx="8" formatCode="0.00">
                  <c:v>28.289461471097265</c:v>
                </c:pt>
                <c:pt idx="9" formatCode="0.00">
                  <c:v>30.273841652542686</c:v>
                </c:pt>
                <c:pt idx="10" formatCode="0.00">
                  <c:v>28.777197437123128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081-429E-ADA5-40EA9AE6493D}"/>
            </c:ext>
          </c:extLst>
        </c:ser>
        <c:ser>
          <c:idx val="2"/>
          <c:order val="2"/>
          <c:tx>
            <c:v>Měření osciloskopem - bez jádra</c:v>
          </c:tx>
          <c:spPr>
            <a:ln w="19050" cap="rnd">
              <a:solidFill>
                <a:srgbClr val="0000FF"/>
              </a:solidFill>
              <a:round/>
            </a:ln>
            <a:effectLst/>
          </c:spPr>
          <c:marker>
            <c:symbol val="x"/>
            <c:size val="12"/>
            <c:spPr>
              <a:noFill/>
              <a:ln w="19050">
                <a:solidFill>
                  <a:srgbClr val="0000FF"/>
                </a:solidFill>
              </a:ln>
              <a:effectLst/>
            </c:spPr>
          </c:marker>
          <c:xVal>
            <c:numRef>
              <c:f>'9B_tabulky'!$C$20:$C$30</c:f>
              <c:numCache>
                <c:formatCode>#,##0</c:formatCode>
                <c:ptCount val="11"/>
                <c:pt idx="0">
                  <c:v>20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  <c:pt idx="8">
                  <c:v>10000</c:v>
                </c:pt>
                <c:pt idx="9">
                  <c:v>15000</c:v>
                </c:pt>
                <c:pt idx="10">
                  <c:v>20000</c:v>
                </c:pt>
              </c:numCache>
            </c:numRef>
          </c:xVal>
          <c:yVal>
            <c:numRef>
              <c:f>'9B_tabulky'!$L$20:$L$30</c:f>
              <c:numCache>
                <c:formatCode>0.000</c:formatCode>
                <c:ptCount val="11"/>
                <c:pt idx="0">
                  <c:v>8.7488663525923993E-2</c:v>
                </c:pt>
                <c:pt idx="1">
                  <c:v>0.21255656167002213</c:v>
                </c:pt>
                <c:pt idx="2">
                  <c:v>0.44522868530853615</c:v>
                </c:pt>
                <c:pt idx="3">
                  <c:v>0.83909963117727993</c:v>
                </c:pt>
                <c:pt idx="4">
                  <c:v>2.246036773904216</c:v>
                </c:pt>
                <c:pt idx="5">
                  <c:v>4.7046301094784511</c:v>
                </c:pt>
                <c:pt idx="6">
                  <c:v>8.1443464279745932</c:v>
                </c:pt>
                <c:pt idx="7" formatCode="0.00">
                  <c:v>28.636253282915515</c:v>
                </c:pt>
                <c:pt idx="8" formatCode="0.00">
                  <c:v>28.636253282915515</c:v>
                </c:pt>
                <c:pt idx="9" formatCode="0.00">
                  <c:v>28.636253282915515</c:v>
                </c:pt>
                <c:pt idx="10" formatCode="0.00">
                  <c:v>19.081136687728161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081-429E-ADA5-40EA9AE6493D}"/>
            </c:ext>
          </c:extLst>
        </c:ser>
        <c:ser>
          <c:idx val="3"/>
          <c:order val="3"/>
          <c:tx>
            <c:v>Měření osciloskopem - s jádrem</c:v>
          </c:tx>
          <c:spPr>
            <a:ln w="19050" cap="rnd">
              <a:solidFill>
                <a:srgbClr val="CC00CC"/>
              </a:solidFill>
              <a:round/>
            </a:ln>
            <a:effectLst/>
          </c:spPr>
          <c:marker>
            <c:symbol val="x"/>
            <c:size val="12"/>
            <c:spPr>
              <a:noFill/>
              <a:ln w="19050">
                <a:solidFill>
                  <a:srgbClr val="CC00CC"/>
                </a:solidFill>
              </a:ln>
              <a:effectLst/>
            </c:spPr>
          </c:marker>
          <c:xVal>
            <c:numRef>
              <c:f>'9B_tabulky'!$P$20:$P$30</c:f>
              <c:numCache>
                <c:formatCode>#,##0</c:formatCode>
                <c:ptCount val="11"/>
                <c:pt idx="0">
                  <c:v>20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  <c:pt idx="8">
                  <c:v>10000</c:v>
                </c:pt>
                <c:pt idx="9">
                  <c:v>15000</c:v>
                </c:pt>
                <c:pt idx="10">
                  <c:v>20000</c:v>
                </c:pt>
              </c:numCache>
            </c:numRef>
          </c:xVal>
          <c:yVal>
            <c:numRef>
              <c:f>'9B_tabulky'!$Y$20:$Y$30</c:f>
              <c:numCache>
                <c:formatCode>0.000</c:formatCode>
                <c:ptCount val="11"/>
                <c:pt idx="0">
                  <c:v>0.3000143778165491</c:v>
                </c:pt>
                <c:pt idx="1">
                  <c:v>0.78128562650671751</c:v>
                </c:pt>
                <c:pt idx="2">
                  <c:v>1.6003345290410504</c:v>
                </c:pt>
                <c:pt idx="3">
                  <c:v>3.2708526184841404</c:v>
                </c:pt>
                <c:pt idx="4">
                  <c:v>8.1443464279745932</c:v>
                </c:pt>
                <c:pt idx="5" formatCode="0.00">
                  <c:v>14.30066625671194</c:v>
                </c:pt>
                <c:pt idx="6" formatCode="0.00">
                  <c:v>57.289961630759144</c:v>
                </c:pt>
                <c:pt idx="7" formatCode="0.00">
                  <c:v>57.289961630759144</c:v>
                </c:pt>
                <c:pt idx="8" formatCode="0.00">
                  <c:v>57.289961630759144</c:v>
                </c:pt>
                <c:pt idx="9" formatCode="0.00">
                  <c:v>57.289961630759144</c:v>
                </c:pt>
                <c:pt idx="10" formatCode="0.00">
                  <c:v>57.289961630759144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081-429E-ADA5-40EA9AE649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92032"/>
        <c:axId val="32327744"/>
      </c:scatterChart>
      <c:valAx>
        <c:axId val="41392032"/>
        <c:scaling>
          <c:logBase val="10"/>
          <c:orientation val="minMax"/>
          <c:max val="20000"/>
          <c:min val="2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i="1">
                    <a:solidFill>
                      <a:schemeClr val="tx1"/>
                    </a:solidFill>
                  </a:rPr>
                  <a:t>f</a:t>
                </a:r>
                <a:r>
                  <a:rPr lang="en-US" sz="1400" baseline="0">
                    <a:solidFill>
                      <a:schemeClr val="tx1"/>
                    </a:solidFill>
                  </a:rPr>
                  <a:t> [Hz]</a:t>
                </a:r>
                <a:endParaRPr lang="cs-CZ" sz="14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#,##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2327744"/>
        <c:crosses val="autoZero"/>
        <c:crossBetween val="midCat"/>
      </c:valAx>
      <c:valAx>
        <c:axId val="3232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i="1">
                    <a:solidFill>
                      <a:schemeClr val="tx1"/>
                    </a:solidFill>
                  </a:rPr>
                  <a:t>Q</a:t>
                </a:r>
                <a:r>
                  <a:rPr lang="en-US" sz="1400" baseline="0">
                    <a:solidFill>
                      <a:schemeClr val="tx1"/>
                    </a:solidFill>
                  </a:rPr>
                  <a:t> [-]</a:t>
                </a:r>
                <a:endParaRPr lang="cs-CZ" sz="14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1392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cs-CZ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800" i="1">
                <a:solidFill>
                  <a:schemeClr val="tx1"/>
                </a:solidFill>
              </a:rPr>
              <a:t>Z</a:t>
            </a:r>
            <a:r>
              <a:rPr lang="en-US" sz="1800" baseline="0">
                <a:solidFill>
                  <a:schemeClr val="tx1"/>
                </a:solidFill>
              </a:rPr>
              <a:t> = </a:t>
            </a:r>
            <a:r>
              <a:rPr lang="en-US" sz="1800" i="1" baseline="0">
                <a:solidFill>
                  <a:schemeClr val="tx1"/>
                </a:solidFill>
              </a:rPr>
              <a:t>f(f)</a:t>
            </a:r>
            <a:endParaRPr lang="cs-CZ" sz="1800" i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Metoda tří voltmetrů - bez jádra</c:v>
          </c:tx>
          <c:spPr>
            <a:ln w="19050" cap="rnd">
              <a:solidFill>
                <a:srgbClr val="FF0000"/>
              </a:solidFill>
              <a:prstDash val="lgDash"/>
              <a:round/>
            </a:ln>
            <a:effectLst/>
          </c:spPr>
          <c:marker>
            <c:symbol val="x"/>
            <c:size val="12"/>
            <c:spPr>
              <a:noFill/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'9B_tabulky'!$C$5:$C$15</c:f>
              <c:numCache>
                <c:formatCode>#,##0</c:formatCode>
                <c:ptCount val="11"/>
                <c:pt idx="0">
                  <c:v>20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  <c:pt idx="8">
                  <c:v>10000</c:v>
                </c:pt>
                <c:pt idx="9">
                  <c:v>15000</c:v>
                </c:pt>
                <c:pt idx="10">
                  <c:v>20000</c:v>
                </c:pt>
              </c:numCache>
            </c:numRef>
          </c:xVal>
          <c:yVal>
            <c:numRef>
              <c:f>'9B_tabulky'!$G$5:$G$15</c:f>
              <c:numCache>
                <c:formatCode>General</c:formatCode>
                <c:ptCount val="11"/>
                <c:pt idx="0">
                  <c:v>1.36</c:v>
                </c:pt>
                <c:pt idx="1">
                  <c:v>1.37</c:v>
                </c:pt>
                <c:pt idx="2">
                  <c:v>1.46</c:v>
                </c:pt>
                <c:pt idx="3">
                  <c:v>1.77</c:v>
                </c:pt>
                <c:pt idx="4">
                  <c:v>3.17</c:v>
                </c:pt>
                <c:pt idx="5">
                  <c:v>5.93</c:v>
                </c:pt>
                <c:pt idx="6">
                  <c:v>11.74</c:v>
                </c:pt>
                <c:pt idx="7">
                  <c:v>29.580000000000002</c:v>
                </c:pt>
                <c:pt idx="8">
                  <c:v>59.2</c:v>
                </c:pt>
                <c:pt idx="9">
                  <c:v>89.3</c:v>
                </c:pt>
                <c:pt idx="10">
                  <c:v>119.3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2F-4027-B8FD-E5EE4FF5C63B}"/>
            </c:ext>
          </c:extLst>
        </c:ser>
        <c:ser>
          <c:idx val="1"/>
          <c:order val="1"/>
          <c:tx>
            <c:v>Metoda tří voltmetrů - s jádrem</c:v>
          </c:tx>
          <c:spPr>
            <a:ln w="19050" cap="rnd">
              <a:solidFill>
                <a:srgbClr val="009900"/>
              </a:solidFill>
              <a:prstDash val="lgDash"/>
              <a:round/>
            </a:ln>
            <a:effectLst/>
          </c:spPr>
          <c:marker>
            <c:symbol val="x"/>
            <c:size val="12"/>
            <c:spPr>
              <a:noFill/>
              <a:ln w="19050">
                <a:solidFill>
                  <a:srgbClr val="009900"/>
                </a:solidFill>
              </a:ln>
              <a:effectLst/>
            </c:spPr>
          </c:marker>
          <c:xVal>
            <c:numRef>
              <c:f>'9B_tabulky'!$P$5:$P$15</c:f>
              <c:numCache>
                <c:formatCode>#,##0</c:formatCode>
                <c:ptCount val="11"/>
                <c:pt idx="0">
                  <c:v>20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  <c:pt idx="8">
                  <c:v>10000</c:v>
                </c:pt>
                <c:pt idx="9">
                  <c:v>15000</c:v>
                </c:pt>
                <c:pt idx="10">
                  <c:v>20000</c:v>
                </c:pt>
              </c:numCache>
            </c:numRef>
          </c:xVal>
          <c:yVal>
            <c:numRef>
              <c:f>'9B_tabulky'!$T$5:$T$15</c:f>
              <c:numCache>
                <c:formatCode>General</c:formatCode>
                <c:ptCount val="11"/>
                <c:pt idx="0">
                  <c:v>1.41</c:v>
                </c:pt>
                <c:pt idx="1">
                  <c:v>1.6899999999999997</c:v>
                </c:pt>
                <c:pt idx="2">
                  <c:v>2.5</c:v>
                </c:pt>
                <c:pt idx="3">
                  <c:v>4.43</c:v>
                </c:pt>
                <c:pt idx="4">
                  <c:v>10.66</c:v>
                </c:pt>
                <c:pt idx="5">
                  <c:v>21.17</c:v>
                </c:pt>
                <c:pt idx="6">
                  <c:v>42.1</c:v>
                </c:pt>
                <c:pt idx="7">
                  <c:v>106.4</c:v>
                </c:pt>
                <c:pt idx="8">
                  <c:v>213.9</c:v>
                </c:pt>
                <c:pt idx="9">
                  <c:v>322.2</c:v>
                </c:pt>
                <c:pt idx="10">
                  <c:v>424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B2F-4027-B8FD-E5EE4FF5C63B}"/>
            </c:ext>
          </c:extLst>
        </c:ser>
        <c:ser>
          <c:idx val="2"/>
          <c:order val="2"/>
          <c:tx>
            <c:v>Měření osciloskopem - bez jádra</c:v>
          </c:tx>
          <c:spPr>
            <a:ln w="19050" cap="rnd">
              <a:solidFill>
                <a:srgbClr val="0000FF"/>
              </a:solidFill>
              <a:round/>
            </a:ln>
            <a:effectLst/>
          </c:spPr>
          <c:marker>
            <c:symbol val="x"/>
            <c:size val="12"/>
            <c:spPr>
              <a:noFill/>
              <a:ln w="19050">
                <a:solidFill>
                  <a:srgbClr val="0000FF"/>
                </a:solidFill>
              </a:ln>
              <a:effectLst/>
            </c:spPr>
          </c:marker>
          <c:xVal>
            <c:numRef>
              <c:f>'9B_tabulky'!$C$20:$C$30</c:f>
              <c:numCache>
                <c:formatCode>#,##0</c:formatCode>
                <c:ptCount val="11"/>
                <c:pt idx="0">
                  <c:v>20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  <c:pt idx="8">
                  <c:v>10000</c:v>
                </c:pt>
                <c:pt idx="9">
                  <c:v>15000</c:v>
                </c:pt>
                <c:pt idx="10">
                  <c:v>20000</c:v>
                </c:pt>
              </c:numCache>
            </c:numRef>
          </c:xVal>
          <c:yVal>
            <c:numRef>
              <c:f>'9B_tabulky'!$F$20:$F$30</c:f>
              <c:numCache>
                <c:formatCode>0.000</c:formatCode>
                <c:ptCount val="11"/>
                <c:pt idx="0">
                  <c:v>1.3737999999999999</c:v>
                </c:pt>
                <c:pt idx="1">
                  <c:v>1.3942000000000001</c:v>
                </c:pt>
                <c:pt idx="2">
                  <c:v>1.4787999999999999</c:v>
                </c:pt>
                <c:pt idx="3">
                  <c:v>1.8017000000000001</c:v>
                </c:pt>
                <c:pt idx="4">
                  <c:v>3.2760000000000002</c:v>
                </c:pt>
                <c:pt idx="5">
                  <c:v>6.1165999999999991</c:v>
                </c:pt>
                <c:pt idx="6" formatCode="0.00">
                  <c:v>11.952</c:v>
                </c:pt>
                <c:pt idx="7" formatCode="0.00">
                  <c:v>30.119</c:v>
                </c:pt>
                <c:pt idx="8" formatCode="0.00">
                  <c:v>60.347999999999999</c:v>
                </c:pt>
                <c:pt idx="9" formatCode="0.00">
                  <c:v>89.856000000000009</c:v>
                </c:pt>
                <c:pt idx="10" formatCode="0.0">
                  <c:v>119.07000000000001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B2F-4027-B8FD-E5EE4FF5C63B}"/>
            </c:ext>
          </c:extLst>
        </c:ser>
        <c:ser>
          <c:idx val="3"/>
          <c:order val="3"/>
          <c:tx>
            <c:v>Měření osciloskopem - s jádrem</c:v>
          </c:tx>
          <c:spPr>
            <a:ln w="19050" cap="rnd">
              <a:solidFill>
                <a:srgbClr val="CC00CC"/>
              </a:solidFill>
              <a:round/>
            </a:ln>
            <a:effectLst/>
          </c:spPr>
          <c:marker>
            <c:symbol val="x"/>
            <c:size val="12"/>
            <c:spPr>
              <a:noFill/>
              <a:ln w="19050">
                <a:solidFill>
                  <a:srgbClr val="CC00CC"/>
                </a:solidFill>
              </a:ln>
              <a:effectLst/>
            </c:spPr>
          </c:marker>
          <c:xVal>
            <c:numRef>
              <c:f>'9B_tabulky'!$P$20:$P$30</c:f>
              <c:numCache>
                <c:formatCode>#,##0</c:formatCode>
                <c:ptCount val="11"/>
                <c:pt idx="0">
                  <c:v>20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  <c:pt idx="8">
                  <c:v>10000</c:v>
                </c:pt>
                <c:pt idx="9">
                  <c:v>15000</c:v>
                </c:pt>
                <c:pt idx="10">
                  <c:v>20000</c:v>
                </c:pt>
              </c:numCache>
            </c:numRef>
          </c:xVal>
          <c:yVal>
            <c:numRef>
              <c:f>'9B_tabulky'!$S$20:$S$30</c:f>
              <c:numCache>
                <c:formatCode>0.000</c:formatCode>
                <c:ptCount val="11"/>
                <c:pt idx="0">
                  <c:v>1.4285000000000001</c:v>
                </c:pt>
                <c:pt idx="1">
                  <c:v>1.7181999999999999</c:v>
                </c:pt>
                <c:pt idx="2">
                  <c:v>2.5068000000000001</c:v>
                </c:pt>
                <c:pt idx="3">
                  <c:v>4.4527000000000001</c:v>
                </c:pt>
                <c:pt idx="4">
                  <c:v>10.595000000000001</c:v>
                </c:pt>
                <c:pt idx="5">
                  <c:v>21.067</c:v>
                </c:pt>
                <c:pt idx="6" formatCode="0.00">
                  <c:v>42.481000000000002</c:v>
                </c:pt>
                <c:pt idx="7" formatCode="0.00">
                  <c:v>107.21</c:v>
                </c:pt>
                <c:pt idx="8" formatCode="0.00">
                  <c:v>216.28000000000003</c:v>
                </c:pt>
                <c:pt idx="9" formatCode="0.00">
                  <c:v>321.28000000000003</c:v>
                </c:pt>
                <c:pt idx="10" formatCode="General">
                  <c:v>428.43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B2F-4027-B8FD-E5EE4FF5C6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92032"/>
        <c:axId val="32327744"/>
      </c:scatterChart>
      <c:valAx>
        <c:axId val="41392032"/>
        <c:scaling>
          <c:logBase val="10"/>
          <c:orientation val="minMax"/>
          <c:max val="20000"/>
          <c:min val="2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i="1">
                    <a:solidFill>
                      <a:schemeClr val="tx1"/>
                    </a:solidFill>
                  </a:rPr>
                  <a:t>f</a:t>
                </a:r>
                <a:r>
                  <a:rPr lang="en-US" sz="1400" baseline="0">
                    <a:solidFill>
                      <a:schemeClr val="tx1"/>
                    </a:solidFill>
                  </a:rPr>
                  <a:t> [Hz]</a:t>
                </a:r>
                <a:endParaRPr lang="cs-CZ" sz="14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#,##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2327744"/>
        <c:crosses val="autoZero"/>
        <c:crossBetween val="midCat"/>
      </c:valAx>
      <c:valAx>
        <c:axId val="3232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i="1">
                    <a:solidFill>
                      <a:schemeClr val="tx1"/>
                    </a:solidFill>
                  </a:rPr>
                  <a:t>Z</a:t>
                </a:r>
                <a:r>
                  <a:rPr lang="en-US" sz="1400" baseline="0">
                    <a:solidFill>
                      <a:schemeClr val="tx1"/>
                    </a:solidFill>
                  </a:rPr>
                  <a:t> [</a:t>
                </a:r>
                <a:r>
                  <a:rPr lang="el-GR" sz="1400" baseline="0">
                    <a:solidFill>
                      <a:schemeClr val="tx1"/>
                    </a:solidFill>
                  </a:rPr>
                  <a:t>Ω</a:t>
                </a:r>
                <a:r>
                  <a:rPr lang="en-US" sz="1400" baseline="0">
                    <a:solidFill>
                      <a:schemeClr val="tx1"/>
                    </a:solidFill>
                  </a:rPr>
                  <a:t>]</a:t>
                </a:r>
                <a:endParaRPr lang="cs-CZ" sz="14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1392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cs-CZ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l-GR" sz="1800" i="1">
                <a:solidFill>
                  <a:schemeClr val="tx1"/>
                </a:solidFill>
              </a:rPr>
              <a:t>φ</a:t>
            </a:r>
            <a:r>
              <a:rPr lang="en-US" sz="1800" baseline="0">
                <a:solidFill>
                  <a:schemeClr val="tx1"/>
                </a:solidFill>
              </a:rPr>
              <a:t> = </a:t>
            </a:r>
            <a:r>
              <a:rPr lang="en-US" sz="1800" i="1" baseline="0">
                <a:solidFill>
                  <a:schemeClr val="tx1"/>
                </a:solidFill>
              </a:rPr>
              <a:t>f(f)</a:t>
            </a:r>
            <a:endParaRPr lang="cs-CZ" sz="1800" i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Metoda tří voltmetrů - bez jádra</c:v>
          </c:tx>
          <c:spPr>
            <a:ln w="19050" cap="rnd">
              <a:solidFill>
                <a:srgbClr val="FF0000"/>
              </a:solidFill>
              <a:prstDash val="lgDash"/>
              <a:round/>
            </a:ln>
            <a:effectLst/>
          </c:spPr>
          <c:marker>
            <c:symbol val="x"/>
            <c:size val="12"/>
            <c:spPr>
              <a:noFill/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'9B_tabulky'!$C$5:$C$15</c:f>
              <c:numCache>
                <c:formatCode>#,##0</c:formatCode>
                <c:ptCount val="11"/>
                <c:pt idx="0">
                  <c:v>20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  <c:pt idx="8">
                  <c:v>10000</c:v>
                </c:pt>
                <c:pt idx="9">
                  <c:v>15000</c:v>
                </c:pt>
                <c:pt idx="10">
                  <c:v>20000</c:v>
                </c:pt>
              </c:numCache>
            </c:numRef>
          </c:xVal>
          <c:yVal>
            <c:numRef>
              <c:f>'9B_tabulky'!$H$5:$H$15</c:f>
              <c:numCache>
                <c:formatCode>0.00</c:formatCode>
                <c:ptCount val="11"/>
                <c:pt idx="0">
                  <c:v>42.93132789277157</c:v>
                </c:pt>
                <c:pt idx="1">
                  <c:v>36.823485300130827</c:v>
                </c:pt>
                <c:pt idx="2">
                  <c:v>34.960296120672147</c:v>
                </c:pt>
                <c:pt idx="3">
                  <c:v>38.033823207459029</c:v>
                </c:pt>
                <c:pt idx="4">
                  <c:v>64.603378844787329</c:v>
                </c:pt>
                <c:pt idx="5">
                  <c:v>75.976312543996627</c:v>
                </c:pt>
                <c:pt idx="6">
                  <c:v>81.478388277477919</c:v>
                </c:pt>
                <c:pt idx="7">
                  <c:v>85.055410182381536</c:v>
                </c:pt>
                <c:pt idx="8">
                  <c:v>86.011965596392656</c:v>
                </c:pt>
                <c:pt idx="9">
                  <c:v>86.38935604925021</c:v>
                </c:pt>
                <c:pt idx="10">
                  <c:v>86.251560997023944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26E-4E02-B7ED-BB7320A25F65}"/>
            </c:ext>
          </c:extLst>
        </c:ser>
        <c:ser>
          <c:idx val="1"/>
          <c:order val="1"/>
          <c:tx>
            <c:v>Metoda tří voltmetrů - s jádrem</c:v>
          </c:tx>
          <c:spPr>
            <a:ln w="19050" cap="rnd">
              <a:solidFill>
                <a:srgbClr val="009900"/>
              </a:solidFill>
              <a:prstDash val="lgDash"/>
              <a:round/>
            </a:ln>
            <a:effectLst/>
          </c:spPr>
          <c:marker>
            <c:symbol val="x"/>
            <c:size val="12"/>
            <c:spPr>
              <a:noFill/>
              <a:ln w="19050">
                <a:solidFill>
                  <a:srgbClr val="009900"/>
                </a:solidFill>
              </a:ln>
              <a:effectLst/>
            </c:spPr>
          </c:marker>
          <c:xVal>
            <c:numRef>
              <c:f>'9B_tabulky'!$P$5:$P$15</c:f>
              <c:numCache>
                <c:formatCode>#,##0</c:formatCode>
                <c:ptCount val="11"/>
                <c:pt idx="0">
                  <c:v>20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  <c:pt idx="8">
                  <c:v>10000</c:v>
                </c:pt>
                <c:pt idx="9">
                  <c:v>15000</c:v>
                </c:pt>
                <c:pt idx="10">
                  <c:v>20000</c:v>
                </c:pt>
              </c:numCache>
            </c:numRef>
          </c:xVal>
          <c:yVal>
            <c:numRef>
              <c:f>'9B_tabulky'!$U$5:$U$15</c:f>
              <c:numCache>
                <c:formatCode>0.00</c:formatCode>
                <c:ptCount val="11"/>
                <c:pt idx="0">
                  <c:v>31.883892565658631</c:v>
                </c:pt>
                <c:pt idx="1">
                  <c:v>40.023497202258312</c:v>
                </c:pt>
                <c:pt idx="2">
                  <c:v>56.535514458395106</c:v>
                </c:pt>
                <c:pt idx="3">
                  <c:v>72.777133279924357</c:v>
                </c:pt>
                <c:pt idx="4">
                  <c:v>82.725124612818433</c:v>
                </c:pt>
                <c:pt idx="5">
                  <c:v>85.861998929998535</c:v>
                </c:pt>
                <c:pt idx="6">
                  <c:v>86.868608350816487</c:v>
                </c:pt>
                <c:pt idx="7">
                  <c:v>87.950592710439579</c:v>
                </c:pt>
                <c:pt idx="8">
                  <c:v>87.97550289300689</c:v>
                </c:pt>
                <c:pt idx="9">
                  <c:v>88.108104174257491</c:v>
                </c:pt>
                <c:pt idx="10">
                  <c:v>88.009787647345618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26E-4E02-B7ED-BB7320A25F65}"/>
            </c:ext>
          </c:extLst>
        </c:ser>
        <c:ser>
          <c:idx val="2"/>
          <c:order val="2"/>
          <c:tx>
            <c:v>Měření osciloskopem - bez jádra</c:v>
          </c:tx>
          <c:spPr>
            <a:ln w="19050" cap="rnd">
              <a:solidFill>
                <a:srgbClr val="0000FF"/>
              </a:solidFill>
              <a:round/>
            </a:ln>
            <a:effectLst/>
          </c:spPr>
          <c:marker>
            <c:symbol val="x"/>
            <c:size val="12"/>
            <c:spPr>
              <a:noFill/>
              <a:ln w="19050">
                <a:solidFill>
                  <a:srgbClr val="0000FF"/>
                </a:solidFill>
              </a:ln>
              <a:effectLst/>
            </c:spPr>
          </c:marker>
          <c:xVal>
            <c:numRef>
              <c:f>'9B_tabulky'!$C$20:$C$30</c:f>
              <c:numCache>
                <c:formatCode>#,##0</c:formatCode>
                <c:ptCount val="11"/>
                <c:pt idx="0">
                  <c:v>20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  <c:pt idx="8">
                  <c:v>10000</c:v>
                </c:pt>
                <c:pt idx="9">
                  <c:v>15000</c:v>
                </c:pt>
                <c:pt idx="10">
                  <c:v>20000</c:v>
                </c:pt>
              </c:numCache>
            </c:numRef>
          </c:xVal>
          <c:yVal>
            <c:numRef>
              <c:f>'9B_tabulky'!$G$20:$G$30</c:f>
              <c:numCache>
                <c:formatCode>General</c:formatCode>
                <c:ptCount val="11"/>
                <c:pt idx="0">
                  <c:v>5</c:v>
                </c:pt>
                <c:pt idx="1">
                  <c:v>12</c:v>
                </c:pt>
                <c:pt idx="2">
                  <c:v>24</c:v>
                </c:pt>
                <c:pt idx="3">
                  <c:v>40</c:v>
                </c:pt>
                <c:pt idx="4">
                  <c:v>66</c:v>
                </c:pt>
                <c:pt idx="5">
                  <c:v>78</c:v>
                </c:pt>
                <c:pt idx="6">
                  <c:v>83</c:v>
                </c:pt>
                <c:pt idx="7">
                  <c:v>88</c:v>
                </c:pt>
                <c:pt idx="8">
                  <c:v>88</c:v>
                </c:pt>
                <c:pt idx="9">
                  <c:v>88</c:v>
                </c:pt>
                <c:pt idx="10">
                  <c:v>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26E-4E02-B7ED-BB7320A25F65}"/>
            </c:ext>
          </c:extLst>
        </c:ser>
        <c:ser>
          <c:idx val="3"/>
          <c:order val="3"/>
          <c:tx>
            <c:v>Měření osciloskopem - s jádrem</c:v>
          </c:tx>
          <c:spPr>
            <a:ln w="19050" cap="rnd">
              <a:solidFill>
                <a:srgbClr val="CC00CC"/>
              </a:solidFill>
              <a:round/>
            </a:ln>
            <a:effectLst/>
          </c:spPr>
          <c:marker>
            <c:symbol val="x"/>
            <c:size val="12"/>
            <c:spPr>
              <a:noFill/>
              <a:ln w="19050">
                <a:solidFill>
                  <a:srgbClr val="CC00CC"/>
                </a:solidFill>
              </a:ln>
              <a:effectLst/>
            </c:spPr>
          </c:marker>
          <c:xVal>
            <c:numRef>
              <c:f>'9B_tabulky'!$P$20:$P$30</c:f>
              <c:numCache>
                <c:formatCode>#,##0</c:formatCode>
                <c:ptCount val="11"/>
                <c:pt idx="0">
                  <c:v>20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5000</c:v>
                </c:pt>
                <c:pt idx="8">
                  <c:v>10000</c:v>
                </c:pt>
                <c:pt idx="9">
                  <c:v>15000</c:v>
                </c:pt>
                <c:pt idx="10">
                  <c:v>20000</c:v>
                </c:pt>
              </c:numCache>
            </c:numRef>
          </c:xVal>
          <c:yVal>
            <c:numRef>
              <c:f>'9B_tabulky'!$T$20:$T$30</c:f>
              <c:numCache>
                <c:formatCode>General</c:formatCode>
                <c:ptCount val="11"/>
                <c:pt idx="0">
                  <c:v>16.7</c:v>
                </c:pt>
                <c:pt idx="1">
                  <c:v>38</c:v>
                </c:pt>
                <c:pt idx="2">
                  <c:v>58</c:v>
                </c:pt>
                <c:pt idx="3">
                  <c:v>73</c:v>
                </c:pt>
                <c:pt idx="4">
                  <c:v>83</c:v>
                </c:pt>
                <c:pt idx="5">
                  <c:v>86</c:v>
                </c:pt>
                <c:pt idx="6">
                  <c:v>89</c:v>
                </c:pt>
                <c:pt idx="7">
                  <c:v>89</c:v>
                </c:pt>
                <c:pt idx="8">
                  <c:v>89</c:v>
                </c:pt>
                <c:pt idx="9">
                  <c:v>89</c:v>
                </c:pt>
                <c:pt idx="10">
                  <c:v>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26E-4E02-B7ED-BB7320A25F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92032"/>
        <c:axId val="32327744"/>
      </c:scatterChart>
      <c:valAx>
        <c:axId val="41392032"/>
        <c:scaling>
          <c:logBase val="10"/>
          <c:orientation val="minMax"/>
          <c:max val="20000"/>
          <c:min val="2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i="1">
                    <a:solidFill>
                      <a:schemeClr val="tx1"/>
                    </a:solidFill>
                  </a:rPr>
                  <a:t>f</a:t>
                </a:r>
                <a:r>
                  <a:rPr lang="en-US" sz="1400" baseline="0">
                    <a:solidFill>
                      <a:schemeClr val="tx1"/>
                    </a:solidFill>
                  </a:rPr>
                  <a:t> [Hz]</a:t>
                </a:r>
                <a:endParaRPr lang="cs-CZ" sz="14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#,##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2327744"/>
        <c:crosses val="autoZero"/>
        <c:crossBetween val="midCat"/>
      </c:valAx>
      <c:valAx>
        <c:axId val="3232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 i="1">
                    <a:solidFill>
                      <a:schemeClr val="tx1"/>
                    </a:solidFill>
                  </a:rPr>
                  <a:t>φ</a:t>
                </a:r>
                <a:r>
                  <a:rPr lang="en-US" sz="1400" baseline="0">
                    <a:solidFill>
                      <a:schemeClr val="tx1"/>
                    </a:solidFill>
                  </a:rPr>
                  <a:t> [°]</a:t>
                </a:r>
                <a:endParaRPr lang="cs-CZ" sz="14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1392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cs-CZ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F115CC8-F12E-4C12-A802-B89968691DD1}">
  <sheetPr/>
  <sheetViews>
    <sheetView zoomScale="124" workbookViewId="0" zoomToFit="1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4E004F4-963F-433F-8998-4769740819AF}">
  <sheetPr/>
  <sheetViews>
    <sheetView zoomScale="124" workbookViewId="0" zoomToFit="1"/>
  </sheetViews>
  <pageMargins left="0.7" right="0.7" top="0.75" bottom="0.75" header="0.3" footer="0.3"/>
  <pageSetup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F612C7-85AF-4789-84B7-DAA58FF81B56}">
  <sheetPr/>
  <sheetViews>
    <sheetView zoomScale="124" workbookViewId="0" zoomToFit="1"/>
  </sheetViews>
  <pageMargins left="0.7" right="0.7" top="0.75" bottom="0.75" header="0.3" footer="0.3"/>
  <pageSetup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7D07B75-FE0E-496A-87C7-59CB03697BE8}">
  <sheetPr/>
  <sheetViews>
    <sheetView zoomScale="124" workbookViewId="0" zoomToFit="1"/>
  </sheetViews>
  <pageMargins left="0.7" right="0.7" top="0.75" bottom="0.75" header="0.3" footer="0.3"/>
  <pageSetup orientation="landscape" r:id="rId1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119B3F1-B256-4586-8F4D-9F34CEC21D21}">
  <sheetPr/>
  <sheetViews>
    <sheetView zoomScale="124" workbookViewId="0" zoomToFit="1"/>
  </sheetViews>
  <pageMargins left="0.7" right="0.7" top="0.75" bottom="0.75" header="0.3" footer="0.3"/>
  <pageSetup orientation="landscape" r:id="rId1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03935DA-D350-49D6-81CE-F8824C73FE77}">
  <sheetPr/>
  <sheetViews>
    <sheetView tabSelected="1" zoomScale="124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2387" cy="628035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61DAB6-A1D7-5D5E-A728-6045B88DB78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2387" cy="628035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3B31E4-2190-0F56-C846-B01015376A2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2387" cy="628035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DFE335-5771-E6AD-0AE5-BD696965B1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2387" cy="628035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E34C17-185B-1F42-5D1E-824C7C74D40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2387" cy="628035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C00424-3DAB-19F5-9DF2-9EFD73EA555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52387" cy="628035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BD8EF8-4A5A-A755-ECBE-6F7865DD192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O25"/>
  <sheetViews>
    <sheetView workbookViewId="0">
      <selection activeCell="R51" sqref="R51"/>
    </sheetView>
  </sheetViews>
  <sheetFormatPr defaultRowHeight="14.4" x14ac:dyDescent="0.3"/>
  <cols>
    <col min="5" max="5" width="9.33203125" bestFit="1" customWidth="1"/>
    <col min="6" max="8" width="12.6640625" bestFit="1" customWidth="1"/>
    <col min="10" max="13" width="12.6640625" bestFit="1" customWidth="1"/>
    <col min="14" max="14" width="20.33203125" customWidth="1"/>
  </cols>
  <sheetData>
    <row r="2" spans="3:15" ht="15" thickBot="1" x14ac:dyDescent="0.35"/>
    <row r="3" spans="3:15" ht="18" customHeight="1" thickTop="1" thickBot="1" x14ac:dyDescent="0.35">
      <c r="C3" s="1" t="s">
        <v>0</v>
      </c>
      <c r="D3" s="108" t="s">
        <v>1</v>
      </c>
      <c r="E3" s="109"/>
      <c r="F3" s="110"/>
      <c r="G3" s="108" t="s">
        <v>2</v>
      </c>
      <c r="H3" s="109"/>
      <c r="I3" s="110"/>
      <c r="J3" s="108" t="s">
        <v>3</v>
      </c>
      <c r="K3" s="109"/>
      <c r="L3" s="110"/>
      <c r="M3" s="108" t="s">
        <v>4</v>
      </c>
      <c r="N3" s="109"/>
      <c r="O3" s="110"/>
    </row>
    <row r="4" spans="3:15" ht="18.600000000000001" thickBot="1" x14ac:dyDescent="0.35">
      <c r="C4" s="2" t="s">
        <v>5</v>
      </c>
      <c r="D4" s="3" t="s">
        <v>6</v>
      </c>
      <c r="E4" s="4" t="s">
        <v>7</v>
      </c>
      <c r="F4" s="5" t="s">
        <v>5</v>
      </c>
      <c r="G4" s="3" t="s">
        <v>8</v>
      </c>
      <c r="H4" s="4" t="s">
        <v>9</v>
      </c>
      <c r="I4" s="5" t="s">
        <v>5</v>
      </c>
      <c r="J4" s="3" t="s">
        <v>10</v>
      </c>
      <c r="K4" s="4" t="s">
        <v>11</v>
      </c>
      <c r="L4" s="5" t="s">
        <v>12</v>
      </c>
      <c r="M4" s="3" t="s">
        <v>13</v>
      </c>
      <c r="N4" s="4" t="s">
        <v>14</v>
      </c>
      <c r="O4" s="5" t="s">
        <v>15</v>
      </c>
    </row>
    <row r="5" spans="3:15" ht="16.8" thickTop="1" thickBot="1" x14ac:dyDescent="0.35">
      <c r="C5" s="6">
        <v>0.9</v>
      </c>
      <c r="D5" s="7">
        <v>0.9</v>
      </c>
      <c r="E5" s="51" t="s">
        <v>56</v>
      </c>
      <c r="F5" s="65">
        <v>0.9</v>
      </c>
      <c r="G5" s="57">
        <v>4.5</v>
      </c>
      <c r="H5" s="51" t="s">
        <v>57</v>
      </c>
      <c r="I5" s="63">
        <v>5</v>
      </c>
      <c r="J5" s="7">
        <v>41</v>
      </c>
      <c r="K5" s="51" t="s">
        <v>58</v>
      </c>
      <c r="L5" s="63">
        <v>41</v>
      </c>
      <c r="M5" s="57">
        <v>72</v>
      </c>
      <c r="N5" s="51" t="s">
        <v>60</v>
      </c>
      <c r="O5" s="55" cm="1">
        <f t="array" ref="O5:O7">((75*5)/75)*0.2*(1/5)*M5:M7</f>
        <v>14.4</v>
      </c>
    </row>
    <row r="6" spans="3:15" ht="16.2" thickBot="1" x14ac:dyDescent="0.35">
      <c r="C6" s="6">
        <v>0.8</v>
      </c>
      <c r="D6" s="61">
        <v>0.8</v>
      </c>
      <c r="E6" s="51" t="s">
        <v>56</v>
      </c>
      <c r="F6" s="65">
        <v>0.8</v>
      </c>
      <c r="G6" s="58">
        <v>4</v>
      </c>
      <c r="H6" s="51" t="s">
        <v>57</v>
      </c>
      <c r="I6" s="63">
        <v>4</v>
      </c>
      <c r="J6" s="7">
        <v>40</v>
      </c>
      <c r="K6" s="52" t="s">
        <v>58</v>
      </c>
      <c r="L6" s="63">
        <v>40</v>
      </c>
      <c r="M6" s="57">
        <v>56</v>
      </c>
      <c r="N6" s="52" t="s">
        <v>60</v>
      </c>
      <c r="O6" s="56">
        <v>11.200000000000001</v>
      </c>
    </row>
    <row r="7" spans="3:15" ht="16.2" thickBot="1" x14ac:dyDescent="0.35">
      <c r="C7" s="6">
        <v>0.6</v>
      </c>
      <c r="D7" s="61">
        <v>0.6</v>
      </c>
      <c r="E7" s="51" t="s">
        <v>56</v>
      </c>
      <c r="F7" s="65">
        <v>0.6</v>
      </c>
      <c r="G7" s="58">
        <v>3</v>
      </c>
      <c r="H7" s="51" t="s">
        <v>57</v>
      </c>
      <c r="I7" s="63">
        <v>3</v>
      </c>
      <c r="J7" s="7">
        <v>37</v>
      </c>
      <c r="K7" s="52" t="s">
        <v>58</v>
      </c>
      <c r="L7" s="67">
        <v>37</v>
      </c>
      <c r="M7" s="57">
        <v>32</v>
      </c>
      <c r="N7" s="52" t="s">
        <v>60</v>
      </c>
      <c r="O7" s="69">
        <v>6.4</v>
      </c>
    </row>
    <row r="8" spans="3:15" ht="16.2" thickBot="1" x14ac:dyDescent="0.35">
      <c r="C8" s="6">
        <v>0.4</v>
      </c>
      <c r="D8" s="61">
        <v>0.4</v>
      </c>
      <c r="E8" s="52" t="s">
        <v>59</v>
      </c>
      <c r="F8" s="65">
        <v>0.4</v>
      </c>
      <c r="G8" s="58">
        <v>2</v>
      </c>
      <c r="H8" s="51" t="s">
        <v>57</v>
      </c>
      <c r="I8" s="63">
        <v>2</v>
      </c>
      <c r="J8" s="7">
        <v>34</v>
      </c>
      <c r="K8" s="52" t="s">
        <v>58</v>
      </c>
      <c r="L8" s="67">
        <v>34</v>
      </c>
      <c r="M8" s="57">
        <v>38</v>
      </c>
      <c r="N8" s="52" t="s">
        <v>61</v>
      </c>
      <c r="O8" s="69">
        <f>(30*5/75)*0.2*(1/5)*M8</f>
        <v>3.0400000000000005</v>
      </c>
    </row>
    <row r="9" spans="3:15" ht="16.2" thickBot="1" x14ac:dyDescent="0.35">
      <c r="C9" s="2">
        <v>0.2</v>
      </c>
      <c r="D9" s="62">
        <v>0.2</v>
      </c>
      <c r="E9" s="53" t="s">
        <v>59</v>
      </c>
      <c r="F9" s="66">
        <v>0.2</v>
      </c>
      <c r="G9" s="59">
        <v>1</v>
      </c>
      <c r="H9" s="54" t="s">
        <v>57</v>
      </c>
      <c r="I9" s="64">
        <v>1</v>
      </c>
      <c r="J9" s="8">
        <v>30</v>
      </c>
      <c r="K9" s="53" t="s">
        <v>58</v>
      </c>
      <c r="L9" s="68">
        <v>30</v>
      </c>
      <c r="M9" s="60">
        <v>28</v>
      </c>
      <c r="N9" s="53" t="s">
        <v>62</v>
      </c>
      <c r="O9" s="70">
        <f>(15*5/75)*0.2*(1/5)*M9</f>
        <v>1.1200000000000001</v>
      </c>
    </row>
    <row r="10" spans="3:15" ht="15" thickTop="1" x14ac:dyDescent="0.3"/>
    <row r="11" spans="3:15" ht="15" thickBot="1" x14ac:dyDescent="0.35"/>
    <row r="12" spans="3:15" ht="19.2" thickTop="1" thickBot="1" x14ac:dyDescent="0.35">
      <c r="C12" s="1" t="s">
        <v>0</v>
      </c>
      <c r="D12" s="10" t="s">
        <v>16</v>
      </c>
      <c r="E12" s="10" t="s">
        <v>17</v>
      </c>
      <c r="F12" s="11" t="s">
        <v>18</v>
      </c>
      <c r="G12" s="10" t="s">
        <v>19</v>
      </c>
      <c r="H12" s="11" t="s">
        <v>20</v>
      </c>
      <c r="I12" s="10" t="s">
        <v>0</v>
      </c>
      <c r="J12" s="10" t="s">
        <v>21</v>
      </c>
      <c r="K12" s="9" t="s">
        <v>22</v>
      </c>
      <c r="L12" s="10" t="s">
        <v>23</v>
      </c>
      <c r="M12" s="9" t="s">
        <v>24</v>
      </c>
    </row>
    <row r="13" spans="3:15" ht="16.2" thickBot="1" x14ac:dyDescent="0.35">
      <c r="C13" s="12" t="s">
        <v>5</v>
      </c>
      <c r="D13" s="3" t="s">
        <v>15</v>
      </c>
      <c r="E13" s="3" t="s">
        <v>15</v>
      </c>
      <c r="F13" s="8" t="s">
        <v>15</v>
      </c>
      <c r="G13" s="8" t="s">
        <v>15</v>
      </c>
      <c r="H13" s="8" t="s">
        <v>5</v>
      </c>
      <c r="I13" s="8" t="s">
        <v>5</v>
      </c>
      <c r="J13" s="3" t="s">
        <v>15</v>
      </c>
      <c r="K13" s="5" t="s">
        <v>25</v>
      </c>
      <c r="L13" s="3" t="s">
        <v>15</v>
      </c>
      <c r="M13" s="5" t="s">
        <v>25</v>
      </c>
    </row>
    <row r="14" spans="3:15" ht="16.8" thickTop="1" thickBot="1" x14ac:dyDescent="0.35">
      <c r="C14" s="13">
        <v>0.9</v>
      </c>
      <c r="D14" s="7">
        <f>D24*75</f>
        <v>15000</v>
      </c>
      <c r="E14" s="7">
        <f>D25</f>
        <v>6000</v>
      </c>
      <c r="F14" s="71" cm="1">
        <f t="array" ref="F14:F18">POWER(L5:L9,2)*(E14:E18+D14:D18)/(E14:E18*D14:D18)</f>
        <v>0.39223333333333332</v>
      </c>
      <c r="G14" s="72" cm="1">
        <f t="array" ref="G14:G18">O5:O9-F14:F18</f>
        <v>14.007766666666667</v>
      </c>
      <c r="H14" s="71" cm="1">
        <f t="array" ref="H14:H18">L5:L9*(E14:E18+D14:D18)/(E14:E18*D14:D18)</f>
        <v>9.566666666666666E-3</v>
      </c>
      <c r="I14" s="71" cm="1">
        <f t="array" ref="I14:I18">D5:D9-H14:H18</f>
        <v>0.89043333333333341</v>
      </c>
      <c r="J14" s="72" cm="1">
        <f t="array" ref="J14:J18">G14:G18/POWER(I14:I18,2)</f>
        <v>17.667133064681799</v>
      </c>
      <c r="K14" s="75" cm="1">
        <f t="array" ref="K14:K18">(1/(2*PI()*50))*(SQRT(POWER(L5:L9,2)*POWER(I14:I18,2)-POWER(G14:G18,2))/POWER(I14:I18,2))</f>
        <v>0.13534774945792075</v>
      </c>
      <c r="L14" s="73" cm="1">
        <f t="array" ref="L14:L18">POWER(L5:L9,2)/G14:G18</f>
        <v>120.00485444979333</v>
      </c>
      <c r="M14" s="75" cm="1">
        <f t="array" ref="M14:M18">(1/(2*PI()*50))*(POWER(L5:L9,2)/SQRT(POWER(L5:L9,2)*POWER(I14:I18,2)-POWER(G14:G18,2)))</f>
        <v>0.15871358824457732</v>
      </c>
    </row>
    <row r="15" spans="3:15" ht="16.2" thickBot="1" x14ac:dyDescent="0.35">
      <c r="C15" s="13">
        <v>0.8</v>
      </c>
      <c r="D15" s="7">
        <f>D24*75</f>
        <v>15000</v>
      </c>
      <c r="E15" s="7">
        <f>D25</f>
        <v>6000</v>
      </c>
      <c r="F15" s="71">
        <v>0.37333333333333335</v>
      </c>
      <c r="G15" s="72">
        <v>10.826666666666668</v>
      </c>
      <c r="H15" s="71">
        <v>9.3333333333333341E-3</v>
      </c>
      <c r="I15" s="71">
        <v>0.79066666666666674</v>
      </c>
      <c r="J15" s="72">
        <v>17.318405569189729</v>
      </c>
      <c r="K15" s="75">
        <v>0.15130414741425344</v>
      </c>
      <c r="L15" s="73">
        <v>147.78325123152709</v>
      </c>
      <c r="M15" s="75">
        <v>0.17138884207600441</v>
      </c>
    </row>
    <row r="16" spans="3:15" ht="16.2" thickBot="1" x14ac:dyDescent="0.35">
      <c r="C16" s="13">
        <v>0.6</v>
      </c>
      <c r="D16" s="7">
        <f>D24*75</f>
        <v>15000</v>
      </c>
      <c r="E16" s="7">
        <f>D25</f>
        <v>6000</v>
      </c>
      <c r="F16" s="71">
        <v>0.31943333333333335</v>
      </c>
      <c r="G16" s="71">
        <v>6.0805666666666669</v>
      </c>
      <c r="H16" s="71">
        <v>8.6333333333333331E-3</v>
      </c>
      <c r="I16" s="71">
        <v>0.5913666666666666</v>
      </c>
      <c r="J16" s="72">
        <v>17.387228918941673</v>
      </c>
      <c r="K16" s="75">
        <v>0.19131207125826102</v>
      </c>
      <c r="L16" s="73">
        <v>225.14348991596177</v>
      </c>
      <c r="M16" s="75">
        <v>0.20732307743425291</v>
      </c>
    </row>
    <row r="17" spans="3:13" ht="16.2" thickBot="1" x14ac:dyDescent="0.35">
      <c r="C17" s="13">
        <v>0.4</v>
      </c>
      <c r="D17" s="7">
        <f>D24*30</f>
        <v>6000</v>
      </c>
      <c r="E17" s="7">
        <f>D25</f>
        <v>6000</v>
      </c>
      <c r="F17" s="71">
        <v>0.38533333333333336</v>
      </c>
      <c r="G17" s="71">
        <v>2.654666666666667</v>
      </c>
      <c r="H17" s="71">
        <v>1.1333333333333334E-2</v>
      </c>
      <c r="I17" s="71">
        <v>0.38866666666666672</v>
      </c>
      <c r="J17" s="72">
        <v>17.573384251917535</v>
      </c>
      <c r="K17" s="75">
        <v>0.27277642690595433</v>
      </c>
      <c r="L17" s="73">
        <v>435.45956805625309</v>
      </c>
      <c r="M17" s="75">
        <v>0.28424750479908689</v>
      </c>
    </row>
    <row r="18" spans="3:13" ht="16.2" thickBot="1" x14ac:dyDescent="0.35">
      <c r="C18" s="13">
        <v>0.2</v>
      </c>
      <c r="D18" s="7">
        <f>D24*15</f>
        <v>3000</v>
      </c>
      <c r="E18" s="7">
        <f>D25</f>
        <v>6000</v>
      </c>
      <c r="F18" s="71">
        <v>0.45</v>
      </c>
      <c r="G18" s="71">
        <v>0.67000000000000015</v>
      </c>
      <c r="H18" s="71">
        <v>1.4999999999999999E-2</v>
      </c>
      <c r="I18" s="71">
        <v>0.185</v>
      </c>
      <c r="J18" s="72">
        <v>19.57633308984661</v>
      </c>
      <c r="K18" s="75">
        <v>0.51240312987058867</v>
      </c>
      <c r="L18" s="74">
        <v>1343.2835820895518</v>
      </c>
      <c r="M18" s="75">
        <v>0.51998107004898286</v>
      </c>
    </row>
    <row r="20" spans="3:13" ht="15.6" x14ac:dyDescent="0.35">
      <c r="C20" s="16" t="s">
        <v>26</v>
      </c>
      <c r="D20">
        <v>1</v>
      </c>
      <c r="E20" t="s">
        <v>32</v>
      </c>
    </row>
    <row r="21" spans="3:13" ht="15.6" x14ac:dyDescent="0.35">
      <c r="C21" s="17" t="s">
        <v>27</v>
      </c>
      <c r="D21">
        <v>0.2</v>
      </c>
      <c r="E21" t="s">
        <v>32</v>
      </c>
    </row>
    <row r="22" spans="3:13" ht="15.6" x14ac:dyDescent="0.35">
      <c r="C22" s="17" t="s">
        <v>28</v>
      </c>
      <c r="D22">
        <v>0.5</v>
      </c>
      <c r="E22" t="s">
        <v>32</v>
      </c>
    </row>
    <row r="23" spans="3:13" ht="15.6" x14ac:dyDescent="0.35">
      <c r="C23" s="17" t="s">
        <v>29</v>
      </c>
      <c r="D23">
        <v>0.5</v>
      </c>
      <c r="E23" t="s">
        <v>32</v>
      </c>
    </row>
    <row r="24" spans="3:13" ht="15.6" x14ac:dyDescent="0.35">
      <c r="C24" s="17" t="s">
        <v>30</v>
      </c>
      <c r="D24">
        <v>200</v>
      </c>
      <c r="E24" s="15" t="s">
        <v>33</v>
      </c>
    </row>
    <row r="25" spans="3:13" ht="15.6" x14ac:dyDescent="0.35">
      <c r="C25" s="17" t="s">
        <v>31</v>
      </c>
      <c r="D25">
        <v>6000</v>
      </c>
      <c r="E25" s="14" t="s">
        <v>34</v>
      </c>
    </row>
  </sheetData>
  <mergeCells count="4">
    <mergeCell ref="D3:F3"/>
    <mergeCell ref="G3:I3"/>
    <mergeCell ref="J3:L3"/>
    <mergeCell ref="M3:O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D5E94-F41B-4652-8FAD-332F3096BFA7}">
  <dimension ref="C1:Z48"/>
  <sheetViews>
    <sheetView workbookViewId="0">
      <selection activeCell="N28" sqref="N28"/>
    </sheetView>
  </sheetViews>
  <sheetFormatPr defaultRowHeight="14.4" x14ac:dyDescent="0.3"/>
  <cols>
    <col min="6" max="6" width="12.6640625" bestFit="1" customWidth="1"/>
    <col min="8" max="10" width="12.6640625" bestFit="1" customWidth="1"/>
    <col min="11" max="11" width="13.5546875" bestFit="1" customWidth="1"/>
    <col min="12" max="13" width="12.6640625" bestFit="1" customWidth="1"/>
    <col min="21" max="26" width="12.6640625" bestFit="1" customWidth="1"/>
  </cols>
  <sheetData>
    <row r="1" spans="3:26" x14ac:dyDescent="0.3">
      <c r="C1" t="s">
        <v>52</v>
      </c>
      <c r="P1" t="s">
        <v>53</v>
      </c>
    </row>
    <row r="2" spans="3:26" ht="15" thickBot="1" x14ac:dyDescent="0.35">
      <c r="C2" t="s">
        <v>54</v>
      </c>
      <c r="P2" t="s">
        <v>54</v>
      </c>
    </row>
    <row r="3" spans="3:26" ht="18.600000000000001" thickBot="1" x14ac:dyDescent="0.35">
      <c r="C3" s="31" t="s">
        <v>35</v>
      </c>
      <c r="D3" s="24" t="s">
        <v>36</v>
      </c>
      <c r="E3" s="24" t="s">
        <v>37</v>
      </c>
      <c r="F3" s="36" t="s">
        <v>3</v>
      </c>
      <c r="G3" s="41" t="s">
        <v>38</v>
      </c>
      <c r="H3" s="26" t="s">
        <v>39</v>
      </c>
      <c r="I3" s="25" t="s">
        <v>40</v>
      </c>
      <c r="J3" s="25" t="s">
        <v>41</v>
      </c>
      <c r="K3" s="25" t="s">
        <v>42</v>
      </c>
      <c r="L3" s="25" t="s">
        <v>43</v>
      </c>
      <c r="M3" s="27" t="s">
        <v>44</v>
      </c>
      <c r="P3" s="31" t="s">
        <v>35</v>
      </c>
      <c r="Q3" s="24" t="s">
        <v>36</v>
      </c>
      <c r="R3" s="24" t="s">
        <v>37</v>
      </c>
      <c r="S3" s="36" t="s">
        <v>3</v>
      </c>
      <c r="T3" s="41" t="s">
        <v>38</v>
      </c>
      <c r="U3" s="26" t="s">
        <v>39</v>
      </c>
      <c r="V3" s="25" t="s">
        <v>40</v>
      </c>
      <c r="W3" s="25" t="s">
        <v>41</v>
      </c>
      <c r="X3" s="25" t="s">
        <v>42</v>
      </c>
      <c r="Y3" s="25" t="s">
        <v>43</v>
      </c>
      <c r="Z3" s="27" t="s">
        <v>44</v>
      </c>
    </row>
    <row r="4" spans="3:26" ht="16.2" thickBot="1" x14ac:dyDescent="0.35">
      <c r="C4" s="32" t="s">
        <v>45</v>
      </c>
      <c r="D4" s="18" t="s">
        <v>46</v>
      </c>
      <c r="E4" s="18" t="s">
        <v>46</v>
      </c>
      <c r="F4" s="37" t="s">
        <v>46</v>
      </c>
      <c r="G4" s="42" t="s">
        <v>15</v>
      </c>
      <c r="H4" s="20" t="s">
        <v>47</v>
      </c>
      <c r="I4" s="19" t="s">
        <v>15</v>
      </c>
      <c r="J4" s="20" t="s">
        <v>48</v>
      </c>
      <c r="K4" s="19" t="s">
        <v>49</v>
      </c>
      <c r="L4" s="20" t="s">
        <v>48</v>
      </c>
      <c r="M4" s="28" t="s">
        <v>50</v>
      </c>
      <c r="P4" s="32" t="s">
        <v>45</v>
      </c>
      <c r="Q4" s="18" t="s">
        <v>46</v>
      </c>
      <c r="R4" s="18" t="s">
        <v>46</v>
      </c>
      <c r="S4" s="37" t="s">
        <v>46</v>
      </c>
      <c r="T4" s="42" t="s">
        <v>15</v>
      </c>
      <c r="U4" s="20" t="s">
        <v>47</v>
      </c>
      <c r="V4" s="19" t="s">
        <v>15</v>
      </c>
      <c r="W4" s="20" t="s">
        <v>48</v>
      </c>
      <c r="X4" s="19" t="s">
        <v>49</v>
      </c>
      <c r="Y4" s="20" t="s">
        <v>48</v>
      </c>
      <c r="Z4" s="28" t="s">
        <v>50</v>
      </c>
    </row>
    <row r="5" spans="3:26" ht="16.2" thickTop="1" x14ac:dyDescent="0.3">
      <c r="C5" s="33">
        <v>20</v>
      </c>
      <c r="D5" s="76">
        <v>1000</v>
      </c>
      <c r="E5" s="21">
        <v>13.6</v>
      </c>
      <c r="F5" s="38">
        <v>1010</v>
      </c>
      <c r="G5" s="43" cm="1">
        <f t="array" ref="G5:G15">(D32*E5:E15*0.001)/(D5:D15*0.001)</f>
        <v>1.36</v>
      </c>
      <c r="H5" s="81" cm="1">
        <f t="array" ref="H5:H15">DEGREES(ASIN(SQRT(4*D5:D15^2*E5:E15^2-(F5:F15^2-D5:D15^2-E5:E15^2)^2)/(2*D5:D15*E5:E15)))</f>
        <v>42.93132789277157</v>
      </c>
      <c r="I5" s="84" cm="1">
        <f t="array" ref="I5:I15">G5:G15*COS(RADIANS(H5:H15))</f>
        <v>0.99575200000000019</v>
      </c>
      <c r="J5" s="84" cm="1">
        <f t="array" ref="J5:J15">(G5:G15*SIN(RADIANS(H5:H15)))/(2*PI()*C5:C15)*1000</f>
        <v>7.371459913363954</v>
      </c>
      <c r="K5" s="84" cm="1">
        <f t="array" ref="K5:K15">G5:G15/COS(RADIANS(H5:H15))</f>
        <v>1.8574906201544157</v>
      </c>
      <c r="L5" s="81" cm="1">
        <f t="array" ref="L5:L15">(G5:G15)/(SIN(RADIANS(H5:H15)))*1/(2*PI()*C5:C15)*1000</f>
        <v>15.889293256305809</v>
      </c>
      <c r="M5" s="104" cm="1">
        <f t="array" ref="M5:M15">SIN(RADIANS(H5:H15))/COS(RADIANS(H5:H15))</f>
        <v>0.93027678819850113</v>
      </c>
      <c r="P5" s="33">
        <v>20</v>
      </c>
      <c r="Q5" s="21">
        <v>1000</v>
      </c>
      <c r="R5" s="21">
        <v>14.1</v>
      </c>
      <c r="S5" s="38">
        <v>1012</v>
      </c>
      <c r="T5" s="43" cm="1">
        <f t="array" ref="T5:T15">(D32*R5:R15)/(Q5:Q15)</f>
        <v>1.41</v>
      </c>
      <c r="U5" s="81" cm="1">
        <f t="array" ref="U5:U15">DEGREES(ASIN(SQRT(4*Q5:Q15^2*R5:R15^2-(S5:S15^2-Q5:Q15^2-R5:R15^2)^2)/(2*Q5:Q15*R5:R15)))</f>
        <v>31.883892565658631</v>
      </c>
      <c r="V5" s="84" cm="1">
        <f t="array" ref="V5:V15">T5:T15*COS(RADIANS(U5:U15))</f>
        <v>1.1972594999999999</v>
      </c>
      <c r="W5" s="84" cm="1">
        <f t="array" ref="W5:W15">(T5:T15*SIN(RADIANS(U5:U15)))/(2*PI()*P5:P15)*1000</f>
        <v>5.9266236956030696</v>
      </c>
      <c r="X5" s="84" cm="1">
        <f t="array" ref="X5:X15">_xlfn.ANCHORARRAY(T5)/COS(RADIANS(_xlfn.ANCHORARRAY(U5)))</f>
        <v>1.6605422633940261</v>
      </c>
      <c r="Y5" s="81" cm="1">
        <f t="array" ref="Y5:Y15">(T5:T15)/(SIN(RADIANS(U5:U15)))*1/(2*PI()*P5:P15)*1000</f>
        <v>21.242769866253752</v>
      </c>
      <c r="Z5" s="104" cm="1">
        <f t="array" ref="Z5:Z15">SIN(RADIANS(U5:U15))/COS(RADIANS(U5:U15))</f>
        <v>0.62205520065442099</v>
      </c>
    </row>
    <row r="6" spans="3:26" ht="15.6" x14ac:dyDescent="0.3">
      <c r="C6" s="34">
        <v>50</v>
      </c>
      <c r="D6" s="77">
        <v>1000</v>
      </c>
      <c r="E6" s="22">
        <v>13.7</v>
      </c>
      <c r="F6" s="39">
        <v>1011</v>
      </c>
      <c r="G6" s="44">
        <v>1.37</v>
      </c>
      <c r="H6" s="81">
        <v>36.823485300130827</v>
      </c>
      <c r="I6" s="85">
        <v>1.0966655000000001</v>
      </c>
      <c r="J6" s="85">
        <v>2.6136804101312001</v>
      </c>
      <c r="K6" s="85">
        <v>1.7114607872683147</v>
      </c>
      <c r="L6" s="85">
        <v>7.2759366004031749</v>
      </c>
      <c r="M6" s="105">
        <v>0.74873506783059507</v>
      </c>
      <c r="P6" s="34">
        <v>50</v>
      </c>
      <c r="Q6" s="29">
        <v>1000</v>
      </c>
      <c r="R6" s="22">
        <v>16.899999999999999</v>
      </c>
      <c r="S6" s="39">
        <v>1013</v>
      </c>
      <c r="T6" s="44">
        <v>1.6899999999999997</v>
      </c>
      <c r="U6" s="82">
        <v>40.023497202258312</v>
      </c>
      <c r="V6" s="85">
        <v>1.2941695</v>
      </c>
      <c r="W6" s="85">
        <v>3.4595251997667651</v>
      </c>
      <c r="X6" s="85">
        <v>2.2068979372485593</v>
      </c>
      <c r="Y6" s="85">
        <v>8.3648308912561333</v>
      </c>
      <c r="Z6" s="105">
        <v>0.8397987243939864</v>
      </c>
    </row>
    <row r="7" spans="3:26" ht="15.6" x14ac:dyDescent="0.3">
      <c r="C7" s="34">
        <v>100</v>
      </c>
      <c r="D7" s="77">
        <v>1000</v>
      </c>
      <c r="E7" s="22">
        <v>14.6</v>
      </c>
      <c r="F7" s="39">
        <v>1012</v>
      </c>
      <c r="G7" s="44">
        <v>1.46</v>
      </c>
      <c r="H7" s="81">
        <v>34.960296120672147</v>
      </c>
      <c r="I7" s="85">
        <v>1.1965420000000002</v>
      </c>
      <c r="J7" s="85">
        <v>1.3314785371864155</v>
      </c>
      <c r="K7" s="85">
        <v>1.7814669271952006</v>
      </c>
      <c r="L7" s="85">
        <v>4.0551955780750433</v>
      </c>
      <c r="M7" s="105">
        <v>0.69917532202585897</v>
      </c>
      <c r="P7" s="34">
        <v>100</v>
      </c>
      <c r="Q7" s="29">
        <v>1000</v>
      </c>
      <c r="R7" s="22">
        <v>25</v>
      </c>
      <c r="S7" s="39">
        <v>1014</v>
      </c>
      <c r="T7" s="44">
        <v>2.5</v>
      </c>
      <c r="U7" s="82">
        <v>56.535514458395106</v>
      </c>
      <c r="V7" s="85">
        <v>1.3785500000000002</v>
      </c>
      <c r="W7" s="85">
        <v>3.3192868585936157</v>
      </c>
      <c r="X7" s="85">
        <v>4.5337492292626305</v>
      </c>
      <c r="Y7" s="85">
        <v>4.7695290038364044</v>
      </c>
      <c r="Z7" s="105">
        <v>1.5128718160552532</v>
      </c>
    </row>
    <row r="8" spans="3:26" ht="15.6" x14ac:dyDescent="0.3">
      <c r="C8" s="34">
        <v>200</v>
      </c>
      <c r="D8" s="77">
        <v>1000</v>
      </c>
      <c r="E8" s="22">
        <v>17.7</v>
      </c>
      <c r="F8" s="39">
        <v>1014</v>
      </c>
      <c r="G8" s="44">
        <v>1.77</v>
      </c>
      <c r="H8" s="81">
        <v>38.033823207459029</v>
      </c>
      <c r="I8" s="85">
        <v>1.3941355000000002</v>
      </c>
      <c r="J8" s="85">
        <v>0.86782733826913439</v>
      </c>
      <c r="K8" s="85">
        <v>2.2471990706785672</v>
      </c>
      <c r="L8" s="85">
        <v>2.2860908085860325</v>
      </c>
      <c r="M8" s="105">
        <v>0.7822367310754792</v>
      </c>
      <c r="P8" s="34">
        <v>200</v>
      </c>
      <c r="Q8" s="29">
        <v>1000</v>
      </c>
      <c r="R8" s="22">
        <v>44.3</v>
      </c>
      <c r="S8" s="39">
        <v>1014</v>
      </c>
      <c r="T8" s="44">
        <v>4.43</v>
      </c>
      <c r="U8" s="82">
        <v>72.777133279924357</v>
      </c>
      <c r="V8" s="85">
        <v>1.3116755000000004</v>
      </c>
      <c r="W8" s="85">
        <v>3.3672092937157823</v>
      </c>
      <c r="X8" s="82">
        <v>14.961703561589731</v>
      </c>
      <c r="Y8" s="85">
        <v>3.6907753636176852</v>
      </c>
      <c r="Z8" s="105">
        <v>3.2259198194177667</v>
      </c>
    </row>
    <row r="9" spans="3:26" ht="15.6" x14ac:dyDescent="0.3">
      <c r="C9" s="34">
        <v>500</v>
      </c>
      <c r="D9" s="77">
        <v>1000</v>
      </c>
      <c r="E9" s="22">
        <v>31.7</v>
      </c>
      <c r="F9" s="39">
        <v>1014</v>
      </c>
      <c r="G9" s="44">
        <v>3.17</v>
      </c>
      <c r="H9" s="81">
        <v>64.603378844787329</v>
      </c>
      <c r="I9" s="85">
        <v>1.3595554999999997</v>
      </c>
      <c r="J9" s="85">
        <v>0.91152907928569493</v>
      </c>
      <c r="K9" s="85">
        <v>7.3913128224629308</v>
      </c>
      <c r="L9" s="85">
        <v>1.1169873407674038</v>
      </c>
      <c r="M9" s="105">
        <v>2.1063156737752942</v>
      </c>
      <c r="P9" s="34">
        <v>500</v>
      </c>
      <c r="Q9" s="29">
        <v>1000</v>
      </c>
      <c r="R9" s="22">
        <v>106.6</v>
      </c>
      <c r="S9" s="39">
        <v>1019</v>
      </c>
      <c r="T9" s="44">
        <v>10.66</v>
      </c>
      <c r="U9" s="82">
        <v>82.725124612818433</v>
      </c>
      <c r="V9" s="85">
        <v>1.3498720000000046</v>
      </c>
      <c r="W9" s="85">
        <v>3.3658684843083368</v>
      </c>
      <c r="X9" s="82">
        <v>84.182500266691662</v>
      </c>
      <c r="Y9" s="85">
        <v>3.4207199567018223</v>
      </c>
      <c r="Z9" s="105">
        <v>7.8334743614597873</v>
      </c>
    </row>
    <row r="10" spans="3:26" ht="15.6" x14ac:dyDescent="0.3">
      <c r="C10" s="34">
        <v>1000</v>
      </c>
      <c r="D10" s="77">
        <v>1000</v>
      </c>
      <c r="E10" s="22">
        <v>59.3</v>
      </c>
      <c r="F10" s="39">
        <v>1016</v>
      </c>
      <c r="G10" s="44">
        <v>5.93</v>
      </c>
      <c r="H10" s="81">
        <v>75.976312543996627</v>
      </c>
      <c r="I10" s="85">
        <v>1.4369754999999977</v>
      </c>
      <c r="J10" s="85">
        <v>0.91565977874800686</v>
      </c>
      <c r="K10" s="82">
        <v>24.471468024333088</v>
      </c>
      <c r="L10" s="85">
        <v>0.97278196917639792</v>
      </c>
      <c r="M10" s="105">
        <v>4.0037287122882717</v>
      </c>
      <c r="P10" s="34">
        <v>1000</v>
      </c>
      <c r="Q10" s="29">
        <v>1000</v>
      </c>
      <c r="R10" s="22">
        <v>211.7</v>
      </c>
      <c r="S10" s="39">
        <v>1037</v>
      </c>
      <c r="T10" s="44">
        <v>21.17</v>
      </c>
      <c r="U10" s="82">
        <v>85.861998929998535</v>
      </c>
      <c r="V10" s="85">
        <v>1.5276054999999975</v>
      </c>
      <c r="W10" s="85">
        <v>3.3605268365799104</v>
      </c>
      <c r="X10" s="100">
        <v>293.3799989591559</v>
      </c>
      <c r="Y10" s="85">
        <v>3.3781164106026278</v>
      </c>
      <c r="Z10" s="106">
        <v>13.822163408014454</v>
      </c>
    </row>
    <row r="11" spans="3:26" ht="15.6" x14ac:dyDescent="0.3">
      <c r="C11" s="34">
        <v>2000</v>
      </c>
      <c r="D11" s="77">
        <v>1000</v>
      </c>
      <c r="E11" s="22">
        <v>117.4</v>
      </c>
      <c r="F11" s="39">
        <v>1024</v>
      </c>
      <c r="G11" s="44">
        <v>11.74</v>
      </c>
      <c r="H11" s="81">
        <v>81.478388277477919</v>
      </c>
      <c r="I11" s="85">
        <v>1.7396619999999992</v>
      </c>
      <c r="J11" s="85">
        <v>0.92392554899734902</v>
      </c>
      <c r="K11" s="82">
        <v>79.226654373090909</v>
      </c>
      <c r="L11" s="85">
        <v>0.94466861979148664</v>
      </c>
      <c r="M11" s="105">
        <v>6.6739348613558027</v>
      </c>
      <c r="P11" s="34">
        <v>2000</v>
      </c>
      <c r="Q11" s="29">
        <v>1000</v>
      </c>
      <c r="R11" s="22">
        <v>421</v>
      </c>
      <c r="S11" s="39">
        <v>1106</v>
      </c>
      <c r="T11" s="44">
        <v>42.1</v>
      </c>
      <c r="U11" s="82">
        <v>86.868608350816487</v>
      </c>
      <c r="V11" s="85">
        <v>2.2997499999999236</v>
      </c>
      <c r="W11" s="85">
        <v>3.3452093222162183</v>
      </c>
      <c r="X11" s="100">
        <v>770.69681487120738</v>
      </c>
      <c r="Y11" s="85">
        <v>3.3552212619938069</v>
      </c>
      <c r="Z11" s="106">
        <v>18.279004294197041</v>
      </c>
    </row>
    <row r="12" spans="3:26" ht="15.6" x14ac:dyDescent="0.3">
      <c r="C12" s="34">
        <v>5000</v>
      </c>
      <c r="D12" s="77">
        <v>1000</v>
      </c>
      <c r="E12" s="22">
        <v>295.8</v>
      </c>
      <c r="F12" s="39">
        <v>1067</v>
      </c>
      <c r="G12" s="44">
        <v>29.580000000000002</v>
      </c>
      <c r="H12" s="81">
        <v>85.055410182381536</v>
      </c>
      <c r="I12" s="85">
        <v>2.5495679999999643</v>
      </c>
      <c r="J12" s="85">
        <v>0.93805664393148547</v>
      </c>
      <c r="K12" s="100">
        <v>343.18613976956584</v>
      </c>
      <c r="L12" s="85">
        <v>0.94507773150623053</v>
      </c>
      <c r="M12" s="106">
        <v>11.558789023184682</v>
      </c>
      <c r="P12" s="34">
        <v>5000</v>
      </c>
      <c r="Q12" s="29">
        <v>1000</v>
      </c>
      <c r="R12" s="22">
        <v>1064</v>
      </c>
      <c r="S12" s="39">
        <v>1486</v>
      </c>
      <c r="T12" s="44">
        <v>106.4</v>
      </c>
      <c r="U12" s="82">
        <v>87.950592710439579</v>
      </c>
      <c r="V12" s="85">
        <v>3.8049999999998327</v>
      </c>
      <c r="W12" s="85">
        <v>3.3846508483708582</v>
      </c>
      <c r="X12" s="101">
        <v>2975.2851511170825</v>
      </c>
      <c r="Y12" s="85">
        <v>3.3889849161832273</v>
      </c>
      <c r="Z12" s="106">
        <v>27.945319947986381</v>
      </c>
    </row>
    <row r="13" spans="3:26" ht="15.6" x14ac:dyDescent="0.3">
      <c r="C13" s="34">
        <v>10000</v>
      </c>
      <c r="D13" s="77">
        <v>1000</v>
      </c>
      <c r="E13" s="22">
        <v>592</v>
      </c>
      <c r="F13" s="39">
        <v>1197</v>
      </c>
      <c r="G13" s="44">
        <v>59.2</v>
      </c>
      <c r="H13" s="81">
        <v>86.011965596392656</v>
      </c>
      <c r="I13" s="85">
        <v>4.1172499999999923</v>
      </c>
      <c r="J13" s="85">
        <v>0.93991582324222533</v>
      </c>
      <c r="K13" s="100">
        <v>851.20893800473777</v>
      </c>
      <c r="L13" s="85">
        <v>0.94448424066154779</v>
      </c>
      <c r="M13" s="106">
        <v>14.34371313517801</v>
      </c>
      <c r="P13" s="34">
        <v>10000</v>
      </c>
      <c r="Q13" s="29">
        <v>1000</v>
      </c>
      <c r="R13" s="22">
        <v>2139</v>
      </c>
      <c r="S13" s="39">
        <v>2393</v>
      </c>
      <c r="T13" s="44">
        <v>213.9</v>
      </c>
      <c r="U13" s="82">
        <v>87.97550289300689</v>
      </c>
      <c r="V13" s="85">
        <v>7.556399999999571</v>
      </c>
      <c r="W13" s="85">
        <v>3.4021993019356502</v>
      </c>
      <c r="X13" s="101">
        <v>6054.8951881851935</v>
      </c>
      <c r="Y13" s="85">
        <v>3.4064504907156428</v>
      </c>
      <c r="Z13" s="106">
        <v>28.289461471097265</v>
      </c>
    </row>
    <row r="14" spans="3:26" ht="15.6" x14ac:dyDescent="0.3">
      <c r="C14" s="34">
        <v>15000</v>
      </c>
      <c r="D14" s="77">
        <v>1000</v>
      </c>
      <c r="E14" s="22">
        <v>893</v>
      </c>
      <c r="F14" s="39">
        <v>1382</v>
      </c>
      <c r="G14" s="44">
        <v>89.3</v>
      </c>
      <c r="H14" s="81">
        <v>86.38935604925021</v>
      </c>
      <c r="I14" s="85">
        <v>5.6237499999999532</v>
      </c>
      <c r="J14" s="85">
        <v>0.9456216796012108</v>
      </c>
      <c r="K14" s="101">
        <v>1418.0022227161708</v>
      </c>
      <c r="L14" s="85">
        <v>0.94938691676914233</v>
      </c>
      <c r="M14" s="106">
        <v>15.847564996899379</v>
      </c>
      <c r="P14" s="34">
        <v>15000</v>
      </c>
      <c r="Q14" s="29">
        <v>1000</v>
      </c>
      <c r="R14" s="22">
        <v>3222</v>
      </c>
      <c r="S14" s="39">
        <v>3405</v>
      </c>
      <c r="T14" s="44">
        <v>322.2</v>
      </c>
      <c r="U14" s="82">
        <v>88.108104174257491</v>
      </c>
      <c r="V14" s="82">
        <v>10.637050000000736</v>
      </c>
      <c r="W14" s="85">
        <v>3.4167846573216605</v>
      </c>
      <c r="X14" s="101">
        <v>9759.5517554202361</v>
      </c>
      <c r="Y14" s="85">
        <v>3.4205127142733702</v>
      </c>
      <c r="Z14" s="106">
        <v>30.273841652542686</v>
      </c>
    </row>
    <row r="15" spans="3:26" ht="16.2" thickBot="1" x14ac:dyDescent="0.35">
      <c r="C15" s="35">
        <v>20000</v>
      </c>
      <c r="D15" s="78">
        <v>1000</v>
      </c>
      <c r="E15" s="23">
        <v>1193</v>
      </c>
      <c r="F15" s="40">
        <v>1606</v>
      </c>
      <c r="G15" s="45">
        <v>119.3</v>
      </c>
      <c r="H15" s="81">
        <v>86.251560997023944</v>
      </c>
      <c r="I15" s="86">
        <v>7.7993499999999782</v>
      </c>
      <c r="J15" s="86">
        <v>0.94732827583648704</v>
      </c>
      <c r="K15" s="102">
        <v>1824.8302743177367</v>
      </c>
      <c r="L15" s="86">
        <v>0.95139454938707035</v>
      </c>
      <c r="M15" s="107">
        <v>15.263423500193227</v>
      </c>
      <c r="P15" s="35">
        <v>20000</v>
      </c>
      <c r="Q15" s="30">
        <v>1000</v>
      </c>
      <c r="R15" s="23">
        <v>4240</v>
      </c>
      <c r="S15" s="40">
        <v>4390</v>
      </c>
      <c r="T15" s="45">
        <v>424</v>
      </c>
      <c r="U15" s="83">
        <v>88.009787647345618</v>
      </c>
      <c r="V15" s="83">
        <v>14.724999999999792</v>
      </c>
      <c r="W15" s="86">
        <v>3.3720494585559471</v>
      </c>
      <c r="X15" s="102">
        <v>12208.896434635148</v>
      </c>
      <c r="Y15" s="86">
        <v>3.3761213570480582</v>
      </c>
      <c r="Z15" s="107">
        <v>28.777197437123128</v>
      </c>
    </row>
    <row r="17" spans="3:25" ht="15" thickBot="1" x14ac:dyDescent="0.35">
      <c r="C17" t="s">
        <v>55</v>
      </c>
      <c r="P17" t="s">
        <v>55</v>
      </c>
    </row>
    <row r="18" spans="3:25" ht="18.600000000000001" thickBot="1" x14ac:dyDescent="0.35">
      <c r="C18" s="31" t="s">
        <v>35</v>
      </c>
      <c r="D18" s="47" t="s">
        <v>0</v>
      </c>
      <c r="E18" s="48" t="s">
        <v>37</v>
      </c>
      <c r="F18" s="25" t="s">
        <v>38</v>
      </c>
      <c r="G18" s="46" t="s">
        <v>39</v>
      </c>
      <c r="H18" s="25" t="s">
        <v>40</v>
      </c>
      <c r="I18" s="25" t="s">
        <v>41</v>
      </c>
      <c r="J18" s="25" t="s">
        <v>42</v>
      </c>
      <c r="K18" s="25" t="s">
        <v>43</v>
      </c>
      <c r="L18" s="27" t="s">
        <v>44</v>
      </c>
      <c r="P18" s="31" t="s">
        <v>35</v>
      </c>
      <c r="Q18" s="47" t="s">
        <v>0</v>
      </c>
      <c r="R18" s="48" t="s">
        <v>37</v>
      </c>
      <c r="S18" s="25" t="s">
        <v>38</v>
      </c>
      <c r="T18" s="46" t="s">
        <v>39</v>
      </c>
      <c r="U18" s="25" t="s">
        <v>40</v>
      </c>
      <c r="V18" s="25" t="s">
        <v>41</v>
      </c>
      <c r="W18" s="25" t="s">
        <v>42</v>
      </c>
      <c r="X18" s="25" t="s">
        <v>43</v>
      </c>
      <c r="Y18" s="27" t="s">
        <v>44</v>
      </c>
    </row>
    <row r="19" spans="3:25" ht="16.2" thickBot="1" x14ac:dyDescent="0.35">
      <c r="C19" s="32" t="s">
        <v>45</v>
      </c>
      <c r="D19" s="49" t="s">
        <v>51</v>
      </c>
      <c r="E19" s="50" t="s">
        <v>46</v>
      </c>
      <c r="F19" s="19" t="s">
        <v>15</v>
      </c>
      <c r="G19" s="18" t="s">
        <v>47</v>
      </c>
      <c r="H19" s="19" t="s">
        <v>15</v>
      </c>
      <c r="I19" s="20" t="s">
        <v>48</v>
      </c>
      <c r="J19" s="19" t="s">
        <v>49</v>
      </c>
      <c r="K19" s="20" t="s">
        <v>48</v>
      </c>
      <c r="L19" s="28" t="s">
        <v>50</v>
      </c>
      <c r="P19" s="32" t="s">
        <v>45</v>
      </c>
      <c r="Q19" s="49" t="s">
        <v>51</v>
      </c>
      <c r="R19" s="50" t="s">
        <v>46</v>
      </c>
      <c r="S19" s="19" t="s">
        <v>15</v>
      </c>
      <c r="T19" s="18" t="s">
        <v>47</v>
      </c>
      <c r="U19" s="19" t="s">
        <v>15</v>
      </c>
      <c r="V19" s="20" t="s">
        <v>48</v>
      </c>
      <c r="W19" s="19" t="s">
        <v>49</v>
      </c>
      <c r="X19" s="20" t="s">
        <v>48</v>
      </c>
      <c r="Y19" s="28" t="s">
        <v>50</v>
      </c>
    </row>
    <row r="20" spans="3:25" ht="16.2" thickTop="1" x14ac:dyDescent="0.3">
      <c r="C20" s="33">
        <v>20</v>
      </c>
      <c r="D20" s="88">
        <v>9.9321000000000002</v>
      </c>
      <c r="E20" s="92">
        <v>13.738</v>
      </c>
      <c r="F20" s="84" cm="1">
        <f t="array" ref="F20:F30">(D32*E20:E30*0.001)/(1000*0.001)</f>
        <v>1.3737999999999999</v>
      </c>
      <c r="G20" s="21">
        <v>5</v>
      </c>
      <c r="H20" s="84" cm="1">
        <f t="array" ref="H20:H30">F20:F30*COS(RADIANS(G20:G30))</f>
        <v>1.36857227623844</v>
      </c>
      <c r="I20" s="84" cm="1">
        <f t="array" ref="I20:I30">((F20:F30*SIN(RADIANS(G20:G30)))/(2*PI()*C20:C30))*1000</f>
        <v>0.95281734926643091</v>
      </c>
      <c r="J20" s="84" cm="1">
        <f t="array" ref="J20:J30">_xlfn.ANCHORARRAY(F20)/COS(RADIANS(G20:G30))</f>
        <v>1.3790476928170505</v>
      </c>
      <c r="K20" s="103" cm="1">
        <f t="array" ref="K20:K30">(_xlfn.ANCHORARRAY(F20))/(SIN(RADIANS(G20:G30)))*1/(2*PI()*C20:C30)*1000</f>
        <v>125.43468389265763</v>
      </c>
      <c r="L20" s="104" cm="1">
        <f t="array" ref="L20:L30">SIN(RADIANS(G20:G30))/COS(RADIANS(G20:G30))</f>
        <v>8.7488663525923993E-2</v>
      </c>
      <c r="P20" s="33">
        <v>20</v>
      </c>
      <c r="Q20" s="88">
        <v>9.9380000000000006</v>
      </c>
      <c r="R20" s="92">
        <v>14.285</v>
      </c>
      <c r="S20" s="84" cm="1">
        <f t="array" ref="S20:S30">(D32*R20:R30*0.001)/(1000*0.001)</f>
        <v>1.4285000000000001</v>
      </c>
      <c r="T20" s="21">
        <v>16.7</v>
      </c>
      <c r="U20" s="84" cm="1">
        <f t="array" ref="U20:U30">S20:S30*COS(RADIANS(T20:T30))</f>
        <v>1.3682494338865325</v>
      </c>
      <c r="V20" s="84" cm="1">
        <f t="array" ref="V20:V30">(S20:S30*SIN(RADIANS(T20:T30)))/(2*PI()*P20:P30)*1000</f>
        <v>3.2666114600842282</v>
      </c>
      <c r="W20" s="84" cm="1">
        <f t="array" ref="W20:W30">_xlfn.ANCHORARRAY(S20)/COS(RADIANS(T20:T30))</f>
        <v>1.4914036866827793</v>
      </c>
      <c r="X20" s="81" cm="1">
        <f t="array" ref="X20:X30">(S20:S30)/(SIN(RADIANS(T20:T30)))*1/(2*PI()*P20:P30)*1000</f>
        <v>39.558815582195642</v>
      </c>
      <c r="Y20" s="104" cm="1">
        <f t="array" ref="Y20:Y30">SIN(RADIANS(T20:T30))/COS(RADIANS(T20:T30))</f>
        <v>0.3000143778165491</v>
      </c>
    </row>
    <row r="21" spans="3:25" x14ac:dyDescent="0.3">
      <c r="C21" s="34">
        <v>50</v>
      </c>
      <c r="D21" s="89">
        <v>9.8890999999999991</v>
      </c>
      <c r="E21" s="93">
        <v>13.942</v>
      </c>
      <c r="F21" s="96">
        <v>1.3942000000000001</v>
      </c>
      <c r="G21" s="22">
        <v>12</v>
      </c>
      <c r="H21" s="85">
        <v>1.3637333849430719</v>
      </c>
      <c r="I21" s="85">
        <v>0.92268639286157861</v>
      </c>
      <c r="J21" s="85">
        <v>1.4253472573608239</v>
      </c>
      <c r="K21" s="82">
        <v>21.345006698369538</v>
      </c>
      <c r="L21" s="105">
        <v>0.21255656167002213</v>
      </c>
      <c r="P21" s="34">
        <v>50</v>
      </c>
      <c r="Q21" s="89">
        <v>9.8789999999999996</v>
      </c>
      <c r="R21" s="93">
        <v>17.181999999999999</v>
      </c>
      <c r="S21" s="96">
        <v>1.7181999999999999</v>
      </c>
      <c r="T21" s="22">
        <v>38</v>
      </c>
      <c r="U21" s="85">
        <v>1.3539600768470694</v>
      </c>
      <c r="V21" s="85">
        <v>3.3671760267703688</v>
      </c>
      <c r="W21" s="85">
        <v>2.1804270971377049</v>
      </c>
      <c r="X21" s="85">
        <v>8.8834541117209262</v>
      </c>
      <c r="Y21" s="105">
        <v>0.78128562650671751</v>
      </c>
    </row>
    <row r="22" spans="3:25" x14ac:dyDescent="0.3">
      <c r="C22" s="34">
        <v>100</v>
      </c>
      <c r="D22" s="89">
        <v>9.8810000000000002</v>
      </c>
      <c r="E22" s="93">
        <v>14.788</v>
      </c>
      <c r="F22" s="96">
        <v>1.4787999999999999</v>
      </c>
      <c r="G22" s="22">
        <v>24</v>
      </c>
      <c r="H22" s="85">
        <v>1.3509510227618782</v>
      </c>
      <c r="I22" s="85">
        <v>0.95728857000795398</v>
      </c>
      <c r="J22" s="85">
        <v>1.6187481286547418</v>
      </c>
      <c r="K22" s="85">
        <v>5.7865042122706649</v>
      </c>
      <c r="L22" s="105">
        <v>0.44522868530853615</v>
      </c>
      <c r="P22" s="34">
        <v>100</v>
      </c>
      <c r="Q22" s="89">
        <v>9.8815000000000008</v>
      </c>
      <c r="R22" s="93">
        <v>25.068000000000001</v>
      </c>
      <c r="S22" s="96">
        <v>2.5068000000000001</v>
      </c>
      <c r="T22" s="22">
        <v>58</v>
      </c>
      <c r="U22" s="85">
        <v>1.3284016115797981</v>
      </c>
      <c r="V22" s="85">
        <v>3.3834541932349955</v>
      </c>
      <c r="W22" s="85">
        <v>4.7305319304202857</v>
      </c>
      <c r="X22" s="85">
        <v>4.7045634929315572</v>
      </c>
      <c r="Y22" s="105">
        <v>1.6003345290410504</v>
      </c>
    </row>
    <row r="23" spans="3:25" x14ac:dyDescent="0.3">
      <c r="C23" s="34">
        <v>200</v>
      </c>
      <c r="D23" s="89">
        <v>9.8849999999999998</v>
      </c>
      <c r="E23" s="93">
        <v>18.016999999999999</v>
      </c>
      <c r="F23" s="96">
        <v>1.8017000000000001</v>
      </c>
      <c r="G23" s="22">
        <v>40</v>
      </c>
      <c r="H23" s="85">
        <v>1.3801822731674627</v>
      </c>
      <c r="I23" s="85">
        <v>0.92159500297476804</v>
      </c>
      <c r="J23" s="85">
        <v>2.3519523131899667</v>
      </c>
      <c r="K23" s="85">
        <v>2.2305148438416817</v>
      </c>
      <c r="L23" s="105">
        <v>0.83909963117727993</v>
      </c>
      <c r="P23" s="34">
        <v>200</v>
      </c>
      <c r="Q23" s="89">
        <v>9.8850999999999996</v>
      </c>
      <c r="R23" s="93">
        <v>44.527000000000001</v>
      </c>
      <c r="S23" s="96">
        <v>4.4527000000000001</v>
      </c>
      <c r="T23" s="22">
        <v>73</v>
      </c>
      <c r="U23" s="85">
        <v>1.3018434896189301</v>
      </c>
      <c r="V23" s="85">
        <v>3.3885187040488649</v>
      </c>
      <c r="W23" s="85">
        <v>15.229585928031593</v>
      </c>
      <c r="X23" s="85">
        <v>3.7052477815590561</v>
      </c>
      <c r="Y23" s="105">
        <v>3.2708526184841404</v>
      </c>
    </row>
    <row r="24" spans="3:25" x14ac:dyDescent="0.3">
      <c r="C24" s="34">
        <v>500</v>
      </c>
      <c r="D24" s="89">
        <v>9.9</v>
      </c>
      <c r="E24" s="93">
        <v>32.76</v>
      </c>
      <c r="F24" s="96">
        <v>3.2760000000000002</v>
      </c>
      <c r="G24" s="22">
        <v>66</v>
      </c>
      <c r="H24" s="85">
        <v>1.3324692427163216</v>
      </c>
      <c r="I24" s="85">
        <v>0.95262984391608407</v>
      </c>
      <c r="J24" s="85">
        <v>8.0543517673412044</v>
      </c>
      <c r="K24" s="85">
        <v>1.1414683072575227</v>
      </c>
      <c r="L24" s="105">
        <v>2.246036773904216</v>
      </c>
      <c r="P24" s="34">
        <v>500</v>
      </c>
      <c r="Q24" s="89">
        <v>9.8930000000000007</v>
      </c>
      <c r="R24" s="94">
        <v>105.95</v>
      </c>
      <c r="S24" s="96">
        <v>10.595000000000001</v>
      </c>
      <c r="T24" s="22">
        <v>83</v>
      </c>
      <c r="U24" s="85">
        <v>1.2912056933775378</v>
      </c>
      <c r="V24" s="85">
        <v>3.3473551908849464</v>
      </c>
      <c r="W24" s="82">
        <v>86.937368364885202</v>
      </c>
      <c r="X24" s="85">
        <v>3.3978200797417286</v>
      </c>
      <c r="Y24" s="105">
        <v>8.1443464279745932</v>
      </c>
    </row>
    <row r="25" spans="3:25" x14ac:dyDescent="0.3">
      <c r="C25" s="34">
        <v>1000</v>
      </c>
      <c r="D25" s="89">
        <v>9.9169999999999998</v>
      </c>
      <c r="E25" s="93">
        <v>61.165999999999997</v>
      </c>
      <c r="F25" s="96">
        <v>6.1165999999999991</v>
      </c>
      <c r="G25" s="22">
        <v>78</v>
      </c>
      <c r="H25" s="85">
        <v>1.2717126480559073</v>
      </c>
      <c r="I25" s="85">
        <v>0.95221409558172532</v>
      </c>
      <c r="J25" s="82">
        <v>29.419221093061928</v>
      </c>
      <c r="K25" s="85">
        <v>0.995235406379955</v>
      </c>
      <c r="L25" s="105">
        <v>4.7046301094784511</v>
      </c>
      <c r="P25" s="34">
        <v>1000</v>
      </c>
      <c r="Q25" s="89">
        <v>9.9111999999999991</v>
      </c>
      <c r="R25" s="94">
        <v>210.67</v>
      </c>
      <c r="S25" s="96">
        <v>21.067</v>
      </c>
      <c r="T25" s="22">
        <v>86</v>
      </c>
      <c r="U25" s="85">
        <v>1.4695596323674862</v>
      </c>
      <c r="V25" s="85">
        <v>3.344749648368607</v>
      </c>
      <c r="W25" s="82">
        <v>302.00781188103315</v>
      </c>
      <c r="X25" s="85">
        <v>3.3611046681600678</v>
      </c>
      <c r="Y25" s="106">
        <v>14.30066625671194</v>
      </c>
    </row>
    <row r="26" spans="3:25" x14ac:dyDescent="0.3">
      <c r="C26" s="34">
        <v>2000</v>
      </c>
      <c r="D26" s="89">
        <v>9.9666999999999994</v>
      </c>
      <c r="E26" s="94">
        <v>119.52</v>
      </c>
      <c r="F26" s="97">
        <v>11.952</v>
      </c>
      <c r="G26" s="22">
        <v>83</v>
      </c>
      <c r="H26" s="85">
        <v>1.4565823923783228</v>
      </c>
      <c r="I26" s="85">
        <v>0.94402051065259274</v>
      </c>
      <c r="J26" s="82">
        <v>98.072244143190929</v>
      </c>
      <c r="K26" s="85">
        <v>0.95825260955812031</v>
      </c>
      <c r="L26" s="105">
        <v>8.1443464279745932</v>
      </c>
      <c r="P26" s="34">
        <v>2000</v>
      </c>
      <c r="Q26" s="89">
        <v>9.9582999999999995</v>
      </c>
      <c r="R26" s="94">
        <v>424.81</v>
      </c>
      <c r="S26" s="97">
        <v>42.481000000000002</v>
      </c>
      <c r="T26" s="22">
        <v>89</v>
      </c>
      <c r="U26" s="85">
        <v>0.74139567786224458</v>
      </c>
      <c r="V26" s="85">
        <v>3.3800156975638167</v>
      </c>
      <c r="W26" s="100">
        <v>2434.1055861068985</v>
      </c>
      <c r="X26" s="85">
        <v>3.3810455183523098</v>
      </c>
      <c r="Y26" s="106">
        <v>57.289961630759144</v>
      </c>
    </row>
    <row r="27" spans="3:25" x14ac:dyDescent="0.3">
      <c r="C27" s="34">
        <v>5000</v>
      </c>
      <c r="D27" s="91">
        <v>10.061999999999999</v>
      </c>
      <c r="E27" s="94">
        <v>301.19</v>
      </c>
      <c r="F27" s="97">
        <v>30.119</v>
      </c>
      <c r="G27" s="22">
        <v>88</v>
      </c>
      <c r="H27" s="85">
        <v>1.05113794118263</v>
      </c>
      <c r="I27" s="85">
        <v>0.95813352137149721</v>
      </c>
      <c r="J27" s="100">
        <v>863.02104172870531</v>
      </c>
      <c r="K27" s="85">
        <v>0.95930192701142392</v>
      </c>
      <c r="L27" s="106">
        <v>28.636253282915515</v>
      </c>
      <c r="P27" s="34">
        <v>5000</v>
      </c>
      <c r="Q27" s="91">
        <v>10.058</v>
      </c>
      <c r="R27" s="99">
        <v>1072.0999999999999</v>
      </c>
      <c r="S27" s="97">
        <v>107.21</v>
      </c>
      <c r="T27" s="22">
        <v>89</v>
      </c>
      <c r="U27" s="85">
        <v>1.8710724941411745</v>
      </c>
      <c r="V27" s="85">
        <v>3.4120805342229863</v>
      </c>
      <c r="W27" s="101">
        <v>6142.992393929535</v>
      </c>
      <c r="X27" s="85">
        <v>3.4131201245031999</v>
      </c>
      <c r="Y27" s="106">
        <v>57.289961630759144</v>
      </c>
    </row>
    <row r="28" spans="3:25" x14ac:dyDescent="0.3">
      <c r="C28" s="34">
        <v>10000</v>
      </c>
      <c r="D28" s="91">
        <v>10.071999999999999</v>
      </c>
      <c r="E28" s="94">
        <v>603.48</v>
      </c>
      <c r="F28" s="97">
        <v>60.347999999999999</v>
      </c>
      <c r="G28" s="22">
        <v>88</v>
      </c>
      <c r="H28" s="85">
        <v>2.1061148270025352</v>
      </c>
      <c r="I28" s="85">
        <v>0.95988315926370571</v>
      </c>
      <c r="J28" s="101">
        <v>1729.1939913756735</v>
      </c>
      <c r="K28" s="85">
        <v>0.96105369851730493</v>
      </c>
      <c r="L28" s="106">
        <v>28.636253282915515</v>
      </c>
      <c r="P28" s="34">
        <v>10000</v>
      </c>
      <c r="Q28" s="91">
        <v>10.07</v>
      </c>
      <c r="R28" s="99">
        <v>2162.8000000000002</v>
      </c>
      <c r="S28" s="97">
        <v>216.28000000000003</v>
      </c>
      <c r="T28" s="22">
        <v>89</v>
      </c>
      <c r="U28" s="85">
        <v>3.7746064642556973</v>
      </c>
      <c r="V28" s="85">
        <v>3.4416788449852982</v>
      </c>
      <c r="W28" s="101">
        <v>12392.560348466375</v>
      </c>
      <c r="X28" s="85">
        <v>3.4427274532578687</v>
      </c>
      <c r="Y28" s="106">
        <v>57.289961630759144</v>
      </c>
    </row>
    <row r="29" spans="3:25" x14ac:dyDescent="0.3">
      <c r="C29" s="34">
        <v>15000</v>
      </c>
      <c r="D29" s="91">
        <v>10.025</v>
      </c>
      <c r="E29" s="94">
        <v>898.56</v>
      </c>
      <c r="F29" s="97">
        <v>89.856000000000009</v>
      </c>
      <c r="G29" s="22">
        <v>88</v>
      </c>
      <c r="H29" s="85">
        <v>3.1359291756999372</v>
      </c>
      <c r="I29" s="85">
        <v>0.95282098449879093</v>
      </c>
      <c r="J29" s="101">
        <v>2574.7076173038467</v>
      </c>
      <c r="K29" s="85">
        <v>0.95398291171174898</v>
      </c>
      <c r="L29" s="106">
        <v>28.636253282915515</v>
      </c>
      <c r="P29" s="34">
        <v>15000</v>
      </c>
      <c r="Q29" s="91">
        <v>10.022</v>
      </c>
      <c r="R29" s="99">
        <v>3212.8</v>
      </c>
      <c r="S29" s="97">
        <v>321.28000000000003</v>
      </c>
      <c r="T29" s="22">
        <v>89</v>
      </c>
      <c r="U29" s="85">
        <v>5.6071091401704747</v>
      </c>
      <c r="V29" s="85">
        <v>3.4083674844857796</v>
      </c>
      <c r="W29" s="101">
        <v>18408.922640814115</v>
      </c>
      <c r="X29" s="85">
        <v>3.4094059434766297</v>
      </c>
      <c r="Y29" s="106">
        <v>57.289961630759144</v>
      </c>
    </row>
    <row r="30" spans="3:25" ht="15" thickBot="1" x14ac:dyDescent="0.35">
      <c r="C30" s="35">
        <v>20000</v>
      </c>
      <c r="D30" s="90">
        <v>9.9690999999999992</v>
      </c>
      <c r="E30" s="95">
        <v>1190.7</v>
      </c>
      <c r="F30" s="98">
        <v>119.07000000000001</v>
      </c>
      <c r="G30" s="23">
        <v>87</v>
      </c>
      <c r="H30" s="86">
        <v>6.2316423098473388</v>
      </c>
      <c r="I30" s="86">
        <v>0.94623039819752142</v>
      </c>
      <c r="J30" s="102">
        <v>2275.1089030890357</v>
      </c>
      <c r="K30" s="86">
        <v>0.94882929126512006</v>
      </c>
      <c r="L30" s="107">
        <v>19.081136687728161</v>
      </c>
      <c r="P30" s="35">
        <v>20000</v>
      </c>
      <c r="Q30" s="90">
        <v>9.9724000000000004</v>
      </c>
      <c r="R30" s="95">
        <v>4284.3</v>
      </c>
      <c r="S30" s="87">
        <v>428.43</v>
      </c>
      <c r="T30" s="23">
        <v>89</v>
      </c>
      <c r="U30" s="86">
        <v>7.4771344899254117</v>
      </c>
      <c r="V30" s="86">
        <v>3.4088183548110109</v>
      </c>
      <c r="W30" s="102">
        <v>24548.477113433735</v>
      </c>
      <c r="X30" s="86">
        <v>3.4098569511727126</v>
      </c>
      <c r="Y30" s="107">
        <v>57.289961630759144</v>
      </c>
    </row>
    <row r="32" spans="3:25" x14ac:dyDescent="0.3">
      <c r="C32" s="17" t="s">
        <v>63</v>
      </c>
      <c r="D32">
        <v>100</v>
      </c>
      <c r="E32" s="14" t="s">
        <v>64</v>
      </c>
    </row>
    <row r="48" spans="3:5" x14ac:dyDescent="0.3">
      <c r="C48" s="79"/>
      <c r="D48" s="80"/>
      <c r="E48" s="8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6</vt:i4>
      </vt:variant>
    </vt:vector>
  </HeadingPairs>
  <TitlesOfParts>
    <vt:vector size="8" baseType="lpstr">
      <vt:lpstr>9A_tabulky</vt:lpstr>
      <vt:lpstr>9B_tabulky</vt:lpstr>
      <vt:lpstr>9A_graf1</vt:lpstr>
      <vt:lpstr>9A_graf2</vt:lpstr>
      <vt:lpstr>9B_graf1</vt:lpstr>
      <vt:lpstr>9B_graf2</vt:lpstr>
      <vt:lpstr>9B_graf3</vt:lpstr>
      <vt:lpstr>9B_graf4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Šebestová</dc:creator>
  <cp:lastModifiedBy>Šebestová Karolína Andrea (247759)</cp:lastModifiedBy>
  <cp:lastPrinted>2024-11-30T20:45:43Z</cp:lastPrinted>
  <dcterms:created xsi:type="dcterms:W3CDTF">2015-06-05T18:19:34Z</dcterms:created>
  <dcterms:modified xsi:type="dcterms:W3CDTF">2024-11-30T20:45:50Z</dcterms:modified>
</cp:coreProperties>
</file>