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2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3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4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24226"/>
  <xr:revisionPtr revIDLastSave="0" documentId="8_{EBC13AA5-FCE3-4ABE-8B91-AC9CCE266755}" xr6:coauthVersionLast="47" xr6:coauthVersionMax="47" xr10:uidLastSave="{00000000-0000-0000-0000-000000000000}"/>
  <bookViews>
    <workbookView xWindow="96" yWindow="192" windowWidth="15312" windowHeight="16272" xr2:uid="{62498A2E-F47E-4676-8C01-FF9CEE29DDB5}"/>
  </bookViews>
  <sheets>
    <sheet name="Copper" sheetId="2" r:id="rId1"/>
    <sheet name="Fe" sheetId="4" state="hidden" r:id="rId2"/>
    <sheet name="Aluminium" sheetId="3" r:id="rId3"/>
    <sheet name="Iron" sheetId="6" r:id="rId4"/>
    <sheet name="Bras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D20" i="3"/>
  <c r="E2" i="3"/>
  <c r="G2" i="5"/>
  <c r="D25" i="5" s="1"/>
  <c r="D29" i="5" s="1"/>
  <c r="G3" i="5"/>
  <c r="G4" i="5"/>
  <c r="G5" i="5"/>
  <c r="G6" i="5"/>
  <c r="G7" i="5"/>
  <c r="G8" i="5"/>
  <c r="G9" i="5"/>
  <c r="G10" i="5"/>
  <c r="G11" i="5"/>
  <c r="D20" i="2"/>
  <c r="G2" i="2"/>
  <c r="H11" i="5"/>
  <c r="F11" i="5"/>
  <c r="E11" i="5"/>
  <c r="H10" i="5"/>
  <c r="F10" i="5"/>
  <c r="E10" i="5"/>
  <c r="H9" i="5"/>
  <c r="F9" i="5"/>
  <c r="E9" i="5"/>
  <c r="H8" i="5"/>
  <c r="F8" i="5"/>
  <c r="E8" i="5"/>
  <c r="H7" i="5"/>
  <c r="F7" i="5"/>
  <c r="E7" i="5"/>
  <c r="H6" i="5"/>
  <c r="F6" i="5"/>
  <c r="D24" i="5" s="1"/>
  <c r="E6" i="5"/>
  <c r="D23" i="5" s="1"/>
  <c r="H5" i="5"/>
  <c r="F5" i="5"/>
  <c r="E5" i="5"/>
  <c r="H4" i="5"/>
  <c r="F4" i="5"/>
  <c r="E4" i="5"/>
  <c r="H3" i="5"/>
  <c r="D26" i="5" s="1"/>
  <c r="D30" i="5" s="1"/>
  <c r="F3" i="5"/>
  <c r="E3" i="5"/>
  <c r="H2" i="5"/>
  <c r="F2" i="5"/>
  <c r="E2" i="5"/>
  <c r="D33" i="5"/>
  <c r="D34" i="5" s="1"/>
  <c r="D20" i="5"/>
  <c r="D27" i="5"/>
  <c r="D28" i="5"/>
  <c r="D21" i="5"/>
  <c r="D22" i="5"/>
  <c r="H11" i="6"/>
  <c r="G11" i="6"/>
  <c r="F11" i="6"/>
  <c r="E11" i="6"/>
  <c r="H10" i="6"/>
  <c r="G10" i="6"/>
  <c r="F10" i="6"/>
  <c r="E10" i="6"/>
  <c r="H9" i="6"/>
  <c r="G9" i="6"/>
  <c r="F9" i="6"/>
  <c r="E9" i="6"/>
  <c r="H8" i="6"/>
  <c r="G8" i="6"/>
  <c r="F8" i="6"/>
  <c r="E8" i="6"/>
  <c r="D23" i="6" s="1"/>
  <c r="H7" i="6"/>
  <c r="G7" i="6"/>
  <c r="D25" i="6" s="1"/>
  <c r="D29" i="6" s="1"/>
  <c r="F7" i="6"/>
  <c r="E7" i="6"/>
  <c r="H6" i="6"/>
  <c r="G6" i="6"/>
  <c r="F6" i="6"/>
  <c r="E6" i="6"/>
  <c r="H5" i="6"/>
  <c r="G5" i="6"/>
  <c r="F5" i="6"/>
  <c r="E5" i="6"/>
  <c r="H4" i="6"/>
  <c r="G4" i="6"/>
  <c r="F4" i="6"/>
  <c r="E4" i="6"/>
  <c r="H3" i="6"/>
  <c r="G3" i="6"/>
  <c r="F3" i="6"/>
  <c r="E3" i="6"/>
  <c r="H2" i="6"/>
  <c r="D26" i="6" s="1"/>
  <c r="G2" i="6"/>
  <c r="F2" i="6"/>
  <c r="D24" i="6" s="1"/>
  <c r="E2" i="6"/>
  <c r="D33" i="6"/>
  <c r="D34" i="6" s="1"/>
  <c r="D20" i="6"/>
  <c r="D27" i="6"/>
  <c r="D28" i="6"/>
  <c r="D30" i="6" s="1"/>
  <c r="D21" i="6"/>
  <c r="D22" i="6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H4" i="3"/>
  <c r="G4" i="3"/>
  <c r="F4" i="3"/>
  <c r="E4" i="3"/>
  <c r="H3" i="3"/>
  <c r="D26" i="3" s="1"/>
  <c r="D30" i="3" s="1"/>
  <c r="G3" i="3"/>
  <c r="D25" i="3" s="1"/>
  <c r="D29" i="3" s="1"/>
  <c r="F3" i="3"/>
  <c r="D24" i="3" s="1"/>
  <c r="E3" i="3"/>
  <c r="D23" i="3" s="1"/>
  <c r="H2" i="3"/>
  <c r="G2" i="3"/>
  <c r="F2" i="3"/>
  <c r="D33" i="3"/>
  <c r="D34" i="3" s="1"/>
  <c r="D27" i="3"/>
  <c r="D28" i="3"/>
  <c r="D21" i="3"/>
  <c r="D22" i="3"/>
  <c r="D27" i="2"/>
  <c r="G3" i="2"/>
  <c r="D25" i="2" s="1"/>
  <c r="G4" i="2"/>
  <c r="G5" i="2"/>
  <c r="G6" i="2"/>
  <c r="G7" i="2"/>
  <c r="G8" i="2"/>
  <c r="G9" i="2"/>
  <c r="G10" i="2"/>
  <c r="G11" i="2"/>
  <c r="D28" i="2"/>
  <c r="D30" i="2" s="1"/>
  <c r="H2" i="2"/>
  <c r="D26" i="2" s="1"/>
  <c r="H3" i="2"/>
  <c r="H4" i="2"/>
  <c r="H5" i="2"/>
  <c r="H6" i="2"/>
  <c r="H7" i="2"/>
  <c r="H8" i="2"/>
  <c r="H9" i="2"/>
  <c r="H10" i="2"/>
  <c r="H11" i="2"/>
  <c r="D33" i="2"/>
  <c r="D34" i="2" s="1"/>
  <c r="F3" i="2"/>
  <c r="F4" i="2"/>
  <c r="F5" i="2"/>
  <c r="F6" i="2"/>
  <c r="F7" i="2"/>
  <c r="F8" i="2"/>
  <c r="F9" i="2"/>
  <c r="F10" i="2"/>
  <c r="F11" i="2"/>
  <c r="F2" i="2"/>
  <c r="D24" i="2" s="1"/>
  <c r="E3" i="2"/>
  <c r="E4" i="2"/>
  <c r="E5" i="2"/>
  <c r="E6" i="2"/>
  <c r="E7" i="2"/>
  <c r="E8" i="2"/>
  <c r="E9" i="2"/>
  <c r="E10" i="2"/>
  <c r="E11" i="2"/>
  <c r="E2" i="2"/>
  <c r="D23" i="2" s="1"/>
  <c r="D21" i="2"/>
  <c r="D22" i="2"/>
  <c r="D29" i="2" l="1"/>
  <c r="D31" i="2" s="1"/>
  <c r="D32" i="2" s="1"/>
  <c r="D31" i="5"/>
  <c r="D32" i="5" s="1"/>
  <c r="D31" i="6"/>
  <c r="D32" i="6" s="1"/>
  <c r="D31" i="3"/>
  <c r="D32" i="3" s="1"/>
</calcChain>
</file>

<file path=xl/sharedStrings.xml><?xml version="1.0" encoding="utf-8"?>
<sst xmlns="http://schemas.openxmlformats.org/spreadsheetml/2006/main" count="104" uniqueCount="29">
  <si>
    <t>Mereni</t>
  </si>
  <si>
    <t>Materiál vodiče</t>
  </si>
  <si>
    <r>
      <t xml:space="preserve">Délka měřené části vodiče </t>
    </r>
    <r>
      <rPr>
        <b/>
        <i/>
        <sz val="11"/>
        <color indexed="8"/>
        <rFont val="Calibri"/>
        <family val="2"/>
        <charset val="238"/>
      </rPr>
      <t>l</t>
    </r>
    <r>
      <rPr>
        <b/>
        <sz val="11"/>
        <color indexed="8"/>
        <rFont val="Calibri"/>
        <family val="2"/>
      </rPr>
      <t xml:space="preserve"> [m]</t>
    </r>
  </si>
  <si>
    <r>
      <t>Odpor etalonu [</t>
    </r>
    <r>
      <rPr>
        <b/>
        <sz val="11"/>
        <color indexed="8"/>
        <rFont val="Symbol"/>
        <family val="1"/>
        <charset val="2"/>
      </rPr>
      <t>W</t>
    </r>
    <r>
      <rPr>
        <b/>
        <sz val="11"/>
        <color indexed="8"/>
        <rFont val="Calibri"/>
        <family val="2"/>
      </rPr>
      <t>]</t>
    </r>
  </si>
  <si>
    <r>
      <t xml:space="preserve">Tolerance etalonu </t>
    </r>
    <r>
      <rPr>
        <b/>
        <i/>
        <sz val="11"/>
        <color indexed="8"/>
        <rFont val="Symbol"/>
        <family val="1"/>
        <charset val="2"/>
      </rPr>
      <t>d</t>
    </r>
    <r>
      <rPr>
        <b/>
        <vertAlign val="subscript"/>
        <sz val="11"/>
        <color indexed="8"/>
        <rFont val="Calibri"/>
        <family val="2"/>
        <charset val="238"/>
      </rPr>
      <t>Rn</t>
    </r>
    <r>
      <rPr>
        <b/>
        <sz val="11"/>
        <color indexed="8"/>
        <rFont val="Calibri"/>
        <family val="2"/>
      </rPr>
      <t xml:space="preserve"> [%]</t>
    </r>
  </si>
  <si>
    <r>
      <t xml:space="preserve">Průměr vodiče </t>
    </r>
    <r>
      <rPr>
        <b/>
        <i/>
        <sz val="11"/>
        <color indexed="8"/>
        <rFont val="Calibri"/>
        <family val="2"/>
        <charset val="238"/>
      </rPr>
      <t>D</t>
    </r>
    <r>
      <rPr>
        <b/>
        <vertAlign val="subscript"/>
        <sz val="11"/>
        <color indexed="8"/>
        <rFont val="Calibri"/>
        <family val="2"/>
        <charset val="238"/>
      </rPr>
      <t>x</t>
    </r>
    <r>
      <rPr>
        <b/>
        <sz val="11"/>
        <color indexed="8"/>
        <rFont val="Calibri"/>
        <family val="2"/>
      </rPr>
      <t xml:space="preserve"> [m]</t>
    </r>
  </si>
  <si>
    <r>
      <rPr>
        <i/>
        <sz val="11"/>
        <color indexed="8"/>
        <rFont val="Symbol"/>
        <family val="1"/>
        <charset val="2"/>
      </rPr>
      <t>d</t>
    </r>
    <r>
      <rPr>
        <vertAlign val="subscript"/>
        <sz val="11"/>
        <color indexed="8"/>
        <rFont val="Calibri"/>
        <family val="2"/>
        <charset val="238"/>
      </rPr>
      <t>Ux</t>
    </r>
    <r>
      <rPr>
        <sz val="11"/>
        <color indexed="8"/>
        <rFont val="Calibri"/>
        <family val="2"/>
        <charset val="238"/>
      </rPr>
      <t>´</t>
    </r>
    <r>
      <rPr>
        <sz val="11"/>
        <color theme="1"/>
        <rFont val="Calibri"/>
        <family val="2"/>
        <scheme val="minor"/>
      </rPr>
      <t xml:space="preserve"> [%]</t>
    </r>
  </si>
  <si>
    <r>
      <rPr>
        <i/>
        <sz val="11"/>
        <color indexed="8"/>
        <rFont val="Symbol"/>
        <family val="1"/>
        <charset val="2"/>
      </rPr>
      <t>d</t>
    </r>
    <r>
      <rPr>
        <vertAlign val="subscript"/>
        <sz val="11"/>
        <color indexed="8"/>
        <rFont val="Calibri"/>
        <family val="2"/>
        <charset val="238"/>
      </rPr>
      <t>Un</t>
    </r>
    <r>
      <rPr>
        <sz val="11"/>
        <color indexed="8"/>
        <rFont val="Calibri"/>
        <family val="2"/>
        <charset val="238"/>
      </rPr>
      <t>´</t>
    </r>
    <r>
      <rPr>
        <sz val="11"/>
        <color theme="1"/>
        <rFont val="Calibri"/>
        <family val="2"/>
        <scheme val="minor"/>
      </rPr>
      <t xml:space="preserve"> [%]</t>
    </r>
  </si>
  <si>
    <r>
      <rPr>
        <i/>
        <sz val="11"/>
        <color indexed="8"/>
        <rFont val="Calibri"/>
        <family val="2"/>
        <charset val="238"/>
      </rPr>
      <t>u</t>
    </r>
    <r>
      <rPr>
        <vertAlign val="subscript"/>
        <sz val="11"/>
        <color indexed="8"/>
        <rFont val="Calibri"/>
        <family val="2"/>
        <charset val="238"/>
      </rPr>
      <t>Bux</t>
    </r>
    <r>
      <rPr>
        <sz val="11"/>
        <color indexed="8"/>
        <rFont val="Calibri"/>
        <family val="2"/>
        <charset val="238"/>
      </rPr>
      <t>´</t>
    </r>
    <r>
      <rPr>
        <sz val="11"/>
        <color theme="1"/>
        <rFont val="Calibri"/>
        <family val="2"/>
        <scheme val="minor"/>
      </rPr>
      <t xml:space="preserve"> [V]</t>
    </r>
  </si>
  <si>
    <t>Počet měření</t>
  </si>
  <si>
    <r>
      <rPr>
        <i/>
        <sz val="11"/>
        <color indexed="8"/>
        <rFont val="Calibri"/>
        <family val="2"/>
        <charset val="238"/>
      </rPr>
      <t>u</t>
    </r>
    <r>
      <rPr>
        <vertAlign val="subscript"/>
        <sz val="11"/>
        <color indexed="8"/>
        <rFont val="Calibri"/>
        <family val="2"/>
        <charset val="238"/>
      </rPr>
      <t>Bun</t>
    </r>
    <r>
      <rPr>
        <sz val="11"/>
        <color indexed="8"/>
        <rFont val="Calibri"/>
        <family val="2"/>
        <charset val="238"/>
      </rPr>
      <t>´</t>
    </r>
    <r>
      <rPr>
        <sz val="11"/>
        <color theme="1"/>
        <rFont val="Calibri"/>
        <family val="2"/>
        <scheme val="minor"/>
      </rPr>
      <t xml:space="preserve"> [V]</t>
    </r>
  </si>
  <si>
    <r>
      <t>Standarní nejistota</t>
    </r>
    <r>
      <rPr>
        <i/>
        <sz val="11"/>
        <color indexed="23"/>
        <rFont val="Calibri"/>
        <family val="2"/>
        <charset val="238"/>
      </rPr>
      <t xml:space="preserve"> u</t>
    </r>
    <r>
      <rPr>
        <vertAlign val="subscript"/>
        <sz val="11"/>
        <color indexed="23"/>
        <rFont val="Calibri"/>
        <family val="2"/>
        <charset val="238"/>
      </rPr>
      <t xml:space="preserve">BRn </t>
    </r>
    <r>
      <rPr>
        <sz val="11"/>
        <color indexed="23"/>
        <rFont val="Calibri"/>
        <family val="2"/>
        <charset val="238"/>
      </rPr>
      <t>[V]</t>
    </r>
  </si>
  <si>
    <r>
      <t>Odpor měřeného vodiče R</t>
    </r>
    <r>
      <rPr>
        <vertAlign val="subscript"/>
        <sz val="11"/>
        <color indexed="23"/>
        <rFont val="Calibri"/>
        <family val="2"/>
        <charset val="238"/>
      </rPr>
      <t>x</t>
    </r>
    <r>
      <rPr>
        <sz val="11"/>
        <color indexed="23"/>
        <rFont val="Calibri"/>
        <family val="2"/>
      </rPr>
      <t xml:space="preserve"> [</t>
    </r>
    <r>
      <rPr>
        <sz val="11"/>
        <color indexed="23"/>
        <rFont val="Symbol"/>
        <family val="1"/>
        <charset val="2"/>
      </rPr>
      <t>W</t>
    </r>
    <r>
      <rPr>
        <sz val="11"/>
        <color indexed="23"/>
        <rFont val="Calibri"/>
        <family val="2"/>
      </rPr>
      <t>]</t>
    </r>
  </si>
  <si>
    <r>
      <rPr>
        <i/>
        <sz val="11"/>
        <color indexed="23"/>
        <rFont val="Symbol"/>
        <family val="1"/>
        <charset val="2"/>
      </rPr>
      <t>d</t>
    </r>
    <r>
      <rPr>
        <vertAlign val="subscript"/>
        <sz val="11"/>
        <color indexed="23"/>
        <rFont val="Calibri"/>
        <family val="2"/>
        <charset val="238"/>
      </rPr>
      <t>Rx</t>
    </r>
    <r>
      <rPr>
        <sz val="11"/>
        <color indexed="23"/>
        <rFont val="Calibri"/>
        <family val="2"/>
      </rPr>
      <t xml:space="preserve"> [%]</t>
    </r>
  </si>
  <si>
    <r>
      <rPr>
        <i/>
        <sz val="11"/>
        <color indexed="23"/>
        <rFont val="Symbol"/>
        <family val="1"/>
        <charset val="2"/>
      </rPr>
      <t>d</t>
    </r>
    <r>
      <rPr>
        <vertAlign val="subscript"/>
        <sz val="11"/>
        <color indexed="23"/>
        <rFont val="Calibri"/>
        <family val="2"/>
        <charset val="238"/>
      </rPr>
      <t>Ux</t>
    </r>
    <r>
      <rPr>
        <sz val="11"/>
        <color indexed="23"/>
        <rFont val="Calibri"/>
        <family val="2"/>
      </rPr>
      <t xml:space="preserve"> [%]</t>
    </r>
  </si>
  <si>
    <r>
      <rPr>
        <i/>
        <sz val="11"/>
        <color indexed="23"/>
        <rFont val="Symbol"/>
        <family val="1"/>
        <charset val="2"/>
      </rPr>
      <t>d</t>
    </r>
    <r>
      <rPr>
        <vertAlign val="subscript"/>
        <sz val="11"/>
        <color indexed="23"/>
        <rFont val="Calibri"/>
        <family val="2"/>
        <charset val="238"/>
      </rPr>
      <t>Un</t>
    </r>
    <r>
      <rPr>
        <sz val="11"/>
        <color indexed="23"/>
        <rFont val="Calibri"/>
        <family val="2"/>
      </rPr>
      <t xml:space="preserve"> [%]</t>
    </r>
  </si>
  <si>
    <r>
      <rPr>
        <i/>
        <sz val="11"/>
        <color indexed="23"/>
        <rFont val="Calibri"/>
        <family val="2"/>
        <charset val="238"/>
      </rPr>
      <t>u</t>
    </r>
    <r>
      <rPr>
        <vertAlign val="subscript"/>
        <sz val="11"/>
        <color indexed="23"/>
        <rFont val="Calibri"/>
        <family val="2"/>
        <charset val="238"/>
      </rPr>
      <t>Bux</t>
    </r>
    <r>
      <rPr>
        <sz val="11"/>
        <color indexed="23"/>
        <rFont val="Calibri"/>
        <family val="2"/>
        <charset val="238"/>
      </rPr>
      <t xml:space="preserve"> [V]</t>
    </r>
  </si>
  <si>
    <r>
      <rPr>
        <i/>
        <sz val="11"/>
        <color indexed="23"/>
        <rFont val="Calibri"/>
        <family val="2"/>
        <charset val="238"/>
      </rPr>
      <t>u</t>
    </r>
    <r>
      <rPr>
        <vertAlign val="subscript"/>
        <sz val="11"/>
        <color indexed="23"/>
        <rFont val="Calibri"/>
        <family val="2"/>
        <charset val="238"/>
      </rPr>
      <t>Bun</t>
    </r>
    <r>
      <rPr>
        <sz val="11"/>
        <color indexed="23"/>
        <rFont val="Calibri"/>
        <family val="2"/>
        <charset val="238"/>
      </rPr>
      <t xml:space="preserve"> [V]</t>
    </r>
  </si>
  <si>
    <r>
      <rPr>
        <i/>
        <sz val="11"/>
        <color indexed="23"/>
        <rFont val="Calibri"/>
        <family val="2"/>
        <charset val="238"/>
      </rPr>
      <t>u</t>
    </r>
    <r>
      <rPr>
        <vertAlign val="subscript"/>
        <sz val="11"/>
        <color indexed="23"/>
        <rFont val="Calibri"/>
        <family val="2"/>
        <charset val="238"/>
      </rPr>
      <t>Aux</t>
    </r>
    <r>
      <rPr>
        <sz val="11"/>
        <color indexed="23"/>
        <rFont val="Calibri"/>
        <family val="2"/>
      </rPr>
      <t xml:space="preserve"> [V]</t>
    </r>
  </si>
  <si>
    <r>
      <rPr>
        <i/>
        <sz val="11"/>
        <color indexed="23"/>
        <rFont val="Calibri"/>
        <family val="2"/>
        <charset val="238"/>
      </rPr>
      <t>u</t>
    </r>
    <r>
      <rPr>
        <vertAlign val="subscript"/>
        <sz val="11"/>
        <color indexed="23"/>
        <rFont val="Calibri"/>
        <family val="2"/>
        <charset val="238"/>
      </rPr>
      <t>Aun</t>
    </r>
    <r>
      <rPr>
        <sz val="11"/>
        <color indexed="23"/>
        <rFont val="Calibri"/>
        <family val="2"/>
        <charset val="238"/>
      </rPr>
      <t xml:space="preserve"> [V]</t>
    </r>
  </si>
  <si>
    <r>
      <rPr>
        <i/>
        <sz val="11"/>
        <color indexed="23"/>
        <rFont val="Calibri"/>
        <family val="2"/>
        <charset val="238"/>
      </rPr>
      <t>u</t>
    </r>
    <r>
      <rPr>
        <vertAlign val="subscript"/>
        <sz val="11"/>
        <color indexed="23"/>
        <rFont val="Calibri"/>
        <family val="2"/>
        <charset val="238"/>
      </rPr>
      <t>Cux</t>
    </r>
    <r>
      <rPr>
        <sz val="11"/>
        <color indexed="23"/>
        <rFont val="Calibri"/>
        <family val="2"/>
      </rPr>
      <t xml:space="preserve"> [V]</t>
    </r>
  </si>
  <si>
    <r>
      <t>u</t>
    </r>
    <r>
      <rPr>
        <vertAlign val="subscript"/>
        <sz val="11"/>
        <color indexed="23"/>
        <rFont val="Calibri"/>
        <family val="2"/>
        <charset val="238"/>
      </rPr>
      <t>Cun</t>
    </r>
    <r>
      <rPr>
        <sz val="11"/>
        <color indexed="23"/>
        <rFont val="Calibri"/>
        <family val="2"/>
      </rPr>
      <t xml:space="preserve"> [V]</t>
    </r>
  </si>
  <si>
    <t>železo</t>
  </si>
  <si>
    <t>mosaz</t>
  </si>
  <si>
    <t>hliník</t>
  </si>
  <si>
    <t>měď</t>
  </si>
  <si>
    <t xml:space="preserve"> Ux [V]</t>
  </si>
  <si>
    <t xml:space="preserve"> Un [V]</t>
  </si>
  <si>
    <t xml:space="preserve"> Rx 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</si>
</sst>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E+00"/>
    <numFmt numFmtId="172" formatCode="0.000"/>
    <numFmt numFmtId="174" formatCode="0.0000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i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  <charset val="238"/>
    </font>
    <font>
      <b/>
      <sz val="11"/>
      <color indexed="8"/>
      <name val="Symbol"/>
      <family val="1"/>
      <charset val="2"/>
    </font>
    <font>
      <b/>
      <i/>
      <sz val="11"/>
      <color indexed="8"/>
      <name val="Symbol"/>
      <family val="1"/>
      <charset val="2"/>
    </font>
    <font>
      <b/>
      <vertAlign val="subscript"/>
      <sz val="11"/>
      <color indexed="8"/>
      <name val="Calibri"/>
      <family val="2"/>
      <charset val="238"/>
    </font>
    <font>
      <sz val="11"/>
      <color indexed="23"/>
      <name val="Calibri"/>
      <family val="2"/>
      <charset val="238"/>
    </font>
    <font>
      <i/>
      <sz val="11"/>
      <color indexed="23"/>
      <name val="Calibri"/>
      <family val="2"/>
      <charset val="238"/>
    </font>
    <font>
      <vertAlign val="subscript"/>
      <sz val="11"/>
      <color indexed="23"/>
      <name val="Calibri"/>
      <family val="2"/>
      <charset val="238"/>
    </font>
    <font>
      <sz val="11"/>
      <color indexed="23"/>
      <name val="Symbol"/>
      <family val="1"/>
      <charset val="2"/>
    </font>
    <font>
      <i/>
      <sz val="11"/>
      <color indexed="23"/>
      <name val="Symbol"/>
      <family val="1"/>
      <charset val="2"/>
    </font>
    <font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b/>
      <sz val="11"/>
      <color indexed="8"/>
      <name val="Calibri"/>
      <family val="2"/>
    </font>
    <font>
      <sz val="12"/>
      <color indexed="8"/>
      <name val="Times New Roman"/>
      <family val="1"/>
      <charset val="238"/>
    </font>
    <font>
      <i/>
      <sz val="12"/>
      <color indexed="8"/>
      <name val="Times New Roman"/>
      <family val="1"/>
      <charset val="238"/>
    </font>
    <font>
      <sz val="12"/>
      <color indexed="8"/>
      <name val="Symbol"/>
      <family val="1"/>
      <charset val="2"/>
    </font>
    <font>
      <sz val="11"/>
      <color indexed="23"/>
      <name val="Calibri"/>
      <family val="2"/>
      <charset val="238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167" fontId="18" fillId="0" borderId="4" xfId="0" applyNumberFormat="1" applyFont="1" applyBorder="1" applyAlignment="1">
      <alignment horizontal="center"/>
    </xf>
    <xf numFmtId="167" fontId="18" fillId="0" borderId="5" xfId="0" applyNumberFormat="1" applyFont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0" fontId="18" fillId="5" borderId="7" xfId="0" applyNumberFormat="1" applyFont="1" applyFill="1" applyBorder="1" applyAlignment="1">
      <alignment horizontal="center"/>
    </xf>
    <xf numFmtId="167" fontId="18" fillId="5" borderId="8" xfId="0" applyNumberFormat="1" applyFont="1" applyFill="1" applyBorder="1" applyAlignment="1">
      <alignment horizontal="center"/>
    </xf>
    <xf numFmtId="167" fontId="18" fillId="5" borderId="6" xfId="0" applyNumberFormat="1" applyFont="1" applyFill="1" applyBorder="1" applyAlignment="1">
      <alignment horizontal="center"/>
    </xf>
    <xf numFmtId="0" fontId="18" fillId="5" borderId="9" xfId="0" applyNumberFormat="1" applyFont="1" applyFill="1" applyBorder="1" applyAlignment="1">
      <alignment horizontal="center"/>
    </xf>
    <xf numFmtId="167" fontId="18" fillId="5" borderId="4" xfId="0" applyNumberFormat="1" applyFont="1" applyFill="1" applyBorder="1" applyAlignment="1">
      <alignment horizontal="center"/>
    </xf>
    <xf numFmtId="167" fontId="18" fillId="5" borderId="5" xfId="0" applyNumberFormat="1" applyFont="1" applyFill="1" applyBorder="1" applyAlignment="1">
      <alignment horizontal="center"/>
    </xf>
    <xf numFmtId="0" fontId="18" fillId="5" borderId="10" xfId="0" applyNumberFormat="1" applyFont="1" applyFill="1" applyBorder="1" applyAlignment="1">
      <alignment horizontal="center"/>
    </xf>
    <xf numFmtId="167" fontId="18" fillId="5" borderId="11" xfId="0" applyNumberFormat="1" applyFont="1" applyFill="1" applyBorder="1" applyAlignment="1">
      <alignment horizontal="center"/>
    </xf>
    <xf numFmtId="167" fontId="18" fillId="5" borderId="12" xfId="0" applyNumberFormat="1" applyFont="1" applyFill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13" xfId="0" applyNumberFormat="1" applyFont="1" applyBorder="1" applyAlignment="1">
      <alignment horizontal="center"/>
    </xf>
    <xf numFmtId="0" fontId="0" fillId="0" borderId="0" xfId="0" applyFill="1"/>
    <xf numFmtId="0" fontId="19" fillId="4" borderId="14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167" fontId="18" fillId="0" borderId="5" xfId="0" applyNumberFormat="1" applyFont="1" applyFill="1" applyBorder="1" applyAlignment="1">
      <alignment horizontal="center"/>
    </xf>
    <xf numFmtId="167" fontId="18" fillId="0" borderId="14" xfId="0" applyNumberFormat="1" applyFont="1" applyFill="1" applyBorder="1" applyAlignment="1">
      <alignment horizontal="center"/>
    </xf>
    <xf numFmtId="172" fontId="17" fillId="4" borderId="5" xfId="0" applyNumberFormat="1" applyFont="1" applyFill="1" applyBorder="1" applyAlignment="1">
      <alignment horizontal="center"/>
    </xf>
    <xf numFmtId="0" fontId="0" fillId="0" borderId="0" xfId="0" applyFill="1" applyBorder="1"/>
    <xf numFmtId="0" fontId="20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vertical="top" wrapText="1"/>
    </xf>
    <xf numFmtId="0" fontId="16" fillId="4" borderId="15" xfId="0" applyNumberFormat="1" applyFont="1" applyFill="1" applyBorder="1" applyAlignment="1">
      <alignment horizontal="center"/>
    </xf>
    <xf numFmtId="0" fontId="16" fillId="4" borderId="8" xfId="0" applyNumberFormat="1" applyFont="1" applyFill="1" applyBorder="1" applyAlignment="1">
      <alignment horizontal="center"/>
    </xf>
    <xf numFmtId="0" fontId="16" fillId="4" borderId="6" xfId="0" applyNumberFormat="1" applyFont="1" applyFill="1" applyBorder="1" applyAlignment="1">
      <alignment horizontal="center"/>
    </xf>
    <xf numFmtId="2" fontId="18" fillId="0" borderId="16" xfId="0" applyNumberFormat="1" applyFont="1" applyBorder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167" fontId="18" fillId="0" borderId="11" xfId="0" applyNumberFormat="1" applyFont="1" applyBorder="1" applyAlignment="1">
      <alignment horizontal="center"/>
    </xf>
    <xf numFmtId="167" fontId="18" fillId="0" borderId="12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9" fillId="6" borderId="6" xfId="0" applyFont="1" applyFill="1" applyBorder="1" applyAlignment="1">
      <alignment horizontal="center"/>
    </xf>
    <xf numFmtId="0" fontId="19" fillId="6" borderId="5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172" fontId="17" fillId="6" borderId="5" xfId="0" applyNumberFormat="1" applyFont="1" applyFill="1" applyBorder="1" applyAlignment="1">
      <alignment horizontal="center"/>
    </xf>
    <xf numFmtId="174" fontId="16" fillId="6" borderId="6" xfId="0" applyNumberFormat="1" applyFont="1" applyFill="1" applyBorder="1" applyAlignment="1">
      <alignment horizontal="center"/>
    </xf>
    <xf numFmtId="172" fontId="16" fillId="6" borderId="5" xfId="0" applyNumberFormat="1" applyFont="1" applyFill="1" applyBorder="1" applyAlignment="1">
      <alignment horizontal="center"/>
    </xf>
    <xf numFmtId="174" fontId="16" fillId="6" borderId="5" xfId="0" applyNumberFormat="1" applyFont="1" applyFill="1" applyBorder="1" applyAlignment="1">
      <alignment horizontal="center"/>
    </xf>
    <xf numFmtId="174" fontId="16" fillId="6" borderId="12" xfId="0" applyNumberFormat="1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9" fillId="7" borderId="14" xfId="0" applyFont="1" applyFill="1" applyBorder="1" applyAlignment="1">
      <alignment horizontal="center"/>
    </xf>
    <xf numFmtId="172" fontId="17" fillId="7" borderId="5" xfId="0" applyNumberFormat="1" applyFont="1" applyFill="1" applyBorder="1" applyAlignment="1">
      <alignment horizontal="center"/>
    </xf>
    <xf numFmtId="174" fontId="16" fillId="7" borderId="6" xfId="0" applyNumberFormat="1" applyFont="1" applyFill="1" applyBorder="1" applyAlignment="1">
      <alignment horizontal="center"/>
    </xf>
    <xf numFmtId="172" fontId="16" fillId="7" borderId="5" xfId="0" applyNumberFormat="1" applyFont="1" applyFill="1" applyBorder="1" applyAlignment="1">
      <alignment horizontal="center"/>
    </xf>
    <xf numFmtId="174" fontId="16" fillId="7" borderId="5" xfId="0" applyNumberFormat="1" applyFont="1" applyFill="1" applyBorder="1" applyAlignment="1">
      <alignment horizontal="center"/>
    </xf>
    <xf numFmtId="174" fontId="16" fillId="7" borderId="12" xfId="0" applyNumberFormat="1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/>
    </xf>
    <xf numFmtId="0" fontId="19" fillId="8" borderId="14" xfId="0" applyFont="1" applyFill="1" applyBorder="1" applyAlignment="1">
      <alignment horizontal="center"/>
    </xf>
    <xf numFmtId="172" fontId="17" fillId="8" borderId="5" xfId="0" applyNumberFormat="1" applyFont="1" applyFill="1" applyBorder="1" applyAlignment="1">
      <alignment horizontal="center"/>
    </xf>
    <xf numFmtId="174" fontId="16" fillId="8" borderId="6" xfId="0" applyNumberFormat="1" applyFont="1" applyFill="1" applyBorder="1" applyAlignment="1">
      <alignment horizontal="center"/>
    </xf>
    <xf numFmtId="172" fontId="16" fillId="8" borderId="5" xfId="0" applyNumberFormat="1" applyFont="1" applyFill="1" applyBorder="1" applyAlignment="1">
      <alignment horizontal="center"/>
    </xf>
    <xf numFmtId="174" fontId="16" fillId="8" borderId="5" xfId="0" applyNumberFormat="1" applyFont="1" applyFill="1" applyBorder="1" applyAlignment="1">
      <alignment horizontal="center"/>
    </xf>
    <xf numFmtId="174" fontId="16" fillId="8" borderId="12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7" xfId="0" applyNumberFormat="1" applyFill="1" applyBorder="1" applyAlignment="1">
      <alignment horizontal="center"/>
    </xf>
    <xf numFmtId="167" fontId="0" fillId="10" borderId="8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0" fontId="0" fillId="10" borderId="9" xfId="0" applyNumberFormat="1" applyFill="1" applyBorder="1" applyAlignment="1">
      <alignment horizontal="center"/>
    </xf>
    <xf numFmtId="167" fontId="0" fillId="10" borderId="4" xfId="0" applyNumberFormat="1" applyFill="1" applyBorder="1" applyAlignment="1">
      <alignment horizontal="center"/>
    </xf>
    <xf numFmtId="167" fontId="0" fillId="10" borderId="5" xfId="0" applyNumberFormat="1" applyFill="1" applyBorder="1" applyAlignment="1">
      <alignment horizontal="center"/>
    </xf>
    <xf numFmtId="0" fontId="0" fillId="10" borderId="10" xfId="0" applyNumberFormat="1" applyFill="1" applyBorder="1" applyAlignment="1">
      <alignment horizontal="center"/>
    </xf>
    <xf numFmtId="167" fontId="0" fillId="10" borderId="11" xfId="0" applyNumberFormat="1" applyFill="1" applyBorder="1" applyAlignment="1">
      <alignment horizontal="center"/>
    </xf>
    <xf numFmtId="167" fontId="0" fillId="10" borderId="12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7" fontId="0" fillId="7" borderId="8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7" fontId="0" fillId="7" borderId="4" xfId="0" applyNumberFormat="1" applyFill="1" applyBorder="1" applyAlignment="1">
      <alignment horizontal="center"/>
    </xf>
    <xf numFmtId="167" fontId="0" fillId="7" borderId="5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7" fontId="0" fillId="7" borderId="11" xfId="0" applyNumberFormat="1" applyFill="1" applyBorder="1" applyAlignment="1">
      <alignment horizontal="center"/>
    </xf>
    <xf numFmtId="167" fontId="0" fillId="7" borderId="12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7" fontId="0" fillId="8" borderId="8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67" fontId="0" fillId="8" borderId="4" xfId="0" applyNumberFormat="1" applyFill="1" applyBorder="1" applyAlignment="1">
      <alignment horizontal="center"/>
    </xf>
    <xf numFmtId="167" fontId="0" fillId="8" borderId="5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167" fontId="0" fillId="8" borderId="11" xfId="0" applyNumberFormat="1" applyFill="1" applyBorder="1" applyAlignment="1">
      <alignment horizontal="center"/>
    </xf>
    <xf numFmtId="167" fontId="0" fillId="8" borderId="12" xfId="0" applyNumberFormat="1" applyFill="1" applyBorder="1" applyAlignment="1">
      <alignment horizont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8" xfId="0" applyNumberFormat="1" applyFont="1" applyFill="1" applyBorder="1" applyAlignment="1">
      <alignment horizontal="center"/>
    </xf>
    <xf numFmtId="0" fontId="16" fillId="2" borderId="6" xfId="0" applyNumberFormat="1" applyFont="1" applyFill="1" applyBorder="1" applyAlignment="1">
      <alignment horizontal="center"/>
    </xf>
    <xf numFmtId="174" fontId="16" fillId="4" borderId="6" xfId="0" applyNumberFormat="1" applyFont="1" applyFill="1" applyBorder="1" applyAlignment="1">
      <alignment horizontal="center"/>
    </xf>
    <xf numFmtId="172" fontId="16" fillId="4" borderId="5" xfId="0" applyNumberFormat="1" applyFont="1" applyFill="1" applyBorder="1" applyAlignment="1">
      <alignment horizontal="center"/>
    </xf>
    <xf numFmtId="174" fontId="16" fillId="4" borderId="5" xfId="0" applyNumberFormat="1" applyFont="1" applyFill="1" applyBorder="1" applyAlignment="1">
      <alignment horizontal="center"/>
    </xf>
    <xf numFmtId="174" fontId="16" fillId="4" borderId="12" xfId="0" applyNumberFormat="1" applyFont="1" applyFill="1" applyBorder="1" applyAlignment="1">
      <alignment horizontal="center"/>
    </xf>
    <xf numFmtId="0" fontId="16" fillId="3" borderId="15" xfId="0" applyNumberFormat="1" applyFont="1" applyFill="1" applyBorder="1" applyAlignment="1">
      <alignment horizontal="center"/>
    </xf>
    <xf numFmtId="0" fontId="16" fillId="3" borderId="8" xfId="0" applyNumberFormat="1" applyFont="1" applyFill="1" applyBorder="1" applyAlignment="1">
      <alignment horizontal="center"/>
    </xf>
    <xf numFmtId="0" fontId="16" fillId="3" borderId="6" xfId="0" applyNumberFormat="1" applyFont="1" applyFill="1" applyBorder="1" applyAlignment="1">
      <alignment horizontal="center"/>
    </xf>
    <xf numFmtId="0" fontId="16" fillId="9" borderId="15" xfId="0" applyNumberFormat="1" applyFont="1" applyFill="1" applyBorder="1" applyAlignment="1" applyProtection="1">
      <alignment horizontal="center"/>
      <protection hidden="1"/>
    </xf>
    <xf numFmtId="0" fontId="16" fillId="9" borderId="8" xfId="0" applyNumberFormat="1" applyFont="1" applyFill="1" applyBorder="1" applyAlignment="1" applyProtection="1">
      <alignment horizontal="center"/>
      <protection hidden="1"/>
    </xf>
    <xf numFmtId="0" fontId="16" fillId="9" borderId="6" xfId="0" applyNumberFormat="1" applyFont="1" applyFill="1" applyBorder="1" applyAlignment="1" applyProtection="1">
      <alignment horizontal="center"/>
      <protection hidden="1"/>
    </xf>
    <xf numFmtId="2" fontId="18" fillId="0" borderId="13" xfId="0" applyNumberFormat="1" applyFont="1" applyBorder="1" applyAlignment="1" applyProtection="1">
      <alignment horizontal="center"/>
      <protection hidden="1"/>
    </xf>
    <xf numFmtId="2" fontId="18" fillId="0" borderId="4" xfId="0" applyNumberFormat="1" applyFont="1" applyBorder="1" applyAlignment="1" applyProtection="1">
      <alignment horizontal="center"/>
      <protection hidden="1"/>
    </xf>
    <xf numFmtId="167" fontId="18" fillId="0" borderId="4" xfId="0" applyNumberFormat="1" applyFont="1" applyBorder="1" applyAlignment="1" applyProtection="1">
      <alignment horizontal="center"/>
      <protection hidden="1"/>
    </xf>
    <xf numFmtId="167" fontId="18" fillId="0" borderId="5" xfId="0" applyNumberFormat="1" applyFont="1" applyBorder="1" applyAlignment="1" applyProtection="1">
      <alignment horizontal="center"/>
      <protection hidden="1"/>
    </xf>
    <xf numFmtId="2" fontId="18" fillId="0" borderId="16" xfId="0" applyNumberFormat="1" applyFont="1" applyBorder="1" applyAlignment="1" applyProtection="1">
      <alignment horizontal="center"/>
      <protection hidden="1"/>
    </xf>
    <xf numFmtId="2" fontId="18" fillId="0" borderId="11" xfId="0" applyNumberFormat="1" applyFont="1" applyBorder="1" applyAlignment="1" applyProtection="1">
      <alignment horizontal="center"/>
      <protection hidden="1"/>
    </xf>
    <xf numFmtId="167" fontId="18" fillId="0" borderId="11" xfId="0" applyNumberFormat="1" applyFont="1" applyBorder="1" applyAlignment="1" applyProtection="1">
      <alignment horizontal="center"/>
      <protection hidden="1"/>
    </xf>
    <xf numFmtId="167" fontId="18" fillId="0" borderId="12" xfId="0" applyNumberFormat="1" applyFont="1" applyBorder="1" applyAlignment="1" applyProtection="1">
      <alignment horizontal="center"/>
      <protection hidden="1"/>
    </xf>
    <xf numFmtId="0" fontId="19" fillId="3" borderId="17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/>
    </xf>
    <xf numFmtId="0" fontId="19" fillId="3" borderId="19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9" fillId="3" borderId="20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0" fontId="19" fillId="3" borderId="10" xfId="0" applyFont="1" applyFill="1" applyBorder="1" applyAlignment="1">
      <alignment horizontal="center"/>
    </xf>
    <xf numFmtId="0" fontId="19" fillId="3" borderId="11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/>
    </xf>
    <xf numFmtId="0" fontId="18" fillId="0" borderId="21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838200</xdr:colOff>
      <xdr:row>13</xdr:row>
      <xdr:rowOff>0</xdr:rowOff>
    </xdr:from>
    <xdr:to>
      <xdr:col>8</xdr:col>
      <xdr:colOff>0</xdr:colOff>
      <xdr:row>24</xdr:row>
      <xdr:rowOff>175260</xdr:rowOff>
    </xdr:to>
    <xdr:pic>
      <xdr:nvPicPr>
        <xdr:cNvPr id="1071" name="Picture 22" descr="https://maccmodels.co.uk/images/copper.jpg">
          <a:extLst>
            <a:ext uri="{FF2B5EF4-FFF2-40B4-BE49-F238E27FC236}">
              <a16:creationId xmlns:a16="http://schemas.microsoft.com/office/drawing/2014/main" id="{588C2F58-45D1-32EF-F3FE-F88361689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2415540"/>
          <a:ext cx="2636520" cy="2346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274320</xdr:colOff>
          <xdr:row>25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6169136-7D3E-7BAE-96E9-D6A6517AE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228600</xdr:colOff>
          <xdr:row>25</xdr:row>
          <xdr:rowOff>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E4ED0F1-5F8A-2192-FCE3-75EFD4FD2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228600</xdr:colOff>
          <xdr:row>25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25CB8BA-68F0-0B8C-08F2-E7AB6DC20C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868680</xdr:colOff>
          <xdr:row>33</xdr:row>
          <xdr:rowOff>15240</xdr:rowOff>
        </xdr:from>
        <xdr:to>
          <xdr:col>2</xdr:col>
          <xdr:colOff>304800</xdr:colOff>
          <xdr:row>34</xdr:row>
          <xdr:rowOff>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98E6183-701A-0D25-A18C-821C65DECA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929640</xdr:colOff>
          <xdr:row>30</xdr:row>
          <xdr:rowOff>7620</xdr:rowOff>
        </xdr:from>
        <xdr:to>
          <xdr:col>2</xdr:col>
          <xdr:colOff>251460</xdr:colOff>
          <xdr:row>31</xdr:row>
          <xdr:rowOff>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67C7934-3D41-E125-E456-0CBC500FD7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967740</xdr:colOff>
          <xdr:row>31</xdr:row>
          <xdr:rowOff>15240</xdr:rowOff>
        </xdr:from>
        <xdr:to>
          <xdr:col>2</xdr:col>
          <xdr:colOff>228600</xdr:colOff>
          <xdr:row>32</xdr:row>
          <xdr:rowOff>7620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1C65E37F-8D7D-FC44-4220-AC17C9F65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32</xdr:row>
          <xdr:rowOff>15240</xdr:rowOff>
        </xdr:from>
        <xdr:to>
          <xdr:col>2</xdr:col>
          <xdr:colOff>236220</xdr:colOff>
          <xdr:row>33</xdr:row>
          <xdr:rowOff>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7F65E28C-7D9E-0323-7D06-54F3CB602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861060</xdr:colOff>
      <xdr:row>13</xdr:row>
      <xdr:rowOff>30480</xdr:rowOff>
    </xdr:from>
    <xdr:to>
      <xdr:col>7</xdr:col>
      <xdr:colOff>845820</xdr:colOff>
      <xdr:row>23</xdr:row>
      <xdr:rowOff>15240</xdr:rowOff>
    </xdr:to>
    <xdr:pic>
      <xdr:nvPicPr>
        <xdr:cNvPr id="2066" name="Picture 29" descr="https://encrypted-tbn3.google.com/images?q=tbn:ANd9GcTTEDONfmGsp8YgPeDeMSVRkLXqdxKviHQgzfueRDKUClXxxhDdgg">
          <a:extLst>
            <a:ext uri="{FF2B5EF4-FFF2-40B4-BE49-F238E27FC236}">
              <a16:creationId xmlns:a16="http://schemas.microsoft.com/office/drawing/2014/main" id="{6D99AC6B-9C3D-43D1-722C-3FDB641C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1120" y="2446020"/>
          <a:ext cx="2590800" cy="1912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876300</xdr:colOff>
          <xdr:row>33</xdr:row>
          <xdr:rowOff>0</xdr:rowOff>
        </xdr:from>
        <xdr:to>
          <xdr:col>2</xdr:col>
          <xdr:colOff>304800</xdr:colOff>
          <xdr:row>34</xdr:row>
          <xdr:rowOff>30480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8F18D62D-0935-1BDD-753A-ABBF738CD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929640</xdr:colOff>
          <xdr:row>30</xdr:row>
          <xdr:rowOff>7620</xdr:rowOff>
        </xdr:from>
        <xdr:to>
          <xdr:col>2</xdr:col>
          <xdr:colOff>251460</xdr:colOff>
          <xdr:row>31</xdr:row>
          <xdr:rowOff>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37F187DD-1FBD-F1B8-CDAA-56891ADCA3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967740</xdr:colOff>
          <xdr:row>31</xdr:row>
          <xdr:rowOff>7620</xdr:rowOff>
        </xdr:from>
        <xdr:to>
          <xdr:col>2</xdr:col>
          <xdr:colOff>228600</xdr:colOff>
          <xdr:row>32</xdr:row>
          <xdr:rowOff>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3F4213AC-0AA7-009C-C6B7-2E4767F81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944880</xdr:colOff>
          <xdr:row>32</xdr:row>
          <xdr:rowOff>15240</xdr:rowOff>
        </xdr:from>
        <xdr:to>
          <xdr:col>2</xdr:col>
          <xdr:colOff>243840</xdr:colOff>
          <xdr:row>33</xdr:row>
          <xdr:rowOff>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8A89D62A-4A72-FCFB-1E44-958132904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7620</xdr:rowOff>
    </xdr:from>
    <xdr:to>
      <xdr:col>7</xdr:col>
      <xdr:colOff>822960</xdr:colOff>
      <xdr:row>23</xdr:row>
      <xdr:rowOff>60960</xdr:rowOff>
    </xdr:to>
    <xdr:pic>
      <xdr:nvPicPr>
        <xdr:cNvPr id="3088" name="Picture 32" descr="M10 Stainless steel studding 12&quot; long">
          <a:extLst>
            <a:ext uri="{FF2B5EF4-FFF2-40B4-BE49-F238E27FC236}">
              <a16:creationId xmlns:a16="http://schemas.microsoft.com/office/drawing/2014/main" id="{0F90587E-EB81-5AD2-CE01-029E2028B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3020" y="2423160"/>
          <a:ext cx="256032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868680</xdr:colOff>
          <xdr:row>33</xdr:row>
          <xdr:rowOff>15240</xdr:rowOff>
        </xdr:from>
        <xdr:to>
          <xdr:col>2</xdr:col>
          <xdr:colOff>304800</xdr:colOff>
          <xdr:row>34</xdr:row>
          <xdr:rowOff>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D912DBAB-3881-3126-037E-DBD870C03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929640</xdr:colOff>
          <xdr:row>30</xdr:row>
          <xdr:rowOff>15240</xdr:rowOff>
        </xdr:from>
        <xdr:to>
          <xdr:col>2</xdr:col>
          <xdr:colOff>251460</xdr:colOff>
          <xdr:row>31</xdr:row>
          <xdr:rowOff>7620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51638718-0B76-EBCD-2DDC-B209DB58C9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967740</xdr:colOff>
          <xdr:row>31</xdr:row>
          <xdr:rowOff>15240</xdr:rowOff>
        </xdr:from>
        <xdr:to>
          <xdr:col>2</xdr:col>
          <xdr:colOff>228600</xdr:colOff>
          <xdr:row>32</xdr:row>
          <xdr:rowOff>7620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DF48A61-D288-8A66-C32C-3CE0271281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32</xdr:row>
          <xdr:rowOff>15240</xdr:rowOff>
        </xdr:from>
        <xdr:to>
          <xdr:col>2</xdr:col>
          <xdr:colOff>236220</xdr:colOff>
          <xdr:row>33</xdr:row>
          <xdr:rowOff>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48FA242C-EB5B-8695-088D-87B2627BE0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868680</xdr:colOff>
          <xdr:row>33</xdr:row>
          <xdr:rowOff>15240</xdr:rowOff>
        </xdr:from>
        <xdr:to>
          <xdr:col>2</xdr:col>
          <xdr:colOff>304800</xdr:colOff>
          <xdr:row>34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185DD2D7-25BB-6EF5-A563-A5C91079F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929640</xdr:colOff>
          <xdr:row>30</xdr:row>
          <xdr:rowOff>7620</xdr:rowOff>
        </xdr:from>
        <xdr:to>
          <xdr:col>2</xdr:col>
          <xdr:colOff>251460</xdr:colOff>
          <xdr:row>31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CBB372FD-C84B-59EC-0210-0BBDD63F5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967740</xdr:colOff>
          <xdr:row>31</xdr:row>
          <xdr:rowOff>15240</xdr:rowOff>
        </xdr:from>
        <xdr:to>
          <xdr:col>2</xdr:col>
          <xdr:colOff>228600</xdr:colOff>
          <xdr:row>32</xdr:row>
          <xdr:rowOff>7620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84F8B277-8F0A-324E-1C6D-F4127DCC4E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32</xdr:row>
          <xdr:rowOff>15240</xdr:rowOff>
        </xdr:from>
        <xdr:to>
          <xdr:col>2</xdr:col>
          <xdr:colOff>236220</xdr:colOff>
          <xdr:row>33</xdr:row>
          <xdr:rowOff>0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FB00D9F7-C1CC-6EDD-6A94-8755CC3DE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495300</xdr:colOff>
      <xdr:row>12</xdr:row>
      <xdr:rowOff>175260</xdr:rowOff>
    </xdr:from>
    <xdr:to>
      <xdr:col>8</xdr:col>
      <xdr:colOff>22860</xdr:colOff>
      <xdr:row>23</xdr:row>
      <xdr:rowOff>175260</xdr:rowOff>
    </xdr:to>
    <xdr:pic>
      <xdr:nvPicPr>
        <xdr:cNvPr id="4114" name="Picture 13">
          <a:extLst>
            <a:ext uri="{FF2B5EF4-FFF2-40B4-BE49-F238E27FC236}">
              <a16:creationId xmlns:a16="http://schemas.microsoft.com/office/drawing/2014/main" id="{8E3A6A2E-82D6-332D-90D0-A8889BFD0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2400300"/>
          <a:ext cx="2133600" cy="2118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oleObject" Target="../embeddings/oleObject8.bin"/><Relationship Id="rId7" Type="http://schemas.openxmlformats.org/officeDocument/2006/relationships/oleObject" Target="../embeddings/oleObject10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9.bin"/><Relationship Id="rId10" Type="http://schemas.openxmlformats.org/officeDocument/2006/relationships/image" Target="../media/image6.emf"/><Relationship Id="rId4" Type="http://schemas.openxmlformats.org/officeDocument/2006/relationships/image" Target="../media/image3.emf"/><Relationship Id="rId9" Type="http://schemas.openxmlformats.org/officeDocument/2006/relationships/oleObject" Target="../embeddings/oleObject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oleObject" Target="../embeddings/oleObject12.bin"/><Relationship Id="rId7" Type="http://schemas.openxmlformats.org/officeDocument/2006/relationships/oleObject" Target="../embeddings/oleObject1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13.bin"/><Relationship Id="rId10" Type="http://schemas.openxmlformats.org/officeDocument/2006/relationships/image" Target="../media/image6.emf"/><Relationship Id="rId4" Type="http://schemas.openxmlformats.org/officeDocument/2006/relationships/image" Target="../media/image3.emf"/><Relationship Id="rId9" Type="http://schemas.openxmlformats.org/officeDocument/2006/relationships/oleObject" Target="../embeddings/oleObject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oleObject" Target="../embeddings/oleObject16.bin"/><Relationship Id="rId7" Type="http://schemas.openxmlformats.org/officeDocument/2006/relationships/oleObject" Target="../embeddings/oleObject18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17.bin"/><Relationship Id="rId10" Type="http://schemas.openxmlformats.org/officeDocument/2006/relationships/image" Target="../media/image6.emf"/><Relationship Id="rId4" Type="http://schemas.openxmlformats.org/officeDocument/2006/relationships/image" Target="../media/image3.emf"/><Relationship Id="rId9" Type="http://schemas.openxmlformats.org/officeDocument/2006/relationships/oleObject" Target="../embeddings/oleObject1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588E-638D-4A2C-84E7-7430E92F8C49}">
  <sheetPr>
    <tabColor rgb="FFF1600F"/>
  </sheetPr>
  <dimension ref="A1:O36"/>
  <sheetViews>
    <sheetView tabSelected="1" zoomScaleNormal="145" workbookViewId="0">
      <selection activeCell="B12" sqref="B12"/>
    </sheetView>
  </sheetViews>
  <sheetFormatPr defaultRowHeight="14.4" x14ac:dyDescent="0.3"/>
  <cols>
    <col min="1" max="1" width="10.44140625" customWidth="1"/>
    <col min="2" max="4" width="17.6640625" customWidth="1"/>
    <col min="5" max="10" width="12.6640625" customWidth="1"/>
  </cols>
  <sheetData>
    <row r="1" spans="1:15" ht="16.2" thickBot="1" x14ac:dyDescent="0.4">
      <c r="A1" s="7" t="s">
        <v>0</v>
      </c>
      <c r="B1" s="8" t="s">
        <v>26</v>
      </c>
      <c r="C1" s="8" t="s">
        <v>27</v>
      </c>
      <c r="D1" s="9" t="s">
        <v>28</v>
      </c>
      <c r="E1" s="40" t="s">
        <v>6</v>
      </c>
      <c r="F1" s="41" t="s">
        <v>7</v>
      </c>
      <c r="G1" s="41" t="s">
        <v>8</v>
      </c>
      <c r="H1" s="42" t="s">
        <v>10</v>
      </c>
      <c r="I1" s="14"/>
      <c r="J1" s="14"/>
    </row>
    <row r="2" spans="1:15" x14ac:dyDescent="0.3">
      <c r="A2" s="15">
        <v>1</v>
      </c>
      <c r="B2" s="16">
        <v>1.44225E-5</v>
      </c>
      <c r="C2" s="16">
        <v>8.4039999999999995E-6</v>
      </c>
      <c r="D2" s="17">
        <v>1.7161469999999999E-3</v>
      </c>
      <c r="E2" s="25">
        <f>100*ABS(((B2-AVERAGE($B$2:$B$11))/AVERAGE($B$2:$B$11)))</f>
        <v>5.3374639826197638</v>
      </c>
      <c r="F2" s="24">
        <f>100*ABS(((C2-AVERAGE($C$2:$C$11))/AVERAGE($C$2:$C$11)))</f>
        <v>1.7122005988024052</v>
      </c>
      <c r="G2" s="10">
        <f>(0.005*B2+0.004*0.1)/(100*SQRT(3))</f>
        <v>2.3098174184713723E-6</v>
      </c>
      <c r="H2" s="11">
        <f>(0.005*C2+0.004*0.1)/(100*SQRT(3))</f>
        <v>2.3096436793416165E-6</v>
      </c>
      <c r="I2" s="26"/>
      <c r="J2" s="26"/>
    </row>
    <row r="3" spans="1:15" x14ac:dyDescent="0.3">
      <c r="A3" s="18">
        <v>2</v>
      </c>
      <c r="B3" s="19">
        <v>1.49645E-5</v>
      </c>
      <c r="C3" s="19">
        <v>8.6755000000000002E-6</v>
      </c>
      <c r="D3" s="20">
        <v>1.724915E-3</v>
      </c>
      <c r="E3" s="25">
        <f t="shared" ref="E3:E11" si="0">100*ABS(((B3-AVERAGE($B$2:$B$11))/AVERAGE($B$2:$B$11)))</f>
        <v>1.7800297984339308</v>
      </c>
      <c r="F3" s="24">
        <f t="shared" ref="F3:F11" si="1">100*ABS(((C3-AVERAGE($C$2:$C$11))/AVERAGE($C$2:$C$11)))</f>
        <v>1.4630894461077828</v>
      </c>
      <c r="G3" s="10">
        <f t="shared" ref="G3:G11" si="2">(0.005*B3+0.004*0.1)/(100*SQRT(3))</f>
        <v>2.3098330646636677E-6</v>
      </c>
      <c r="H3" s="11">
        <f t="shared" ref="H3:H10" si="3">(0.005*C3+0.004*0.1)/(100*SQRT(3))</f>
        <v>2.3096515168715206E-6</v>
      </c>
      <c r="I3" s="26"/>
      <c r="J3" s="26"/>
    </row>
    <row r="4" spans="1:15" x14ac:dyDescent="0.3">
      <c r="A4" s="18">
        <v>3</v>
      </c>
      <c r="B4" s="19">
        <v>1.51275E-5</v>
      </c>
      <c r="C4" s="19">
        <v>8.4579999999999993E-6</v>
      </c>
      <c r="D4" s="20">
        <v>1.7885430000000001E-3</v>
      </c>
      <c r="E4" s="25">
        <f t="shared" si="0"/>
        <v>0.71017413049612677</v>
      </c>
      <c r="F4" s="24">
        <f t="shared" si="1"/>
        <v>1.0806511976048021</v>
      </c>
      <c r="G4" s="10">
        <f t="shared" si="2"/>
        <v>2.3098377700683614E-6</v>
      </c>
      <c r="H4" s="11">
        <f t="shared" si="3"/>
        <v>2.3096452381873436E-6</v>
      </c>
      <c r="I4" s="26"/>
      <c r="J4" s="26"/>
    </row>
    <row r="5" spans="1:15" x14ac:dyDescent="0.3">
      <c r="A5" s="18">
        <v>4</v>
      </c>
      <c r="B5" s="19">
        <v>1.5126999999999999E-5</v>
      </c>
      <c r="C5" s="19">
        <v>8.0790000000000001E-6</v>
      </c>
      <c r="D5" s="20">
        <v>1.8723850000000001E-3</v>
      </c>
      <c r="E5" s="25">
        <f t="shared" si="0"/>
        <v>0.71345589634870399</v>
      </c>
      <c r="F5" s="24">
        <f t="shared" si="1"/>
        <v>5.5131923652694637</v>
      </c>
      <c r="G5" s="10">
        <f t="shared" si="2"/>
        <v>2.3098377556346049E-6</v>
      </c>
      <c r="H5" s="11">
        <f t="shared" si="3"/>
        <v>2.309634297399742E-6</v>
      </c>
      <c r="I5" s="26"/>
      <c r="J5" s="26"/>
    </row>
    <row r="6" spans="1:15" x14ac:dyDescent="0.3">
      <c r="A6" s="18">
        <v>5</v>
      </c>
      <c r="B6" s="19">
        <v>1.5452500000000002E-5</v>
      </c>
      <c r="C6" s="19">
        <v>8.4579999999999993E-6</v>
      </c>
      <c r="D6" s="20">
        <v>1.8269689999999999E-3</v>
      </c>
      <c r="E6" s="25">
        <f t="shared" si="0"/>
        <v>1.4229736736743488</v>
      </c>
      <c r="F6" s="24">
        <f t="shared" si="1"/>
        <v>1.0806511976048021</v>
      </c>
      <c r="G6" s="10">
        <f t="shared" si="2"/>
        <v>2.3098471520102358E-6</v>
      </c>
      <c r="H6" s="11">
        <f t="shared" si="3"/>
        <v>2.3096452381873436E-6</v>
      </c>
    </row>
    <row r="7" spans="1:15" x14ac:dyDescent="0.3">
      <c r="A7" s="18">
        <v>6</v>
      </c>
      <c r="B7" s="19">
        <v>1.5290000000000001E-5</v>
      </c>
      <c r="C7" s="19">
        <v>9.0004999999999996E-6</v>
      </c>
      <c r="D7" s="20">
        <v>1.6987949999999999E-3</v>
      </c>
      <c r="E7" s="25">
        <f t="shared" si="0"/>
        <v>0.35639977158911096</v>
      </c>
      <c r="F7" s="24">
        <f t="shared" si="1"/>
        <v>5.2640812125748422</v>
      </c>
      <c r="G7" s="10">
        <f t="shared" si="2"/>
        <v>2.3098424610392986E-6</v>
      </c>
      <c r="H7" s="11">
        <f t="shared" si="3"/>
        <v>2.3096608988133951E-6</v>
      </c>
    </row>
    <row r="8" spans="1:15" x14ac:dyDescent="0.3">
      <c r="A8" s="18">
        <v>7</v>
      </c>
      <c r="B8" s="19">
        <v>1.5506999999999999E-5</v>
      </c>
      <c r="C8" s="19">
        <v>8.5125000000000002E-6</v>
      </c>
      <c r="D8" s="20">
        <v>1.8216739999999999E-3</v>
      </c>
      <c r="E8" s="25">
        <f t="shared" si="0"/>
        <v>1.7806861516044572</v>
      </c>
      <c r="F8" s="24">
        <f t="shared" si="1"/>
        <v>0.44325411676646814</v>
      </c>
      <c r="G8" s="10">
        <f t="shared" si="2"/>
        <v>2.3098487252897195E-6</v>
      </c>
      <c r="H8" s="11">
        <f t="shared" si="3"/>
        <v>2.3096468114668269E-6</v>
      </c>
    </row>
    <row r="9" spans="1:15" x14ac:dyDescent="0.3">
      <c r="A9" s="18">
        <v>8</v>
      </c>
      <c r="B9" s="19">
        <v>1.5344000000000001E-5</v>
      </c>
      <c r="C9" s="19">
        <v>8.7290000000000006E-6</v>
      </c>
      <c r="D9" s="20">
        <v>1.7578190000000001E-3</v>
      </c>
      <c r="E9" s="25">
        <f t="shared" si="0"/>
        <v>0.71083048366666446</v>
      </c>
      <c r="F9" s="24">
        <f t="shared" si="1"/>
        <v>2.0887911676646742</v>
      </c>
      <c r="G9" s="10">
        <f t="shared" si="2"/>
        <v>2.3098440198850253E-6</v>
      </c>
      <c r="H9" s="11">
        <f t="shared" si="3"/>
        <v>2.3096530612834909E-6</v>
      </c>
    </row>
    <row r="10" spans="1:15" x14ac:dyDescent="0.3">
      <c r="A10" s="18">
        <v>9</v>
      </c>
      <c r="B10" s="19">
        <v>1.5723499999999999E-5</v>
      </c>
      <c r="C10" s="19">
        <v>8.6209999999999993E-6</v>
      </c>
      <c r="D10" s="20">
        <v>1.8238600000000001E-3</v>
      </c>
      <c r="E10" s="25">
        <f t="shared" si="0"/>
        <v>3.2016907657672484</v>
      </c>
      <c r="F10" s="24">
        <f t="shared" si="1"/>
        <v>0.82569236526944878</v>
      </c>
      <c r="G10" s="10">
        <f t="shared" si="2"/>
        <v>2.3098549751063835E-6</v>
      </c>
      <c r="H10" s="11">
        <f t="shared" si="3"/>
        <v>2.3096499435920374E-6</v>
      </c>
    </row>
    <row r="11" spans="1:15" ht="15" thickBot="1" x14ac:dyDescent="0.35">
      <c r="A11" s="21">
        <v>10</v>
      </c>
      <c r="B11" s="22">
        <v>1.5398499999999998E-5</v>
      </c>
      <c r="C11" s="22">
        <v>8.5665000000000001E-6</v>
      </c>
      <c r="D11" s="23">
        <v>1.7975249999999999E-3</v>
      </c>
      <c r="E11" s="43">
        <f t="shared" si="0"/>
        <v>1.068542961596773</v>
      </c>
      <c r="F11" s="44">
        <f t="shared" si="1"/>
        <v>0.18829528443113452</v>
      </c>
      <c r="G11" s="45">
        <f t="shared" si="2"/>
        <v>2.309845593164509E-6</v>
      </c>
      <c r="H11" s="46">
        <f>(0.005*C11+0.004*0.1)/(100*SQRT(3))</f>
        <v>2.3096483703125537E-6</v>
      </c>
    </row>
    <row r="13" spans="1:15" ht="15" thickBot="1" x14ac:dyDescent="0.35"/>
    <row r="14" spans="1:15" ht="15" thickBot="1" x14ac:dyDescent="0.35">
      <c r="B14" s="127" t="s">
        <v>9</v>
      </c>
      <c r="C14" s="128"/>
      <c r="D14" s="12">
        <v>10</v>
      </c>
    </row>
    <row r="15" spans="1:15" x14ac:dyDescent="0.3">
      <c r="B15" s="131" t="s">
        <v>1</v>
      </c>
      <c r="C15" s="132"/>
      <c r="D15" s="12" t="s">
        <v>25</v>
      </c>
    </row>
    <row r="16" spans="1:15" ht="15.6" x14ac:dyDescent="0.35">
      <c r="B16" s="123" t="s">
        <v>5</v>
      </c>
      <c r="C16" s="124"/>
      <c r="D16" s="13">
        <v>2.7499999999999998E-3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2:15" x14ac:dyDescent="0.3">
      <c r="B17" s="123" t="s">
        <v>2</v>
      </c>
      <c r="C17" s="124"/>
      <c r="D17" s="13">
        <v>0.48499999999999999</v>
      </c>
      <c r="F17" s="33"/>
      <c r="G17" s="33"/>
      <c r="H17" s="33"/>
      <c r="J17" s="33"/>
      <c r="K17" s="33"/>
      <c r="L17" s="33"/>
      <c r="M17" s="33"/>
      <c r="N17" s="33"/>
      <c r="O17" s="33"/>
    </row>
    <row r="18" spans="2:15" x14ac:dyDescent="0.3">
      <c r="B18" s="123" t="s">
        <v>3</v>
      </c>
      <c r="C18" s="124"/>
      <c r="D18" s="27">
        <v>1E-3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2:15" ht="16.2" x14ac:dyDescent="0.35">
      <c r="B19" s="123" t="s">
        <v>4</v>
      </c>
      <c r="C19" s="124"/>
      <c r="D19" s="32">
        <v>0.01</v>
      </c>
      <c r="F19" s="33"/>
      <c r="G19" s="34"/>
      <c r="H19" s="35"/>
      <c r="I19" s="36"/>
      <c r="J19" s="36"/>
      <c r="K19" s="35"/>
      <c r="L19" s="37"/>
      <c r="M19" s="34"/>
      <c r="N19" s="33"/>
      <c r="O19" s="33"/>
    </row>
    <row r="20" spans="2:15" ht="16.2" x14ac:dyDescent="0.35">
      <c r="B20" s="135" t="s">
        <v>11</v>
      </c>
      <c r="C20" s="136"/>
      <c r="D20" s="28">
        <f>(D18*D19)/(100*SQRT(3))</f>
        <v>5.7735026918962584E-8</v>
      </c>
      <c r="F20" s="33"/>
      <c r="G20" s="34"/>
      <c r="H20" s="34"/>
      <c r="I20" s="38"/>
      <c r="J20" s="34"/>
      <c r="K20" s="38"/>
      <c r="L20" s="39"/>
      <c r="M20" s="34"/>
      <c r="N20" s="33"/>
      <c r="O20" s="33"/>
    </row>
    <row r="21" spans="2:15" ht="16.2" x14ac:dyDescent="0.35">
      <c r="B21" s="129" t="s">
        <v>12</v>
      </c>
      <c r="C21" s="130"/>
      <c r="D21" s="11">
        <f>AVERAGE(D2:D11)</f>
        <v>1.7828632000000005E-3</v>
      </c>
      <c r="F21" s="33"/>
      <c r="G21" s="34"/>
      <c r="H21" s="34"/>
      <c r="I21" s="34"/>
      <c r="J21" s="34"/>
      <c r="K21" s="34"/>
      <c r="L21" s="37"/>
      <c r="M21" s="34"/>
      <c r="N21" s="33"/>
      <c r="O21" s="33"/>
    </row>
    <row r="22" spans="2:15" ht="16.2" x14ac:dyDescent="0.35">
      <c r="B22" s="129" t="s">
        <v>13</v>
      </c>
      <c r="C22" s="130"/>
      <c r="D22" s="29">
        <f>100*ABS(($D$18-D21)/(D21+$D$18))</f>
        <v>28.131573265980169</v>
      </c>
      <c r="F22" s="33"/>
      <c r="G22" s="34"/>
      <c r="H22" s="34"/>
      <c r="I22" s="34"/>
      <c r="J22" s="34"/>
      <c r="K22" s="34"/>
      <c r="L22" s="37"/>
      <c r="M22" s="34"/>
      <c r="N22" s="33"/>
      <c r="O22" s="33"/>
    </row>
    <row r="23" spans="2:15" ht="16.2" x14ac:dyDescent="0.35">
      <c r="B23" s="129" t="s">
        <v>14</v>
      </c>
      <c r="C23" s="130"/>
      <c r="D23" s="29">
        <f>AVERAGE(E2:E11)</f>
        <v>1.7082247615797126</v>
      </c>
      <c r="F23" s="33"/>
      <c r="G23" s="34"/>
      <c r="H23" s="34"/>
      <c r="I23" s="34"/>
      <c r="J23" s="34"/>
      <c r="K23" s="34"/>
      <c r="L23" s="37"/>
      <c r="M23" s="34"/>
      <c r="N23" s="33"/>
      <c r="O23" s="33"/>
    </row>
    <row r="24" spans="2:15" ht="16.2" x14ac:dyDescent="0.35">
      <c r="B24" s="129" t="s">
        <v>15</v>
      </c>
      <c r="C24" s="130"/>
      <c r="D24" s="29">
        <f>AVERAGE(F2:F11)</f>
        <v>1.9659898952095827</v>
      </c>
      <c r="F24" s="33"/>
      <c r="G24" s="34"/>
      <c r="H24" s="34"/>
      <c r="I24" s="34"/>
      <c r="J24" s="34"/>
      <c r="K24" s="34"/>
      <c r="L24" s="37"/>
      <c r="M24" s="34"/>
      <c r="N24" s="33"/>
      <c r="O24" s="33"/>
    </row>
    <row r="25" spans="2:15" ht="15.6" x14ac:dyDescent="0.35">
      <c r="B25" s="135" t="s">
        <v>16</v>
      </c>
      <c r="C25" s="136"/>
      <c r="D25" s="30">
        <f>AVERAGE(G2:G11)</f>
        <v>2.3098408935333177E-6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2:15" ht="15.6" x14ac:dyDescent="0.35">
      <c r="B26" s="135" t="s">
        <v>17</v>
      </c>
      <c r="C26" s="136"/>
      <c r="D26" s="30">
        <f>AVERAGE(H2:H11)</f>
        <v>2.309647905545587E-6</v>
      </c>
      <c r="G26" s="33"/>
      <c r="H26" s="33"/>
      <c r="J26" s="33"/>
      <c r="K26" s="33"/>
      <c r="L26" s="33"/>
      <c r="M26" s="33"/>
      <c r="N26" s="33"/>
      <c r="O26" s="33"/>
    </row>
    <row r="27" spans="2:15" ht="15.6" x14ac:dyDescent="0.35">
      <c r="B27" s="135" t="s">
        <v>18</v>
      </c>
      <c r="C27" s="136"/>
      <c r="D27" s="30">
        <f>1*(SQRT((1/(D14*(D14-1)))*SUM((B2-(AVERAGE(B2:B11)))^2,(B3-(AVERAGE(B2:B11)))^2,(B4-(AVERAGE(B2:B11)))^2,(B5-(AVERAGE(B2:B11)))^2,(B6-(AVERAGE(B2:B11)))^2,(B7-(AVERAGE(B2:B11)))^2,(B8-(AVERAGE(B2:B11)))^2,(B9-(AVERAGE(B2:B11)))^2,(B10-(AVERAGE(B2:B11)))^2,(B11-(AVERAGE(B2:B11)))^2)))</f>
        <v>1.1343635513655517E-7</v>
      </c>
      <c r="G27" s="33"/>
      <c r="H27" s="33"/>
      <c r="I27" s="33"/>
      <c r="J27" s="33"/>
      <c r="K27" s="33"/>
      <c r="L27" s="33"/>
      <c r="M27" s="33"/>
      <c r="N27" s="33"/>
      <c r="O27" s="33"/>
    </row>
    <row r="28" spans="2:15" ht="15.6" x14ac:dyDescent="0.35">
      <c r="B28" s="135" t="s">
        <v>19</v>
      </c>
      <c r="C28" s="136"/>
      <c r="D28" s="30">
        <f>1*(SQRT((1/(D14*(D14-1)))*SUM((C2-(AVERAGE(C2:C11)))^2,(C3-(AVERAGE(C2:C11)))^2,(C4-(AVERAGE(C2:C11)))^2,(C5-(AVERAGE(C2:C11)))^2,(C6-(AVERAGE(C2:C11)))^2,(C7-(AVERAGE(C2:C11)))^2,(C8-(AVERAGE(C2:C11)))^2,(C9-(AVERAGE(C2:C11)))^2,(C10-(AVERAGE(C2:C11)))^2,(C11-(AVERAGE(C2:C11)))^2)))</f>
        <v>7.5832007314413971E-8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 spans="2:15" ht="15.6" x14ac:dyDescent="0.35">
      <c r="B29" s="135" t="s">
        <v>20</v>
      </c>
      <c r="C29" s="136"/>
      <c r="D29" s="30">
        <f>SQRT(D27*D27+D25*D25)</f>
        <v>2.3126246474742637E-6</v>
      </c>
    </row>
    <row r="30" spans="2:15" ht="16.2" thickBot="1" x14ac:dyDescent="0.4">
      <c r="B30" s="137" t="s">
        <v>21</v>
      </c>
      <c r="C30" s="138"/>
      <c r="D30" s="31">
        <f>SQRT(D28*D28+D26*D26)</f>
        <v>2.3108924555081419E-6</v>
      </c>
    </row>
    <row r="31" spans="2:15" ht="20.100000000000001" customHeight="1" x14ac:dyDescent="0.3">
      <c r="B31" s="131"/>
      <c r="C31" s="132"/>
      <c r="D31" s="105">
        <f>1000000*SQRT((AVERAGE(B2:B11)*D20/AVERAGE(C2:C11))^2+(D18*D29/AVERAGE(C2:C11))^2+(AVERAGE(B2:B11)*D18*D30/(AVERAGE(C2:C11)*AVERAGE(C2:C11)))^2-(2*AVERAGE(B2:B11)*D18*D18*D29*D30)/((AVERAGE(C2:C11))^3))</f>
        <v>211.1111958803223</v>
      </c>
    </row>
    <row r="32" spans="2:15" ht="20.100000000000001" customHeight="1" x14ac:dyDescent="0.3">
      <c r="B32" s="123"/>
      <c r="C32" s="124"/>
      <c r="D32" s="106">
        <f>2*100*D31*0.001/D33</f>
        <v>23.682265232724784</v>
      </c>
    </row>
    <row r="33" spans="2:4" ht="20.100000000000001" customHeight="1" x14ac:dyDescent="0.3">
      <c r="B33" s="125"/>
      <c r="C33" s="126"/>
      <c r="D33" s="107">
        <f>1000*AVERAGE(D2:D11)</f>
        <v>1.7828632000000004</v>
      </c>
    </row>
    <row r="34" spans="2:4" ht="20.100000000000001" customHeight="1" thickBot="1" x14ac:dyDescent="0.35">
      <c r="B34" s="133"/>
      <c r="C34" s="134"/>
      <c r="D34" s="108">
        <f>1000*D33*PI()*D16*D16/(4*D17)</f>
        <v>2.1833911781847501E-2</v>
      </c>
    </row>
    <row r="36" spans="2:4" x14ac:dyDescent="0.3">
      <c r="D36" s="47"/>
    </row>
  </sheetData>
  <sheetProtection password="CBBB" sheet="1"/>
  <protectedRanges>
    <protectedRange sqref="D14:D19 A2:D11 A1:D10" name="Oblast1"/>
  </protectedRanges>
  <mergeCells count="21">
    <mergeCell ref="B25:C25"/>
    <mergeCell ref="B34:C34"/>
    <mergeCell ref="B28:C28"/>
    <mergeCell ref="B29:C29"/>
    <mergeCell ref="B30:C30"/>
    <mergeCell ref="B31:C31"/>
    <mergeCell ref="B16:C16"/>
    <mergeCell ref="B17:C17"/>
    <mergeCell ref="B18:C18"/>
    <mergeCell ref="B22:C22"/>
    <mergeCell ref="B26:C26"/>
    <mergeCell ref="B32:C32"/>
    <mergeCell ref="B33:C33"/>
    <mergeCell ref="B14:C14"/>
    <mergeCell ref="B19:C19"/>
    <mergeCell ref="B21:C21"/>
    <mergeCell ref="B24:C24"/>
    <mergeCell ref="B15:C15"/>
    <mergeCell ref="B27:C27"/>
    <mergeCell ref="B23:C23"/>
    <mergeCell ref="B20:C20"/>
  </mergeCells>
  <phoneticPr fontId="2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4" r:id="rId4">
          <objectPr defaultSize="0" autoPict="0" r:id="rId5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274320</xdr:colOff>
                <xdr:row>25</xdr:row>
                <xdr:rowOff>0</xdr:rowOff>
              </to>
            </anchor>
          </objectPr>
        </oleObject>
      </mc:Choice>
      <mc:Fallback>
        <oleObject progId="Equation.DSMT4" shapeId="1034" r:id="rId4"/>
      </mc:Fallback>
    </mc:AlternateContent>
    <mc:AlternateContent xmlns:mc="http://schemas.openxmlformats.org/markup-compatibility/2006">
      <mc:Choice Requires="x14">
        <oleObject progId="Equation.DSMT4" shapeId="1033" r:id="rId6">
          <objectPr defaultSize="0" autoPict="0" r:id="rId7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228600</xdr:colOff>
                <xdr:row>25</xdr:row>
                <xdr:rowOff>0</xdr:rowOff>
              </to>
            </anchor>
          </objectPr>
        </oleObject>
      </mc:Choice>
      <mc:Fallback>
        <oleObject progId="Equation.DSMT4" shapeId="1033" r:id="rId6"/>
      </mc:Fallback>
    </mc:AlternateContent>
    <mc:AlternateContent xmlns:mc="http://schemas.openxmlformats.org/markup-compatibility/2006">
      <mc:Choice Requires="x14">
        <oleObject progId="Equation.DSMT4" shapeId="1032" r:id="rId8">
          <objectPr defaultSize="0" autoPict="0" r:id="rId7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228600</xdr:colOff>
                <xdr:row>25</xdr:row>
                <xdr:rowOff>0</xdr:rowOff>
              </to>
            </anchor>
          </objectPr>
        </oleObject>
      </mc:Choice>
      <mc:Fallback>
        <oleObject progId="Equation.DSMT4" shapeId="1032" r:id="rId8"/>
      </mc:Fallback>
    </mc:AlternateContent>
    <mc:AlternateContent xmlns:mc="http://schemas.openxmlformats.org/markup-compatibility/2006">
      <mc:Choice Requires="x14">
        <oleObject progId="Equation.DSMT4" shapeId="1039" r:id="rId9">
          <objectPr defaultSize="0" r:id="rId10">
            <anchor moveWithCells="1" sizeWithCells="1">
              <from>
                <xdr:col>1</xdr:col>
                <xdr:colOff>868680</xdr:colOff>
                <xdr:row>33</xdr:row>
                <xdr:rowOff>15240</xdr:rowOff>
              </from>
              <to>
                <xdr:col>2</xdr:col>
                <xdr:colOff>304800</xdr:colOff>
                <xdr:row>34</xdr:row>
                <xdr:rowOff>0</xdr:rowOff>
              </to>
            </anchor>
          </objectPr>
        </oleObject>
      </mc:Choice>
      <mc:Fallback>
        <oleObject progId="Equation.DSMT4" shapeId="1039" r:id="rId9"/>
      </mc:Fallback>
    </mc:AlternateContent>
    <mc:AlternateContent xmlns:mc="http://schemas.openxmlformats.org/markup-compatibility/2006">
      <mc:Choice Requires="x14">
        <oleObject progId="Equation.DSMT4" shapeId="1043" r:id="rId11">
          <objectPr defaultSize="0" r:id="rId12">
            <anchor moveWithCells="1" sizeWithCells="1">
              <from>
                <xdr:col>1</xdr:col>
                <xdr:colOff>929640</xdr:colOff>
                <xdr:row>30</xdr:row>
                <xdr:rowOff>7620</xdr:rowOff>
              </from>
              <to>
                <xdr:col>2</xdr:col>
                <xdr:colOff>251460</xdr:colOff>
                <xdr:row>31</xdr:row>
                <xdr:rowOff>0</xdr:rowOff>
              </to>
            </anchor>
          </objectPr>
        </oleObject>
      </mc:Choice>
      <mc:Fallback>
        <oleObject progId="Equation.DSMT4" shapeId="1043" r:id="rId11"/>
      </mc:Fallback>
    </mc:AlternateContent>
    <mc:AlternateContent xmlns:mc="http://schemas.openxmlformats.org/markup-compatibility/2006">
      <mc:Choice Requires="x14">
        <oleObject progId="Equation.DSMT4" shapeId="1044" r:id="rId13">
          <objectPr defaultSize="0" r:id="rId14">
            <anchor moveWithCells="1" sizeWithCells="1">
              <from>
                <xdr:col>1</xdr:col>
                <xdr:colOff>967740</xdr:colOff>
                <xdr:row>31</xdr:row>
                <xdr:rowOff>15240</xdr:rowOff>
              </from>
              <to>
                <xdr:col>2</xdr:col>
                <xdr:colOff>228600</xdr:colOff>
                <xdr:row>32</xdr:row>
                <xdr:rowOff>7620</xdr:rowOff>
              </to>
            </anchor>
          </objectPr>
        </oleObject>
      </mc:Choice>
      <mc:Fallback>
        <oleObject progId="Equation.DSMT4" shapeId="1044" r:id="rId13"/>
      </mc:Fallback>
    </mc:AlternateContent>
    <mc:AlternateContent xmlns:mc="http://schemas.openxmlformats.org/markup-compatibility/2006">
      <mc:Choice Requires="x14">
        <oleObject progId="Equation.DSMT4" shapeId="1045" r:id="rId15">
          <objectPr defaultSize="0" r:id="rId16">
            <anchor moveWithCells="1" sizeWithCells="1">
              <from>
                <xdr:col>1</xdr:col>
                <xdr:colOff>937260</xdr:colOff>
                <xdr:row>32</xdr:row>
                <xdr:rowOff>15240</xdr:rowOff>
              </from>
              <to>
                <xdr:col>2</xdr:col>
                <xdr:colOff>236220</xdr:colOff>
                <xdr:row>33</xdr:row>
                <xdr:rowOff>0</xdr:rowOff>
              </to>
            </anchor>
          </objectPr>
        </oleObject>
      </mc:Choice>
      <mc:Fallback>
        <oleObject progId="Equation.DSMT4" shapeId="1045" r:id="rId1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3DE9-C773-4830-99D4-8A9F1573A9BE}">
  <dimension ref="A1"/>
  <sheetViews>
    <sheetView workbookViewId="0"/>
  </sheetViews>
  <sheetFormatPr defaultRowHeight="14.4" x14ac:dyDescent="0.3"/>
  <sheetData/>
  <phoneticPr fontId="2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F4D2-9295-4222-B704-C1C346FA0D31}">
  <sheetPr>
    <tabColor theme="2"/>
  </sheetPr>
  <dimension ref="A1:H34"/>
  <sheetViews>
    <sheetView workbookViewId="0">
      <selection activeCell="B12" sqref="B12:D12"/>
    </sheetView>
  </sheetViews>
  <sheetFormatPr defaultRowHeight="14.4" x14ac:dyDescent="0.3"/>
  <cols>
    <col min="1" max="1" width="9.5546875" bestFit="1" customWidth="1"/>
    <col min="2" max="4" width="17.6640625" customWidth="1"/>
    <col min="5" max="8" width="12.6640625" customWidth="1"/>
  </cols>
  <sheetData>
    <row r="1" spans="1:8" ht="16.2" thickBot="1" x14ac:dyDescent="0.4">
      <c r="A1" s="72" t="s">
        <v>0</v>
      </c>
      <c r="B1" s="73" t="s">
        <v>26</v>
      </c>
      <c r="C1" s="73" t="s">
        <v>27</v>
      </c>
      <c r="D1" s="74" t="s">
        <v>28</v>
      </c>
      <c r="E1" s="112" t="s">
        <v>6</v>
      </c>
      <c r="F1" s="113" t="s">
        <v>7</v>
      </c>
      <c r="G1" s="113" t="s">
        <v>8</v>
      </c>
      <c r="H1" s="114" t="s">
        <v>10</v>
      </c>
    </row>
    <row r="2" spans="1:8" x14ac:dyDescent="0.3">
      <c r="A2" s="75">
        <v>1</v>
      </c>
      <c r="B2" s="76">
        <v>3.2532E-5</v>
      </c>
      <c r="C2" s="76">
        <v>1.7133500000000001E-5</v>
      </c>
      <c r="D2" s="77">
        <v>1.898736E-3</v>
      </c>
      <c r="E2" s="115">
        <f>100*ABS(((B2-AVERAGE($B$2:$B$11))/AVERAGE($B$2:$B$11)))</f>
        <v>0.25068835292977371</v>
      </c>
      <c r="F2" s="116">
        <f>100*ABS(((C2-AVERAGE($C$2:$C$11))/AVERAGE($C$2:$C$11)))</f>
        <v>0.37793993662236147</v>
      </c>
      <c r="G2" s="117">
        <f>(0.005*B2+0.004*0.1)/(100*SQRT(3))</f>
        <v>2.3103401947063671E-6</v>
      </c>
      <c r="H2" s="118">
        <f>(0.005*C2+0.004*0.1)/(100*SQRT(3))</f>
        <v>2.3098956783003616E-6</v>
      </c>
    </row>
    <row r="3" spans="1:8" x14ac:dyDescent="0.3">
      <c r="A3" s="78">
        <v>2</v>
      </c>
      <c r="B3" s="79">
        <v>3.2857500000000002E-5</v>
      </c>
      <c r="C3" s="79">
        <v>1.6971000000000001E-5</v>
      </c>
      <c r="D3" s="80">
        <v>1.9360969999999999E-3</v>
      </c>
      <c r="E3" s="115">
        <f t="shared" ref="E3:E11" si="0">100*ABS(((B3-AVERAGE($B$2:$B$11))/AVERAGE($B$2:$B$11)))</f>
        <v>1.2537499248859665</v>
      </c>
      <c r="F3" s="116">
        <f t="shared" ref="F3:F11" si="1">100*ABS(((C3-AVERAGE($C$2:$C$11))/AVERAGE($C$2:$C$11)))</f>
        <v>1.3227897781783147</v>
      </c>
      <c r="G3" s="117">
        <f t="shared" ref="G3:H11" si="2">(0.005*B3+0.004*0.1)/(100*SQRT(3))</f>
        <v>2.3103495910819984E-6</v>
      </c>
      <c r="H3" s="118">
        <f t="shared" si="2"/>
        <v>2.3098909873294244E-6</v>
      </c>
    </row>
    <row r="4" spans="1:8" x14ac:dyDescent="0.3">
      <c r="A4" s="78">
        <v>3</v>
      </c>
      <c r="B4" s="79">
        <v>3.2206499999999997E-5</v>
      </c>
      <c r="C4" s="79">
        <v>1.7133E-5</v>
      </c>
      <c r="D4" s="80">
        <v>1.879793E-3</v>
      </c>
      <c r="E4" s="115">
        <f t="shared" si="0"/>
        <v>0.75237321902641918</v>
      </c>
      <c r="F4" s="116">
        <f t="shared" si="1"/>
        <v>0.38084716690407849</v>
      </c>
      <c r="G4" s="117">
        <f t="shared" si="2"/>
        <v>2.3103307983307361E-6</v>
      </c>
      <c r="H4" s="118">
        <f t="shared" si="2"/>
        <v>2.3098956638666042E-6</v>
      </c>
    </row>
    <row r="5" spans="1:8" x14ac:dyDescent="0.3">
      <c r="A5" s="78">
        <v>4</v>
      </c>
      <c r="B5" s="79">
        <v>3.2749000000000001E-5</v>
      </c>
      <c r="C5" s="79">
        <v>1.7241999999999999E-5</v>
      </c>
      <c r="D5" s="80">
        <v>1.8993739999999999E-3</v>
      </c>
      <c r="E5" s="115">
        <f t="shared" si="0"/>
        <v>0.91939606756723558</v>
      </c>
      <c r="F5" s="116">
        <f t="shared" si="1"/>
        <v>0.25292903450882648</v>
      </c>
      <c r="G5" s="117">
        <f t="shared" si="2"/>
        <v>2.310346458956788E-6</v>
      </c>
      <c r="H5" s="118">
        <f t="shared" si="2"/>
        <v>2.3098988104255716E-6</v>
      </c>
    </row>
    <row r="6" spans="1:8" x14ac:dyDescent="0.3">
      <c r="A6" s="78">
        <v>5</v>
      </c>
      <c r="B6" s="79">
        <v>3.2423499999999999E-5</v>
      </c>
      <c r="C6" s="79">
        <v>1.7459E-5</v>
      </c>
      <c r="D6" s="80">
        <v>1.8571219999999999E-3</v>
      </c>
      <c r="E6" s="115">
        <f t="shared" si="0"/>
        <v>8.3665504388957271E-2</v>
      </c>
      <c r="F6" s="116">
        <f t="shared" si="1"/>
        <v>1.5146669767712417</v>
      </c>
      <c r="G6" s="117">
        <f t="shared" si="2"/>
        <v>2.310337062581157E-6</v>
      </c>
      <c r="H6" s="118">
        <f t="shared" si="2"/>
        <v>2.3099050746759921E-6</v>
      </c>
    </row>
    <row r="7" spans="1:8" x14ac:dyDescent="0.3">
      <c r="A7" s="78">
        <v>6</v>
      </c>
      <c r="B7" s="79">
        <v>3.2802999999999997E-5</v>
      </c>
      <c r="C7" s="79">
        <v>1.68625E-5</v>
      </c>
      <c r="D7" s="80">
        <v>1.945322E-3</v>
      </c>
      <c r="E7" s="115">
        <f t="shared" si="0"/>
        <v>1.0858025956336885</v>
      </c>
      <c r="F7" s="116">
        <f t="shared" si="1"/>
        <v>1.9536587493095221</v>
      </c>
      <c r="G7" s="117">
        <f t="shared" si="2"/>
        <v>2.3103480178025143E-6</v>
      </c>
      <c r="H7" s="118">
        <f t="shared" si="2"/>
        <v>2.3098878552042139E-6</v>
      </c>
    </row>
    <row r="8" spans="1:8" x14ac:dyDescent="0.3">
      <c r="A8" s="78">
        <v>7</v>
      </c>
      <c r="B8" s="79">
        <v>3.2206499999999997E-5</v>
      </c>
      <c r="C8" s="79">
        <v>1.7133500000000001E-5</v>
      </c>
      <c r="D8" s="80">
        <v>1.8797390000000001E-3</v>
      </c>
      <c r="E8" s="115">
        <f t="shared" si="0"/>
        <v>0.75237321902641918</v>
      </c>
      <c r="F8" s="116">
        <f t="shared" si="1"/>
        <v>0.37793993662236147</v>
      </c>
      <c r="G8" s="117">
        <f t="shared" si="2"/>
        <v>2.3103307983307361E-6</v>
      </c>
      <c r="H8" s="118">
        <f t="shared" si="2"/>
        <v>2.3098956783003616E-6</v>
      </c>
    </row>
    <row r="9" spans="1:8" x14ac:dyDescent="0.3">
      <c r="A9" s="78">
        <v>8</v>
      </c>
      <c r="B9" s="79">
        <v>3.2261000000000002E-5</v>
      </c>
      <c r="C9" s="79">
        <v>1.7350499999999999E-5</v>
      </c>
      <c r="D9" s="80">
        <v>1.8593699999999999E-3</v>
      </c>
      <c r="E9" s="115">
        <f t="shared" si="0"/>
        <v>0.58442588977414123</v>
      </c>
      <c r="F9" s="116">
        <f t="shared" si="1"/>
        <v>0.88379800564003419</v>
      </c>
      <c r="G9" s="117">
        <f t="shared" si="2"/>
        <v>2.3103323716102198E-6</v>
      </c>
      <c r="H9" s="118">
        <f t="shared" si="2"/>
        <v>2.3099019425507816E-6</v>
      </c>
    </row>
    <row r="10" spans="1:8" x14ac:dyDescent="0.3">
      <c r="A10" s="78">
        <v>9</v>
      </c>
      <c r="B10" s="79">
        <v>3.2369500000000002E-5</v>
      </c>
      <c r="C10" s="79">
        <v>1.7350000000000002E-5</v>
      </c>
      <c r="D10" s="80">
        <v>1.865677E-3</v>
      </c>
      <c r="E10" s="115">
        <f t="shared" si="0"/>
        <v>0.25007203245541032</v>
      </c>
      <c r="F10" s="116">
        <f t="shared" si="1"/>
        <v>0.88089077535833693</v>
      </c>
      <c r="G10" s="117">
        <f t="shared" si="2"/>
        <v>2.3103355037354299E-6</v>
      </c>
      <c r="H10" s="118">
        <f t="shared" si="2"/>
        <v>2.3099019281170251E-6</v>
      </c>
    </row>
    <row r="11" spans="1:8" ht="15" thickBot="1" x14ac:dyDescent="0.35">
      <c r="A11" s="81">
        <v>10</v>
      </c>
      <c r="B11" s="82">
        <v>3.2098000000000003E-5</v>
      </c>
      <c r="C11" s="82">
        <v>1.7350000000000002E-5</v>
      </c>
      <c r="D11" s="83">
        <v>1.850029E-3</v>
      </c>
      <c r="E11" s="119">
        <f t="shared" si="0"/>
        <v>1.0867270763451291</v>
      </c>
      <c r="F11" s="120">
        <f t="shared" si="1"/>
        <v>0.88089077535833693</v>
      </c>
      <c r="G11" s="121">
        <f t="shared" si="2"/>
        <v>2.3103276662055257E-6</v>
      </c>
      <c r="H11" s="122">
        <f>(0.005*C11+0.004*0.1)/(100*SQRT(3))</f>
        <v>2.3099019281170251E-6</v>
      </c>
    </row>
    <row r="12" spans="1:8" x14ac:dyDescent="0.3">
      <c r="B12" s="139">
        <f>AVERAGE(B2:B11)</f>
        <v>3.2450649999999994E-5</v>
      </c>
      <c r="C12" s="139">
        <f>AVERAGE(C2:C11)</f>
        <v>1.7198499999999998E-5</v>
      </c>
      <c r="D12" s="139">
        <f>AVERAGE(D2:D11)</f>
        <v>1.8871258999999998E-3</v>
      </c>
    </row>
    <row r="13" spans="1:8" ht="15" thickBot="1" x14ac:dyDescent="0.35"/>
    <row r="14" spans="1:8" ht="15" thickBot="1" x14ac:dyDescent="0.35">
      <c r="B14" s="127" t="s">
        <v>9</v>
      </c>
      <c r="C14" s="128"/>
      <c r="D14" s="48">
        <v>10</v>
      </c>
    </row>
    <row r="15" spans="1:8" x14ac:dyDescent="0.3">
      <c r="B15" s="131" t="s">
        <v>1</v>
      </c>
      <c r="C15" s="132"/>
      <c r="D15" s="48" t="s">
        <v>24</v>
      </c>
    </row>
    <row r="16" spans="1:8" ht="15.6" x14ac:dyDescent="0.35">
      <c r="B16" s="123" t="s">
        <v>5</v>
      </c>
      <c r="C16" s="124"/>
      <c r="D16" s="49">
        <v>2.8999999999999998E-3</v>
      </c>
    </row>
    <row r="17" spans="2:4" x14ac:dyDescent="0.3">
      <c r="B17" s="123" t="s">
        <v>2</v>
      </c>
      <c r="C17" s="124"/>
      <c r="D17" s="49">
        <v>0.48499999999999999</v>
      </c>
    </row>
    <row r="18" spans="2:4" x14ac:dyDescent="0.3">
      <c r="B18" s="123" t="s">
        <v>3</v>
      </c>
      <c r="C18" s="124"/>
      <c r="D18" s="50">
        <v>1E-3</v>
      </c>
    </row>
    <row r="19" spans="2:4" ht="15.6" x14ac:dyDescent="0.35">
      <c r="B19" s="123" t="s">
        <v>4</v>
      </c>
      <c r="C19" s="124"/>
      <c r="D19" s="51">
        <v>0.01</v>
      </c>
    </row>
    <row r="20" spans="2:4" ht="15.6" x14ac:dyDescent="0.35">
      <c r="B20" s="135" t="s">
        <v>11</v>
      </c>
      <c r="C20" s="136"/>
      <c r="D20" s="28">
        <f>(D18*D19)/(100*SQRT(3))</f>
        <v>5.7735026918962584E-8</v>
      </c>
    </row>
    <row r="21" spans="2:4" ht="15.6" x14ac:dyDescent="0.35">
      <c r="B21" s="129" t="s">
        <v>12</v>
      </c>
      <c r="C21" s="130"/>
      <c r="D21" s="11">
        <f>AVERAGE(D2:D11)</f>
        <v>1.8871258999999998E-3</v>
      </c>
    </row>
    <row r="22" spans="2:4" ht="15.6" x14ac:dyDescent="0.35">
      <c r="B22" s="129" t="s">
        <v>13</v>
      </c>
      <c r="C22" s="130"/>
      <c r="D22" s="29">
        <f>100*ABS(($D$18-D21)/(D21+$D$18))</f>
        <v>30.726955828285835</v>
      </c>
    </row>
    <row r="23" spans="2:4" ht="15.6" x14ac:dyDescent="0.35">
      <c r="B23" s="129" t="s">
        <v>14</v>
      </c>
      <c r="C23" s="130"/>
      <c r="D23" s="29">
        <f>AVERAGE(E2:E11)</f>
        <v>0.70192738820331413</v>
      </c>
    </row>
    <row r="24" spans="2:4" ht="15.6" x14ac:dyDescent="0.35">
      <c r="B24" s="129" t="s">
        <v>15</v>
      </c>
      <c r="C24" s="130"/>
      <c r="D24" s="29">
        <f>AVERAGE(F2:F11)</f>
        <v>0.88263511352734147</v>
      </c>
    </row>
    <row r="25" spans="2:4" ht="15.6" x14ac:dyDescent="0.35">
      <c r="B25" s="135" t="s">
        <v>16</v>
      </c>
      <c r="C25" s="136"/>
      <c r="D25" s="30">
        <f>AVERAGE(G2:G11)</f>
        <v>2.3103378463341473E-6</v>
      </c>
    </row>
    <row r="26" spans="2:4" ht="15.6" x14ac:dyDescent="0.35">
      <c r="B26" s="135" t="s">
        <v>17</v>
      </c>
      <c r="C26" s="136"/>
      <c r="D26" s="30">
        <f>AVERAGE(H2:H11)</f>
        <v>2.3098975546887364E-6</v>
      </c>
    </row>
    <row r="27" spans="2:4" ht="15.6" x14ac:dyDescent="0.35">
      <c r="B27" s="135" t="s">
        <v>18</v>
      </c>
      <c r="C27" s="136"/>
      <c r="D27" s="30">
        <f>1*(SQRT((1/(D14*(D14-1)))*SUM((B2-(AVERAGE(B2:B11)))^2,(B3-(AVERAGE(B2:B11)))^2,(B4-(AVERAGE(B2:B11)))^2,(B5-(AVERAGE(B2:B11)))^2,(B6-(AVERAGE(B2:B11)))^2,(B7-(AVERAGE(B2:B11)))^2,(B8-(AVERAGE(B2:B11)))^2,(B9-(AVERAGE(B2:B11)))^2,(B10-(AVERAGE(B2:B11)))^2,(B11-(AVERAGE(B2:B11)))^2)))</f>
        <v>8.6421320993272365E-8</v>
      </c>
    </row>
    <row r="28" spans="2:4" ht="15.6" x14ac:dyDescent="0.35">
      <c r="B28" s="135" t="s">
        <v>19</v>
      </c>
      <c r="C28" s="136"/>
      <c r="D28" s="30">
        <f>1*(SQRT((1/(D14*(D14-1)))*SUM((C2-(AVERAGE(C2:C11)))^2,(C3-(AVERAGE(C2:C11)))^2,(C4-(AVERAGE(C2:C11)))^2,(C5-(AVERAGE(C2:C11)))^2,(C6-(AVERAGE(C2:C11)))^2,(C7-(AVERAGE(C2:C11)))^2,(C8-(AVERAGE(C2:C11)))^2,(C9-(AVERAGE(C2:C11)))^2,(C10-(AVERAGE(C2:C11)))^2,(C11-(AVERAGE(C2:C11)))^2)))</f>
        <v>5.9269019450862081E-8</v>
      </c>
    </row>
    <row r="29" spans="2:4" ht="15.6" x14ac:dyDescent="0.35">
      <c r="B29" s="135" t="s">
        <v>20</v>
      </c>
      <c r="C29" s="136"/>
      <c r="D29" s="30">
        <f>SQRT(D27*D27+D25*D25)</f>
        <v>2.3119536346834745E-6</v>
      </c>
    </row>
    <row r="30" spans="2:4" ht="16.2" thickBot="1" x14ac:dyDescent="0.4">
      <c r="B30" s="137" t="s">
        <v>21</v>
      </c>
      <c r="C30" s="138"/>
      <c r="D30" s="31">
        <f>SQRT(D28*D28+D26*D26)</f>
        <v>2.3106578132262835E-6</v>
      </c>
    </row>
    <row r="31" spans="2:4" ht="20.100000000000001" customHeight="1" x14ac:dyDescent="0.3">
      <c r="B31" s="131"/>
      <c r="C31" s="132"/>
      <c r="D31" s="52">
        <f>1000000*SQRT((AVERAGE(B2:B11)*D20/AVERAGE(C2:C11))^2+(D18*D29/AVERAGE(C2:C11))^2+(AVERAGE(B2:B11)*D18*D30/(AVERAGE(C2:C11)*AVERAGE(C2:C11)))^2-(2*AVERAGE(B2:B11)*D18*D18*D29*D30)/((AVERAGE(C2:C11))^3))</f>
        <v>119.0723769164655</v>
      </c>
    </row>
    <row r="32" spans="2:4" ht="20.100000000000001" customHeight="1" x14ac:dyDescent="0.3">
      <c r="B32" s="123"/>
      <c r="C32" s="124"/>
      <c r="D32" s="53">
        <f>2*100*D31*0.001/D33</f>
        <v>12.619441757061946</v>
      </c>
    </row>
    <row r="33" spans="2:4" ht="20.100000000000001" customHeight="1" x14ac:dyDescent="0.3">
      <c r="B33" s="125"/>
      <c r="C33" s="126"/>
      <c r="D33" s="54">
        <f>1000*AVERAGE(D2:D11)</f>
        <v>1.8871258999999998</v>
      </c>
    </row>
    <row r="34" spans="2:4" ht="20.100000000000001" customHeight="1" thickBot="1" x14ac:dyDescent="0.35">
      <c r="B34" s="133"/>
      <c r="C34" s="134"/>
      <c r="D34" s="55">
        <f>1000*D33*PI()*D16*D16/(4*D17)</f>
        <v>2.5700703641693919E-2</v>
      </c>
    </row>
  </sheetData>
  <protectedRanges>
    <protectedRange sqref="A1:D11 D14:D19" name="Oblast1"/>
  </protectedRanges>
  <mergeCells count="21"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4:C34"/>
    <mergeCell ref="B30:C30"/>
    <mergeCell ref="B31:C31"/>
    <mergeCell ref="B32:C32"/>
    <mergeCell ref="B33:C33"/>
  </mergeCells>
  <phoneticPr fontId="24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58" r:id="rId3">
          <objectPr defaultSize="0" autoPict="0" r:id="rId4">
            <anchor moveWithCells="1" sizeWithCells="1">
              <from>
                <xdr:col>1</xdr:col>
                <xdr:colOff>876300</xdr:colOff>
                <xdr:row>33</xdr:row>
                <xdr:rowOff>0</xdr:rowOff>
              </from>
              <to>
                <xdr:col>2</xdr:col>
                <xdr:colOff>304800</xdr:colOff>
                <xdr:row>34</xdr:row>
                <xdr:rowOff>30480</xdr:rowOff>
              </to>
            </anchor>
          </objectPr>
        </oleObject>
      </mc:Choice>
      <mc:Fallback>
        <oleObject progId="Equation.DSMT4" shapeId="2058" r:id="rId3"/>
      </mc:Fallback>
    </mc:AlternateContent>
    <mc:AlternateContent xmlns:mc="http://schemas.openxmlformats.org/markup-compatibility/2006">
      <mc:Choice Requires="x14">
        <oleObject progId="Equation.DSMT4" shapeId="2059" r:id="rId5">
          <objectPr defaultSize="0" r:id="rId6">
            <anchor moveWithCells="1" sizeWithCells="1">
              <from>
                <xdr:col>1</xdr:col>
                <xdr:colOff>929640</xdr:colOff>
                <xdr:row>30</xdr:row>
                <xdr:rowOff>7620</xdr:rowOff>
              </from>
              <to>
                <xdr:col>2</xdr:col>
                <xdr:colOff>251460</xdr:colOff>
                <xdr:row>31</xdr:row>
                <xdr:rowOff>0</xdr:rowOff>
              </to>
            </anchor>
          </objectPr>
        </oleObject>
      </mc:Choice>
      <mc:Fallback>
        <oleObject progId="Equation.DSMT4" shapeId="2059" r:id="rId5"/>
      </mc:Fallback>
    </mc:AlternateContent>
    <mc:AlternateContent xmlns:mc="http://schemas.openxmlformats.org/markup-compatibility/2006">
      <mc:Choice Requires="x14">
        <oleObject progId="Equation.DSMT4" shapeId="2060" r:id="rId7">
          <objectPr defaultSize="0" r:id="rId8">
            <anchor moveWithCells="1" sizeWithCells="1">
              <from>
                <xdr:col>1</xdr:col>
                <xdr:colOff>967740</xdr:colOff>
                <xdr:row>31</xdr:row>
                <xdr:rowOff>7620</xdr:rowOff>
              </from>
              <to>
                <xdr:col>2</xdr:col>
                <xdr:colOff>228600</xdr:colOff>
                <xdr:row>32</xdr:row>
                <xdr:rowOff>0</xdr:rowOff>
              </to>
            </anchor>
          </objectPr>
        </oleObject>
      </mc:Choice>
      <mc:Fallback>
        <oleObject progId="Equation.DSMT4" shapeId="2060" r:id="rId7"/>
      </mc:Fallback>
    </mc:AlternateContent>
    <mc:AlternateContent xmlns:mc="http://schemas.openxmlformats.org/markup-compatibility/2006">
      <mc:Choice Requires="x14">
        <oleObject progId="Equation.DSMT4" shapeId="2061" r:id="rId9">
          <objectPr defaultSize="0" r:id="rId10">
            <anchor moveWithCells="1" sizeWithCells="1">
              <from>
                <xdr:col>1</xdr:col>
                <xdr:colOff>944880</xdr:colOff>
                <xdr:row>32</xdr:row>
                <xdr:rowOff>15240</xdr:rowOff>
              </from>
              <to>
                <xdr:col>2</xdr:col>
                <xdr:colOff>243840</xdr:colOff>
                <xdr:row>33</xdr:row>
                <xdr:rowOff>0</xdr:rowOff>
              </to>
            </anchor>
          </objectPr>
        </oleObject>
      </mc:Choice>
      <mc:Fallback>
        <oleObject progId="Equation.DSMT4" shapeId="2061" r:id="rId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5152-9675-4CAC-8E16-8E2B2DBBBFE1}">
  <sheetPr>
    <tabColor theme="1" tint="0.34998626667073579"/>
  </sheetPr>
  <dimension ref="A1:H34"/>
  <sheetViews>
    <sheetView workbookViewId="0">
      <selection activeCell="D14" sqref="D14:D34"/>
    </sheetView>
  </sheetViews>
  <sheetFormatPr defaultRowHeight="14.4" x14ac:dyDescent="0.3"/>
  <cols>
    <col min="2" max="4" width="17.6640625" customWidth="1"/>
    <col min="5" max="8" width="12.6640625" customWidth="1"/>
  </cols>
  <sheetData>
    <row r="1" spans="1:8" ht="16.2" thickBot="1" x14ac:dyDescent="0.4">
      <c r="A1" s="4" t="s">
        <v>0</v>
      </c>
      <c r="B1" s="5" t="s">
        <v>26</v>
      </c>
      <c r="C1" s="5" t="s">
        <v>27</v>
      </c>
      <c r="D1" s="6" t="s">
        <v>28</v>
      </c>
      <c r="E1" s="109" t="s">
        <v>6</v>
      </c>
      <c r="F1" s="110" t="s">
        <v>7</v>
      </c>
      <c r="G1" s="110" t="s">
        <v>8</v>
      </c>
      <c r="H1" s="111" t="s">
        <v>10</v>
      </c>
    </row>
    <row r="2" spans="1:8" x14ac:dyDescent="0.3">
      <c r="A2" s="84">
        <v>1</v>
      </c>
      <c r="B2" s="85">
        <v>7.9865500000000003E-5</v>
      </c>
      <c r="C2" s="85">
        <v>8.4045000000000006E-6</v>
      </c>
      <c r="D2" s="86">
        <v>9.5027070000000009E-3</v>
      </c>
      <c r="E2" s="25">
        <f>100*ABS(((B2-AVERAGE($B$2:$B$11))/AVERAGE($B$2:$B$11)))</f>
        <v>2.321269466980675</v>
      </c>
      <c r="F2" s="24">
        <f>100*ABS(((C2-AVERAGE($C$2:$C$11))/AVERAGE($C$2:$C$11)))</f>
        <v>4.0215150771128005</v>
      </c>
      <c r="G2" s="10">
        <f>(0.005*B2+0.004*0.1)/(100*SQRT(3))</f>
        <v>2.3117065951547014E-6</v>
      </c>
      <c r="H2" s="11">
        <f>(0.005*C2+0.004*0.1)/(100*SQRT(3))</f>
        <v>2.3096436937753734E-6</v>
      </c>
    </row>
    <row r="3" spans="1:8" x14ac:dyDescent="0.3">
      <c r="A3" s="87">
        <v>2</v>
      </c>
      <c r="B3" s="88">
        <v>8.1004499999999993E-5</v>
      </c>
      <c r="C3" s="88">
        <v>8.8380000000000008E-6</v>
      </c>
      <c r="D3" s="89">
        <v>9.1654790000000007E-3</v>
      </c>
      <c r="E3" s="25">
        <f t="shared" ref="E3:E11" si="0">100*ABS(((B3-AVERAGE($B$2:$B$11))/AVERAGE($B$2:$B$11)))</f>
        <v>0.92822648750758541</v>
      </c>
      <c r="F3" s="24">
        <f t="shared" ref="F3:F11" si="1">100*ABS(((C3-AVERAGE($C$2:$C$11))/AVERAGE($C$2:$C$11)))</f>
        <v>0.92900823945232713</v>
      </c>
      <c r="G3" s="10">
        <f t="shared" ref="G3:H11" si="2">(0.005*B3+0.004*0.1)/(100*SQRT(3))</f>
        <v>2.3117394752525318E-6</v>
      </c>
      <c r="H3" s="11">
        <f t="shared" si="2"/>
        <v>2.3096562078424579E-6</v>
      </c>
    </row>
    <row r="4" spans="1:8" x14ac:dyDescent="0.3">
      <c r="A4" s="87">
        <v>3</v>
      </c>
      <c r="B4" s="88">
        <v>8.1817999999999995E-5</v>
      </c>
      <c r="C4" s="88">
        <v>8.9464999999999998E-6</v>
      </c>
      <c r="D4" s="89">
        <v>9.1452519999999995E-3</v>
      </c>
      <c r="E4" s="25">
        <f t="shared" si="0"/>
        <v>6.6716852089754877E-2</v>
      </c>
      <c r="F4" s="24">
        <f t="shared" si="1"/>
        <v>2.1680665551323997</v>
      </c>
      <c r="G4" s="10">
        <f t="shared" si="2"/>
        <v>2.3117629589747309E-6</v>
      </c>
      <c r="H4" s="11">
        <f t="shared" si="2"/>
        <v>2.3096593399676683E-6</v>
      </c>
    </row>
    <row r="5" spans="1:8" x14ac:dyDescent="0.3">
      <c r="A5" s="87">
        <v>4</v>
      </c>
      <c r="B5" s="88">
        <v>8.1817999999999995E-5</v>
      </c>
      <c r="C5" s="88">
        <v>9.0550000000000005E-6</v>
      </c>
      <c r="D5" s="89">
        <v>9.0356710000000003E-3</v>
      </c>
      <c r="E5" s="25">
        <f t="shared" si="0"/>
        <v>6.6716852089754877E-2</v>
      </c>
      <c r="F5" s="24">
        <f t="shared" si="1"/>
        <v>3.407124870812491</v>
      </c>
      <c r="G5" s="10">
        <f t="shared" si="2"/>
        <v>2.3117629589747309E-6</v>
      </c>
      <c r="H5" s="11">
        <f t="shared" si="2"/>
        <v>2.3096624720928788E-6</v>
      </c>
    </row>
    <row r="6" spans="1:8" x14ac:dyDescent="0.3">
      <c r="A6" s="87">
        <v>5</v>
      </c>
      <c r="B6" s="88">
        <v>8.2196999999999999E-5</v>
      </c>
      <c r="C6" s="88">
        <v>8.9460000000000004E-6</v>
      </c>
      <c r="D6" s="89">
        <v>9.1881289999999997E-3</v>
      </c>
      <c r="E6" s="25">
        <f t="shared" si="0"/>
        <v>0.53024915166860609</v>
      </c>
      <c r="F6" s="24">
        <f t="shared" si="1"/>
        <v>2.1623566089771984</v>
      </c>
      <c r="G6" s="10">
        <f t="shared" si="2"/>
        <v>2.3117738997623325E-6</v>
      </c>
      <c r="H6" s="11">
        <f t="shared" si="2"/>
        <v>2.3096593255339118E-6</v>
      </c>
    </row>
    <row r="7" spans="1:8" x14ac:dyDescent="0.3">
      <c r="A7" s="87">
        <v>6</v>
      </c>
      <c r="B7" s="88">
        <v>8.1709E-5</v>
      </c>
      <c r="C7" s="88">
        <v>8.8380000000000008E-6</v>
      </c>
      <c r="D7" s="89">
        <v>9.2451909999999998E-3</v>
      </c>
      <c r="E7" s="25">
        <f t="shared" si="0"/>
        <v>6.6594548052967856E-2</v>
      </c>
      <c r="F7" s="24">
        <f t="shared" si="1"/>
        <v>0.92900823945232713</v>
      </c>
      <c r="G7" s="10">
        <f t="shared" si="2"/>
        <v>2.311759812415764E-6</v>
      </c>
      <c r="H7" s="11">
        <f t="shared" si="2"/>
        <v>2.3096562078424579E-6</v>
      </c>
    </row>
    <row r="8" spans="1:8" x14ac:dyDescent="0.3">
      <c r="A8" s="87">
        <v>7</v>
      </c>
      <c r="B8" s="88">
        <v>8.2360000000000004E-5</v>
      </c>
      <c r="C8" s="88">
        <v>8.4045000000000006E-6</v>
      </c>
      <c r="D8" s="89">
        <v>9.7995119999999998E-3</v>
      </c>
      <c r="E8" s="25">
        <f t="shared" si="0"/>
        <v>0.72960473169856455</v>
      </c>
      <c r="F8" s="24">
        <f t="shared" si="1"/>
        <v>4.0215150771128005</v>
      </c>
      <c r="G8" s="10">
        <f t="shared" si="2"/>
        <v>2.3117786051670263E-6</v>
      </c>
      <c r="H8" s="11">
        <f t="shared" si="2"/>
        <v>2.3096436937753734E-6</v>
      </c>
    </row>
    <row r="9" spans="1:8" x14ac:dyDescent="0.3">
      <c r="A9" s="87">
        <v>8</v>
      </c>
      <c r="B9" s="88">
        <v>8.2251500000000004E-5</v>
      </c>
      <c r="C9" s="88">
        <v>8.7834999999999998E-6</v>
      </c>
      <c r="D9" s="89">
        <v>9.3643189999999994E-3</v>
      </c>
      <c r="E9" s="25">
        <f t="shared" si="0"/>
        <v>0.59690485173997576</v>
      </c>
      <c r="F9" s="24">
        <f t="shared" si="1"/>
        <v>0.30662410853467115</v>
      </c>
      <c r="G9" s="10">
        <f t="shared" si="2"/>
        <v>2.3117754730418158E-6</v>
      </c>
      <c r="H9" s="11">
        <f t="shared" si="2"/>
        <v>2.3096546345629746E-6</v>
      </c>
    </row>
    <row r="10" spans="1:8" x14ac:dyDescent="0.3">
      <c r="A10" s="87">
        <v>9</v>
      </c>
      <c r="B10" s="88">
        <v>8.2143000000000003E-5</v>
      </c>
      <c r="C10" s="88">
        <v>8.3499999999999997E-6</v>
      </c>
      <c r="D10" s="89">
        <v>9.837485E-3</v>
      </c>
      <c r="E10" s="25">
        <f t="shared" si="0"/>
        <v>0.46420497178138703</v>
      </c>
      <c r="F10" s="24">
        <f t="shared" si="1"/>
        <v>4.6438992080304571</v>
      </c>
      <c r="G10" s="10">
        <f t="shared" si="2"/>
        <v>2.3117723409166053E-6</v>
      </c>
      <c r="H10" s="11">
        <f t="shared" si="2"/>
        <v>2.3096421204958897E-6</v>
      </c>
    </row>
    <row r="11" spans="1:8" ht="15" thickBot="1" x14ac:dyDescent="0.35">
      <c r="A11" s="90">
        <v>10</v>
      </c>
      <c r="B11" s="91">
        <v>8.2467999999999997E-5</v>
      </c>
      <c r="C11" s="91">
        <v>9.0004999999999996E-6</v>
      </c>
      <c r="D11" s="92">
        <v>9.1626020000000006E-3</v>
      </c>
      <c r="E11" s="43">
        <f t="shared" si="0"/>
        <v>0.86169309147300266</v>
      </c>
      <c r="F11" s="44">
        <f t="shared" si="1"/>
        <v>2.7847407398948354</v>
      </c>
      <c r="G11" s="45">
        <f t="shared" si="2"/>
        <v>2.3117817228584798E-6</v>
      </c>
      <c r="H11" s="46">
        <f>(0.005*C11+0.004*0.1)/(100*SQRT(3))</f>
        <v>2.3096608988133951E-6</v>
      </c>
    </row>
    <row r="13" spans="1:8" ht="15" thickBot="1" x14ac:dyDescent="0.35"/>
    <row r="14" spans="1:8" ht="15" thickBot="1" x14ac:dyDescent="0.35">
      <c r="B14" s="127" t="s">
        <v>9</v>
      </c>
      <c r="C14" s="128"/>
      <c r="D14" s="56">
        <v>10</v>
      </c>
    </row>
    <row r="15" spans="1:8" x14ac:dyDescent="0.3">
      <c r="B15" s="131" t="s">
        <v>1</v>
      </c>
      <c r="C15" s="132"/>
      <c r="D15" s="56" t="s">
        <v>22</v>
      </c>
    </row>
    <row r="16" spans="1:8" ht="15.6" x14ac:dyDescent="0.35">
      <c r="B16" s="123" t="s">
        <v>5</v>
      </c>
      <c r="C16" s="124"/>
      <c r="D16" s="57">
        <v>3.0999999999999999E-3</v>
      </c>
    </row>
    <row r="17" spans="2:4" x14ac:dyDescent="0.3">
      <c r="B17" s="123" t="s">
        <v>2</v>
      </c>
      <c r="C17" s="124"/>
      <c r="D17" s="57">
        <v>0.48499999999999999</v>
      </c>
    </row>
    <row r="18" spans="2:4" x14ac:dyDescent="0.3">
      <c r="B18" s="123" t="s">
        <v>3</v>
      </c>
      <c r="C18" s="124"/>
      <c r="D18" s="58">
        <v>1E-3</v>
      </c>
    </row>
    <row r="19" spans="2:4" ht="15.6" x14ac:dyDescent="0.35">
      <c r="B19" s="123" t="s">
        <v>4</v>
      </c>
      <c r="C19" s="124"/>
      <c r="D19" s="59">
        <v>0.01</v>
      </c>
    </row>
    <row r="20" spans="2:4" ht="15.6" x14ac:dyDescent="0.35">
      <c r="B20" s="135" t="s">
        <v>11</v>
      </c>
      <c r="C20" s="136"/>
      <c r="D20" s="28">
        <f>(D18*D19)/(100*SQRT(3))</f>
        <v>5.7735026918962584E-8</v>
      </c>
    </row>
    <row r="21" spans="2:4" ht="15.6" x14ac:dyDescent="0.35">
      <c r="B21" s="129" t="s">
        <v>12</v>
      </c>
      <c r="C21" s="130"/>
      <c r="D21" s="11">
        <f>AVERAGE(D2:D11)</f>
        <v>9.3446346999999999E-3</v>
      </c>
    </row>
    <row r="22" spans="2:4" ht="15.6" x14ac:dyDescent="0.35">
      <c r="B22" s="129" t="s">
        <v>13</v>
      </c>
      <c r="C22" s="130"/>
      <c r="D22" s="29">
        <f>100*ABS(($D$18-D21)/(D21+$D$18))</f>
        <v>80.666306177056185</v>
      </c>
    </row>
    <row r="23" spans="2:4" ht="15.6" x14ac:dyDescent="0.35">
      <c r="B23" s="129" t="s">
        <v>14</v>
      </c>
      <c r="C23" s="130"/>
      <c r="D23" s="29">
        <f>AVERAGE(E2:E11)</f>
        <v>0.66321810050822738</v>
      </c>
    </row>
    <row r="24" spans="2:4" ht="15.6" x14ac:dyDescent="0.35">
      <c r="B24" s="129" t="s">
        <v>15</v>
      </c>
      <c r="C24" s="130"/>
      <c r="D24" s="29">
        <f>AVERAGE(F2:F11)</f>
        <v>2.5373858724512308</v>
      </c>
    </row>
    <row r="25" spans="2:4" ht="15.6" x14ac:dyDescent="0.35">
      <c r="B25" s="135" t="s">
        <v>16</v>
      </c>
      <c r="C25" s="136"/>
      <c r="D25" s="30">
        <f>AVERAGE(G2:G11)</f>
        <v>2.3117613842518722E-6</v>
      </c>
    </row>
    <row r="26" spans="2:4" ht="15.6" x14ac:dyDescent="0.35">
      <c r="B26" s="135" t="s">
        <v>17</v>
      </c>
      <c r="C26" s="136"/>
      <c r="D26" s="30">
        <f>AVERAGE(H2:H11)</f>
        <v>2.3096538594702385E-6</v>
      </c>
    </row>
    <row r="27" spans="2:4" ht="15.6" x14ac:dyDescent="0.35">
      <c r="B27" s="135" t="s">
        <v>18</v>
      </c>
      <c r="C27" s="136"/>
      <c r="D27" s="30">
        <f>1*(SQRT((1/(D14*(D14-1)))*SUM((B2-(AVERAGE(B2:B11)))^2,(B3-(AVERAGE(B2:B11)))^2,(B4-(AVERAGE(B2:B11)))^2,(B5-(AVERAGE(B2:B11)))^2,(B6-(AVERAGE(B2:B11)))^2,(B7-(AVERAGE(B2:B11)))^2,(B8-(AVERAGE(B2:B11)))^2,(B9-(AVERAGE(B2:B11)))^2,(B10-(AVERAGE(B2:B11)))^2,(B11-(AVERAGE(B2:B11)))^2)))</f>
        <v>2.496578708953516E-7</v>
      </c>
    </row>
    <row r="28" spans="2:4" ht="15.6" x14ac:dyDescent="0.35">
      <c r="B28" s="135" t="s">
        <v>19</v>
      </c>
      <c r="C28" s="136"/>
      <c r="D28" s="30">
        <f>1*(SQRT((1/(D14*(D14-1)))*SUM((C2-(AVERAGE(C2:C11)))^2,(C3-(AVERAGE(C2:C11)))^2,(C4-(AVERAGE(C2:C11)))^2,(C5-(AVERAGE(C2:C11)))^2,(C6-(AVERAGE(C2:C11)))^2,(C7-(AVERAGE(C2:C11)))^2,(C8-(AVERAGE(C2:C11)))^2,(C9-(AVERAGE(C2:C11)))^2,(C10-(AVERAGE(C2:C11)))^2,(C11-(AVERAGE(C2:C11)))^2)))</f>
        <v>8.4833957103142229E-8</v>
      </c>
    </row>
    <row r="29" spans="2:4" ht="15.6" x14ac:dyDescent="0.35">
      <c r="B29" s="135" t="s">
        <v>20</v>
      </c>
      <c r="C29" s="136"/>
      <c r="D29" s="30">
        <f>SQRT(D27*D27+D25*D25)</f>
        <v>2.3252031632135145E-6</v>
      </c>
    </row>
    <row r="30" spans="2:4" ht="16.2" thickBot="1" x14ac:dyDescent="0.4">
      <c r="B30" s="137" t="s">
        <v>21</v>
      </c>
      <c r="C30" s="138"/>
      <c r="D30" s="31">
        <f>SQRT(D28*D28+D26*D26)</f>
        <v>2.3112113167868372E-6</v>
      </c>
    </row>
    <row r="31" spans="2:4" ht="20.100000000000001" customHeight="1" x14ac:dyDescent="0.3">
      <c r="B31" s="131"/>
      <c r="C31" s="132"/>
      <c r="D31" s="60">
        <f>1000000*SQRT((AVERAGE(B2:B11)*D20/AVERAGE(C2:C11))^2+(D18*D29/AVERAGE(C2:C11))^2+(AVERAGE(B2:B11)*D18*D30/(AVERAGE(C2:C11)*AVERAGE(C2:C11)))^2-(2*AVERAGE(B2:B11)*D18*D18*D29*D30)/((AVERAGE(C2:C11))^3))</f>
        <v>2198.9306505243562</v>
      </c>
    </row>
    <row r="32" spans="2:4" ht="20.100000000000001" customHeight="1" x14ac:dyDescent="0.3">
      <c r="B32" s="123"/>
      <c r="C32" s="124"/>
      <c r="D32" s="61">
        <f>2*100*D31*0.001/D33</f>
        <v>47.062955826927215</v>
      </c>
    </row>
    <row r="33" spans="2:4" ht="20.100000000000001" customHeight="1" x14ac:dyDescent="0.3">
      <c r="B33" s="125"/>
      <c r="C33" s="126"/>
      <c r="D33" s="62">
        <f>1000*AVERAGE(D2:D11)</f>
        <v>9.3446347000000003</v>
      </c>
    </row>
    <row r="34" spans="2:4" ht="20.100000000000001" customHeight="1" thickBot="1" x14ac:dyDescent="0.35">
      <c r="B34" s="133"/>
      <c r="C34" s="134"/>
      <c r="D34" s="63">
        <f>1000*D33*PI()*D16*D16/(4*D17)</f>
        <v>0.14542325428228994</v>
      </c>
    </row>
  </sheetData>
  <sheetProtection password="CBBB" sheet="1"/>
  <protectedRanges>
    <protectedRange sqref="A1:D11 D14:D19" name="Oblast1"/>
  </protectedRanges>
  <mergeCells count="21"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4:C34"/>
    <mergeCell ref="B30:C30"/>
    <mergeCell ref="B31:C31"/>
    <mergeCell ref="B32:C32"/>
    <mergeCell ref="B33:C33"/>
  </mergeCells>
  <phoneticPr fontId="24" type="noConversion"/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80" r:id="rId3">
          <objectPr defaultSize="0" r:id="rId4">
            <anchor moveWithCells="1" sizeWithCells="1">
              <from>
                <xdr:col>1</xdr:col>
                <xdr:colOff>868680</xdr:colOff>
                <xdr:row>33</xdr:row>
                <xdr:rowOff>15240</xdr:rowOff>
              </from>
              <to>
                <xdr:col>2</xdr:col>
                <xdr:colOff>304800</xdr:colOff>
                <xdr:row>34</xdr:row>
                <xdr:rowOff>0</xdr:rowOff>
              </to>
            </anchor>
          </objectPr>
        </oleObject>
      </mc:Choice>
      <mc:Fallback>
        <oleObject progId="Equation.DSMT4" shapeId="3080" r:id="rId3"/>
      </mc:Fallback>
    </mc:AlternateContent>
    <mc:AlternateContent xmlns:mc="http://schemas.openxmlformats.org/markup-compatibility/2006">
      <mc:Choice Requires="x14">
        <oleObject progId="Equation.DSMT4" shapeId="3081" r:id="rId5">
          <objectPr defaultSize="0" r:id="rId6">
            <anchor moveWithCells="1" sizeWithCells="1">
              <from>
                <xdr:col>1</xdr:col>
                <xdr:colOff>929640</xdr:colOff>
                <xdr:row>30</xdr:row>
                <xdr:rowOff>15240</xdr:rowOff>
              </from>
              <to>
                <xdr:col>2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DSMT4" shapeId="3081" r:id="rId5"/>
      </mc:Fallback>
    </mc:AlternateContent>
    <mc:AlternateContent xmlns:mc="http://schemas.openxmlformats.org/markup-compatibility/2006">
      <mc:Choice Requires="x14">
        <oleObject progId="Equation.DSMT4" shapeId="3082" r:id="rId7">
          <objectPr defaultSize="0" r:id="rId8">
            <anchor moveWithCells="1" sizeWithCells="1">
              <from>
                <xdr:col>1</xdr:col>
                <xdr:colOff>967740</xdr:colOff>
                <xdr:row>31</xdr:row>
                <xdr:rowOff>15240</xdr:rowOff>
              </from>
              <to>
                <xdr:col>2</xdr:col>
                <xdr:colOff>228600</xdr:colOff>
                <xdr:row>32</xdr:row>
                <xdr:rowOff>7620</xdr:rowOff>
              </to>
            </anchor>
          </objectPr>
        </oleObject>
      </mc:Choice>
      <mc:Fallback>
        <oleObject progId="Equation.DSMT4" shapeId="3082" r:id="rId7"/>
      </mc:Fallback>
    </mc:AlternateContent>
    <mc:AlternateContent xmlns:mc="http://schemas.openxmlformats.org/markup-compatibility/2006">
      <mc:Choice Requires="x14">
        <oleObject progId="Equation.DSMT4" shapeId="3083" r:id="rId9">
          <objectPr defaultSize="0" r:id="rId10">
            <anchor moveWithCells="1" sizeWithCells="1">
              <from>
                <xdr:col>1</xdr:col>
                <xdr:colOff>937260</xdr:colOff>
                <xdr:row>32</xdr:row>
                <xdr:rowOff>15240</xdr:rowOff>
              </from>
              <to>
                <xdr:col>2</xdr:col>
                <xdr:colOff>236220</xdr:colOff>
                <xdr:row>33</xdr:row>
                <xdr:rowOff>0</xdr:rowOff>
              </to>
            </anchor>
          </objectPr>
        </oleObject>
      </mc:Choice>
      <mc:Fallback>
        <oleObject progId="Equation.DSMT4" shapeId="3083" r:id="rId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939D-8AFE-4CEA-8FFD-E95C66310317}">
  <sheetPr>
    <tabColor rgb="FFFFFF00"/>
  </sheetPr>
  <dimension ref="A1:H34"/>
  <sheetViews>
    <sheetView workbookViewId="0">
      <selection activeCell="F33" sqref="F33"/>
    </sheetView>
  </sheetViews>
  <sheetFormatPr defaultRowHeight="14.4" x14ac:dyDescent="0.3"/>
  <cols>
    <col min="2" max="4" width="17.6640625" customWidth="1"/>
    <col min="5" max="8" width="12.6640625" customWidth="1"/>
  </cols>
  <sheetData>
    <row r="1" spans="1:8" ht="16.2" thickBot="1" x14ac:dyDescent="0.4">
      <c r="A1" s="1" t="s">
        <v>0</v>
      </c>
      <c r="B1" s="2" t="s">
        <v>26</v>
      </c>
      <c r="C1" s="2" t="s">
        <v>27</v>
      </c>
      <c r="D1" s="3" t="s">
        <v>28</v>
      </c>
      <c r="E1" s="102" t="s">
        <v>6</v>
      </c>
      <c r="F1" s="103" t="s">
        <v>7</v>
      </c>
      <c r="G1" s="103" t="s">
        <v>8</v>
      </c>
      <c r="H1" s="104" t="s">
        <v>10</v>
      </c>
    </row>
    <row r="2" spans="1:8" x14ac:dyDescent="0.3">
      <c r="A2" s="93">
        <v>1</v>
      </c>
      <c r="B2" s="94">
        <v>5.7744000000000001E-5</v>
      </c>
      <c r="C2" s="94">
        <v>8.1329999999999999E-6</v>
      </c>
      <c r="D2" s="95">
        <v>7.0999629999999999E-3</v>
      </c>
      <c r="E2" s="25">
        <f>100*ABS(((B2-AVERAGE($B$2:$B$11))/AVERAGE($B$2:$B$11)))</f>
        <v>3.1467575532412626</v>
      </c>
      <c r="F2" s="24">
        <f>100*ABS(((C2-AVERAGE($C$2:$C$11))/AVERAGE($C$2:$C$11)))</f>
        <v>3.9696783639540953</v>
      </c>
      <c r="G2" s="10">
        <f>(0.005*B2+0.004*0.1)/(100*SQRT(3))</f>
        <v>2.3110680024557075E-6</v>
      </c>
      <c r="H2" s="11">
        <f>(0.005*C2+0.004*0.1)/(100*SQRT(3))</f>
        <v>2.3096358562454692E-6</v>
      </c>
    </row>
    <row r="3" spans="1:8" x14ac:dyDescent="0.3">
      <c r="A3" s="96">
        <v>2</v>
      </c>
      <c r="B3" s="97">
        <v>5.8720500000000001E-5</v>
      </c>
      <c r="C3" s="97">
        <v>8.5669999999999995E-6</v>
      </c>
      <c r="D3" s="98">
        <v>6.8542660000000004E-3</v>
      </c>
      <c r="E3" s="25">
        <f t="shared" ref="E3:E11" si="0">100*ABS(((B3-AVERAGE($B$2:$B$11))/AVERAGE($B$2:$B$11)))</f>
        <v>1.5088871035103832</v>
      </c>
      <c r="F3" s="24">
        <f t="shared" ref="F3:F11" si="1">100*ABS(((C3-AVERAGE($C$2:$C$11))/AVERAGE($C$2:$C$11)))</f>
        <v>1.1547725877296473</v>
      </c>
      <c r="G3" s="10">
        <f t="shared" ref="G3:H11" si="2">(0.005*B3+0.004*0.1)/(100*SQRT(3))</f>
        <v>2.3110961915826007E-6</v>
      </c>
      <c r="H3" s="11">
        <f t="shared" si="2"/>
        <v>2.3096483847463106E-6</v>
      </c>
    </row>
    <row r="4" spans="1:8" x14ac:dyDescent="0.3">
      <c r="A4" s="96">
        <v>3</v>
      </c>
      <c r="B4" s="97">
        <v>5.9587499999999998E-5</v>
      </c>
      <c r="C4" s="97">
        <v>8.5125000000000002E-6</v>
      </c>
      <c r="D4" s="98">
        <v>7.0000000000000001E-3</v>
      </c>
      <c r="E4" s="25">
        <f t="shared" si="0"/>
        <v>5.4679545992034471E-2</v>
      </c>
      <c r="F4" s="24">
        <f t="shared" si="1"/>
        <v>0.51126434610116755</v>
      </c>
      <c r="G4" s="10">
        <f t="shared" si="2"/>
        <v>2.3111212197167701E-6</v>
      </c>
      <c r="H4" s="11">
        <f t="shared" si="2"/>
        <v>2.3096468114668269E-6</v>
      </c>
    </row>
    <row r="5" spans="1:8" x14ac:dyDescent="0.3">
      <c r="A5" s="96">
        <v>4</v>
      </c>
      <c r="B5" s="97">
        <v>5.9913E-5</v>
      </c>
      <c r="C5" s="97">
        <v>8.2415000000000006E-6</v>
      </c>
      <c r="D5" s="98">
        <v>7.2696719999999996E-3</v>
      </c>
      <c r="E5" s="25">
        <f t="shared" si="0"/>
        <v>0.49127727058492904</v>
      </c>
      <c r="F5" s="24">
        <f t="shared" si="1"/>
        <v>2.6885656260331499</v>
      </c>
      <c r="G5" s="10">
        <f t="shared" si="2"/>
        <v>2.311130616092401E-6</v>
      </c>
      <c r="H5" s="11">
        <f t="shared" si="2"/>
        <v>2.3096389883706793E-6</v>
      </c>
    </row>
    <row r="6" spans="1:8" x14ac:dyDescent="0.3">
      <c r="A6" s="96">
        <v>5</v>
      </c>
      <c r="B6" s="97">
        <v>5.9370999999999998E-5</v>
      </c>
      <c r="C6" s="97">
        <v>8.2955000000000005E-6</v>
      </c>
      <c r="D6" s="98">
        <v>7.1570130000000003E-3</v>
      </c>
      <c r="E6" s="25">
        <f t="shared" si="0"/>
        <v>0.41781211369990545</v>
      </c>
      <c r="F6" s="24">
        <f t="shared" si="1"/>
        <v>2.050961129740704</v>
      </c>
      <c r="G6" s="10">
        <f t="shared" si="2"/>
        <v>2.3111149699001061E-6</v>
      </c>
      <c r="H6" s="11">
        <f t="shared" si="2"/>
        <v>2.3096405472164064E-6</v>
      </c>
    </row>
    <row r="7" spans="1:8" x14ac:dyDescent="0.3">
      <c r="A7" s="96">
        <v>6</v>
      </c>
      <c r="B7" s="97">
        <v>6.0021E-5</v>
      </c>
      <c r="C7" s="97">
        <v>8.5125000000000002E-6</v>
      </c>
      <c r="D7" s="98">
        <v>7.0509250000000004E-3</v>
      </c>
      <c r="E7" s="25">
        <f t="shared" si="0"/>
        <v>0.67242423276714558</v>
      </c>
      <c r="F7" s="24">
        <f t="shared" si="1"/>
        <v>0.51126434610116755</v>
      </c>
      <c r="G7" s="10">
        <f t="shared" si="2"/>
        <v>2.3111337337838549E-6</v>
      </c>
      <c r="H7" s="11">
        <f t="shared" si="2"/>
        <v>2.3096468114668269E-6</v>
      </c>
    </row>
    <row r="8" spans="1:8" x14ac:dyDescent="0.3">
      <c r="A8" s="96">
        <v>7</v>
      </c>
      <c r="B8" s="97">
        <v>6.0075999999999999E-5</v>
      </c>
      <c r="C8" s="97">
        <v>8.2959999999999999E-6</v>
      </c>
      <c r="D8" s="98">
        <v>7.241562E-3</v>
      </c>
      <c r="E8" s="25">
        <f t="shared" si="0"/>
        <v>0.76467500054512416</v>
      </c>
      <c r="F8" s="24">
        <f t="shared" si="1"/>
        <v>2.0450573844046702</v>
      </c>
      <c r="G8" s="10">
        <f t="shared" si="2"/>
        <v>2.3111353214970952E-6</v>
      </c>
      <c r="H8" s="11">
        <f t="shared" si="2"/>
        <v>2.309640561650163E-6</v>
      </c>
    </row>
    <row r="9" spans="1:8" x14ac:dyDescent="0.3">
      <c r="A9" s="96">
        <v>8</v>
      </c>
      <c r="B9" s="97">
        <v>6.0238000000000002E-5</v>
      </c>
      <c r="C9" s="97">
        <v>8.4585000000000004E-6</v>
      </c>
      <c r="D9" s="98">
        <v>7.1215940000000002E-3</v>
      </c>
      <c r="E9" s="25">
        <f t="shared" si="0"/>
        <v>1.0363954438184546</v>
      </c>
      <c r="F9" s="24">
        <f t="shared" si="1"/>
        <v>0.12634015019127834</v>
      </c>
      <c r="G9" s="10">
        <f t="shared" si="2"/>
        <v>2.3111399980342754E-6</v>
      </c>
      <c r="H9" s="11">
        <f t="shared" si="2"/>
        <v>2.3096452526211002E-6</v>
      </c>
    </row>
    <row r="10" spans="1:8" x14ac:dyDescent="0.3">
      <c r="A10" s="96">
        <v>9</v>
      </c>
      <c r="B10" s="97">
        <v>6.0400499999999999E-5</v>
      </c>
      <c r="C10" s="97">
        <v>8.6750000000000008E-6</v>
      </c>
      <c r="D10" s="98">
        <v>6.9625939999999999E-3</v>
      </c>
      <c r="E10" s="25">
        <f t="shared" si="0"/>
        <v>1.3089545304352117</v>
      </c>
      <c r="F10" s="24">
        <f t="shared" si="1"/>
        <v>2.4299815803145592</v>
      </c>
      <c r="G10" s="10">
        <f t="shared" si="2"/>
        <v>2.3111446890052126E-6</v>
      </c>
      <c r="H10" s="11">
        <f t="shared" si="2"/>
        <v>2.3096515024377641E-6</v>
      </c>
    </row>
    <row r="11" spans="1:8" ht="15" thickBot="1" x14ac:dyDescent="0.35">
      <c r="A11" s="99">
        <v>10</v>
      </c>
      <c r="B11" s="100">
        <v>6.0129500000000001E-5</v>
      </c>
      <c r="C11" s="100">
        <v>9.0004999999999996E-6</v>
      </c>
      <c r="D11" s="101">
        <v>6.6806840000000001E-3</v>
      </c>
      <c r="E11" s="43">
        <f t="shared" si="0"/>
        <v>0.85440983829280004</v>
      </c>
      <c r="F11" s="44">
        <f t="shared" si="1"/>
        <v>6.2733197940773557</v>
      </c>
      <c r="G11" s="45">
        <f t="shared" si="2"/>
        <v>2.3111368659090654E-6</v>
      </c>
      <c r="H11" s="46">
        <f>(0.005*C11+0.004*0.1)/(100*SQRT(3))</f>
        <v>2.3096608988133951E-6</v>
      </c>
    </row>
    <row r="13" spans="1:8" ht="15" thickBot="1" x14ac:dyDescent="0.35"/>
    <row r="14" spans="1:8" ht="15" thickBot="1" x14ac:dyDescent="0.35">
      <c r="B14" s="127" t="s">
        <v>9</v>
      </c>
      <c r="C14" s="128"/>
      <c r="D14" s="64">
        <v>10</v>
      </c>
    </row>
    <row r="15" spans="1:8" x14ac:dyDescent="0.3">
      <c r="B15" s="131" t="s">
        <v>1</v>
      </c>
      <c r="C15" s="132"/>
      <c r="D15" s="64" t="s">
        <v>23</v>
      </c>
    </row>
    <row r="16" spans="1:8" ht="15.6" x14ac:dyDescent="0.35">
      <c r="B16" s="123" t="s">
        <v>5</v>
      </c>
      <c r="C16" s="124"/>
      <c r="D16" s="65">
        <v>2.5999999999999999E-3</v>
      </c>
    </row>
    <row r="17" spans="2:4" x14ac:dyDescent="0.3">
      <c r="B17" s="123" t="s">
        <v>2</v>
      </c>
      <c r="C17" s="124"/>
      <c r="D17" s="65">
        <v>0.48499999999999999</v>
      </c>
    </row>
    <row r="18" spans="2:4" x14ac:dyDescent="0.3">
      <c r="B18" s="123" t="s">
        <v>3</v>
      </c>
      <c r="C18" s="124"/>
      <c r="D18" s="66">
        <v>1E-3</v>
      </c>
    </row>
    <row r="19" spans="2:4" ht="15.6" x14ac:dyDescent="0.35">
      <c r="B19" s="123" t="s">
        <v>4</v>
      </c>
      <c r="C19" s="124"/>
      <c r="D19" s="67">
        <v>0.01</v>
      </c>
    </row>
    <row r="20" spans="2:4" ht="15.6" x14ac:dyDescent="0.35">
      <c r="B20" s="135" t="s">
        <v>11</v>
      </c>
      <c r="C20" s="136"/>
      <c r="D20" s="28">
        <f>(D18*D19)/(100*SQRT(3))</f>
        <v>5.7735026918962584E-8</v>
      </c>
    </row>
    <row r="21" spans="2:4" ht="15.6" x14ac:dyDescent="0.35">
      <c r="B21" s="129" t="s">
        <v>12</v>
      </c>
      <c r="C21" s="130"/>
      <c r="D21" s="11">
        <f>AVERAGE(D2:D11)</f>
        <v>7.0438273000000013E-3</v>
      </c>
    </row>
    <row r="22" spans="2:4" ht="15.6" x14ac:dyDescent="0.35">
      <c r="B22" s="129" t="s">
        <v>13</v>
      </c>
      <c r="C22" s="130"/>
      <c r="D22" s="29">
        <f>100*ABS(($D$18-D21)/(D21+$D$18))</f>
        <v>75.136214075605537</v>
      </c>
    </row>
    <row r="23" spans="2:4" ht="15.6" x14ac:dyDescent="0.35">
      <c r="B23" s="129" t="s">
        <v>14</v>
      </c>
      <c r="C23" s="130"/>
      <c r="D23" s="29">
        <f>AVERAGE(E2:E11)</f>
        <v>1.0256272632887249</v>
      </c>
    </row>
    <row r="24" spans="2:4" ht="15.6" x14ac:dyDescent="0.35">
      <c r="B24" s="129" t="s">
        <v>15</v>
      </c>
      <c r="C24" s="130"/>
      <c r="D24" s="29">
        <f>AVERAGE(F2:F11)</f>
        <v>2.1761205308647797</v>
      </c>
    </row>
    <row r="25" spans="2:4" ht="15.6" x14ac:dyDescent="0.35">
      <c r="B25" s="135" t="s">
        <v>16</v>
      </c>
      <c r="C25" s="136"/>
      <c r="D25" s="30">
        <f>AVERAGE(G2:G11)</f>
        <v>2.3111221607977091E-6</v>
      </c>
    </row>
    <row r="26" spans="2:4" ht="15.6" x14ac:dyDescent="0.35">
      <c r="B26" s="135" t="s">
        <v>17</v>
      </c>
      <c r="C26" s="136"/>
      <c r="D26" s="30">
        <f>AVERAGE(H2:H11)</f>
        <v>2.309645561503494E-6</v>
      </c>
    </row>
    <row r="27" spans="2:4" ht="15.6" x14ac:dyDescent="0.35">
      <c r="B27" s="135" t="s">
        <v>18</v>
      </c>
      <c r="C27" s="136"/>
      <c r="D27" s="30">
        <f>1*(SQRT((1/(D14*(D14-1)))*SUM((B2-(AVERAGE(B2:B11)))^2,(B3-(AVERAGE(B2:B11)))^2,(B4-(AVERAGE(B2:B11)))^2,(B5-(AVERAGE(B2:B11)))^2,(B6-(AVERAGE(B2:B11)))^2,(B7-(AVERAGE(B2:B11)))^2,(B8-(AVERAGE(B2:B11)))^2,(B9-(AVERAGE(B2:B11)))^2,(B10-(AVERAGE(B2:B11)))^2,(B11-(AVERAGE(B2:B11)))^2)))</f>
        <v>2.6027365726609097E-7</v>
      </c>
    </row>
    <row r="28" spans="2:4" ht="15.6" x14ac:dyDescent="0.35">
      <c r="B28" s="135" t="s">
        <v>19</v>
      </c>
      <c r="C28" s="136"/>
      <c r="D28" s="30">
        <f>1*(SQRT((1/(D14*(D14-1)))*SUM((C2-(AVERAGE(C2:C11)))^2,(C3-(AVERAGE(C2:C11)))^2,(C4-(AVERAGE(C2:C11)))^2,(C5-(AVERAGE(C2:C11)))^2,(C6-(AVERAGE(C2:C11)))^2,(C7-(AVERAGE(C2:C11)))^2,(C8-(AVERAGE(C2:C11)))^2,(C9-(AVERAGE(C2:C11)))^2,(C10-(AVERAGE(C2:C11)))^2,(C11-(AVERAGE(C2:C11)))^2)))</f>
        <v>7.9099803342921673E-8</v>
      </c>
    </row>
    <row r="29" spans="2:4" ht="15.6" x14ac:dyDescent="0.35">
      <c r="B29" s="135" t="s">
        <v>20</v>
      </c>
      <c r="C29" s="136"/>
      <c r="D29" s="30">
        <f>SQRT(D27*D27+D25*D25)</f>
        <v>2.3257317168575009E-6</v>
      </c>
    </row>
    <row r="30" spans="2:4" ht="16.2" thickBot="1" x14ac:dyDescent="0.4">
      <c r="B30" s="137" t="s">
        <v>21</v>
      </c>
      <c r="C30" s="138"/>
      <c r="D30" s="31">
        <f>SQRT(D28*D28+D26*D26)</f>
        <v>2.3109996535399305E-6</v>
      </c>
    </row>
    <row r="31" spans="2:4" ht="20.100000000000001" customHeight="1" x14ac:dyDescent="0.3">
      <c r="B31" s="131"/>
      <c r="C31" s="132"/>
      <c r="D31" s="68">
        <f>1000000*SQRT((AVERAGE(B2:B11)*D20/AVERAGE(C2:C11))^2+(D18*D29/AVERAGE(C2:C11))^2+(AVERAGE(B2:B11)*D18*D30/(AVERAGE(C2:C11)*AVERAGE(C2:C11)))^2-(2*AVERAGE(B2:B11)*D18*D18*D29*D30)/((AVERAGE(C2:C11))^3))</f>
        <v>1646.3029684646431</v>
      </c>
    </row>
    <row r="32" spans="2:4" ht="20.100000000000001" customHeight="1" x14ac:dyDescent="0.3">
      <c r="B32" s="123"/>
      <c r="C32" s="124"/>
      <c r="D32" s="69">
        <f>2*100*D31*0.001/D33</f>
        <v>46.744557989507861</v>
      </c>
    </row>
    <row r="33" spans="2:4" ht="20.100000000000001" customHeight="1" x14ac:dyDescent="0.3">
      <c r="B33" s="125"/>
      <c r="C33" s="126"/>
      <c r="D33" s="70">
        <f>1000*AVERAGE(D2:D11)</f>
        <v>7.0438273000000011</v>
      </c>
    </row>
    <row r="34" spans="2:4" ht="20.100000000000001" customHeight="1" thickBot="1" x14ac:dyDescent="0.35">
      <c r="B34" s="133"/>
      <c r="C34" s="134"/>
      <c r="D34" s="71">
        <f>1000*D33*PI()*D16*D16/(4*D17)</f>
        <v>7.7108727849549544E-2</v>
      </c>
    </row>
  </sheetData>
  <sheetProtection password="CBBB" sheet="1"/>
  <protectedRanges>
    <protectedRange sqref="A1:D11 D14:D19" name="Oblast1"/>
  </protectedRanges>
  <mergeCells count="21"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4:C34"/>
    <mergeCell ref="B30:C30"/>
    <mergeCell ref="B31:C31"/>
    <mergeCell ref="B32:C32"/>
    <mergeCell ref="B33:C33"/>
  </mergeCells>
  <phoneticPr fontId="24" type="noConversion"/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104" r:id="rId3">
          <objectPr defaultSize="0" r:id="rId4">
            <anchor moveWithCells="1" sizeWithCells="1">
              <from>
                <xdr:col>1</xdr:col>
                <xdr:colOff>868680</xdr:colOff>
                <xdr:row>33</xdr:row>
                <xdr:rowOff>15240</xdr:rowOff>
              </from>
              <to>
                <xdr:col>2</xdr:col>
                <xdr:colOff>304800</xdr:colOff>
                <xdr:row>34</xdr:row>
                <xdr:rowOff>0</xdr:rowOff>
              </to>
            </anchor>
          </objectPr>
        </oleObject>
      </mc:Choice>
      <mc:Fallback>
        <oleObject progId="Equation.DSMT4" shapeId="4104" r:id="rId3"/>
      </mc:Fallback>
    </mc:AlternateContent>
    <mc:AlternateContent xmlns:mc="http://schemas.openxmlformats.org/markup-compatibility/2006">
      <mc:Choice Requires="x14">
        <oleObject progId="Equation.DSMT4" shapeId="4105" r:id="rId5">
          <objectPr defaultSize="0" r:id="rId6">
            <anchor moveWithCells="1" sizeWithCells="1">
              <from>
                <xdr:col>1</xdr:col>
                <xdr:colOff>929640</xdr:colOff>
                <xdr:row>30</xdr:row>
                <xdr:rowOff>7620</xdr:rowOff>
              </from>
              <to>
                <xdr:col>2</xdr:col>
                <xdr:colOff>251460</xdr:colOff>
                <xdr:row>31</xdr:row>
                <xdr:rowOff>0</xdr:rowOff>
              </to>
            </anchor>
          </objectPr>
        </oleObject>
      </mc:Choice>
      <mc:Fallback>
        <oleObject progId="Equation.DSMT4" shapeId="4105" r:id="rId5"/>
      </mc:Fallback>
    </mc:AlternateContent>
    <mc:AlternateContent xmlns:mc="http://schemas.openxmlformats.org/markup-compatibility/2006">
      <mc:Choice Requires="x14">
        <oleObject progId="Equation.DSMT4" shapeId="4106" r:id="rId7">
          <objectPr defaultSize="0" r:id="rId8">
            <anchor moveWithCells="1" sizeWithCells="1">
              <from>
                <xdr:col>1</xdr:col>
                <xdr:colOff>967740</xdr:colOff>
                <xdr:row>31</xdr:row>
                <xdr:rowOff>15240</xdr:rowOff>
              </from>
              <to>
                <xdr:col>2</xdr:col>
                <xdr:colOff>228600</xdr:colOff>
                <xdr:row>32</xdr:row>
                <xdr:rowOff>7620</xdr:rowOff>
              </to>
            </anchor>
          </objectPr>
        </oleObject>
      </mc:Choice>
      <mc:Fallback>
        <oleObject progId="Equation.DSMT4" shapeId="4106" r:id="rId7"/>
      </mc:Fallback>
    </mc:AlternateContent>
    <mc:AlternateContent xmlns:mc="http://schemas.openxmlformats.org/markup-compatibility/2006">
      <mc:Choice Requires="x14">
        <oleObject progId="Equation.DSMT4" shapeId="4107" r:id="rId9">
          <objectPr defaultSize="0" r:id="rId10">
            <anchor moveWithCells="1" sizeWithCells="1">
              <from>
                <xdr:col>1</xdr:col>
                <xdr:colOff>937260</xdr:colOff>
                <xdr:row>32</xdr:row>
                <xdr:rowOff>15240</xdr:rowOff>
              </from>
              <to>
                <xdr:col>2</xdr:col>
                <xdr:colOff>236220</xdr:colOff>
                <xdr:row>33</xdr:row>
                <xdr:rowOff>0</xdr:rowOff>
              </to>
            </anchor>
          </objectPr>
        </oleObject>
      </mc:Choice>
      <mc:Fallback>
        <oleObject progId="Equation.DSMT4" shapeId="4107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Copper</vt:lpstr>
      <vt:lpstr>Fe</vt:lpstr>
      <vt:lpstr>Aluminium</vt:lpstr>
      <vt:lpstr>Iron</vt:lpstr>
      <vt:lpstr>Brass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2024-10-22T19:01:54Z</dcterms:modified>
</cp:coreProperties>
</file>