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OLINE\Documents\unifal\Mestrado\Análise de Extremos\"/>
    </mc:Choice>
  </mc:AlternateContent>
  <bookViews>
    <workbookView xWindow="0" yWindow="0" windowWidth="20490" windowHeight="7665"/>
  </bookViews>
  <sheets>
    <sheet name="Planilh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2" l="1"/>
  <c r="S15" i="2"/>
  <c r="S14" i="2"/>
  <c r="S13" i="2"/>
  <c r="S12" i="2"/>
  <c r="S11" i="2"/>
  <c r="S10" i="2"/>
  <c r="S9" i="2"/>
  <c r="S8" i="2"/>
  <c r="S7" i="2"/>
  <c r="S6" i="2"/>
  <c r="S5" i="2"/>
  <c r="S4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2" i="2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</calcChain>
</file>

<file path=xl/sharedStrings.xml><?xml version="1.0" encoding="utf-8"?>
<sst xmlns="http://schemas.openxmlformats.org/spreadsheetml/2006/main" count="31" uniqueCount="31">
  <si>
    <t>ano</t>
  </si>
  <si>
    <t>jan</t>
  </si>
  <si>
    <t>fev</t>
  </si>
  <si>
    <t>mar</t>
  </si>
  <si>
    <t>abr</t>
  </si>
  <si>
    <t>mai</t>
  </si>
  <si>
    <t>jun</t>
  </si>
  <si>
    <t>max_anual</t>
  </si>
  <si>
    <t>jul</t>
  </si>
  <si>
    <t>ago</t>
  </si>
  <si>
    <t>set</t>
  </si>
  <si>
    <t>out</t>
  </si>
  <si>
    <t>nov</t>
  </si>
  <si>
    <t>dez</t>
  </si>
  <si>
    <t>mês_maximo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</si>
  <si>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</si>
  <si>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</si>
  <si>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</si>
  <si>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</si>
  <si>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</si>
  <si>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</si>
  <si>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</si>
  <si>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</si>
  <si>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</si>
  <si>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</si>
  <si>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</si>
  <si>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</si>
  <si>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Mês </t>
  </si>
  <si>
    <t>Qtd obs máximas</t>
  </si>
  <si>
    <t>Total</t>
  </si>
  <si>
    <t>Maiores que o 3º quartil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</si>
</sst>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showGridLines="0" tabSelected="1" topLeftCell="C30" workbookViewId="0">
      <selection activeCell="R20" sqref="R20"/>
    </sheetView>
  </sheetViews>
  <sheetFormatPr defaultRowHeight="15" x14ac:dyDescent="0.25"/>
  <cols>
    <col min="13" max="13" width="10.140625" bestFit="1" customWidth="1"/>
    <col min="14" max="14" width="10.5703125" style="6" bestFit="1" customWidth="1"/>
    <col min="15" max="15" width="12.85546875" style="6" bestFit="1" customWidth="1"/>
    <col min="17" max="17" width="10.85546875" customWidth="1"/>
    <col min="18" max="18" width="16.28515625" bestFit="1" customWidth="1"/>
    <col min="19" max="19" width="22.85546875" bestFit="1" customWidth="1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7</v>
      </c>
      <c r="O1" s="4" t="s">
        <v>14</v>
      </c>
    </row>
    <row r="2" spans="1:19" x14ac:dyDescent="0.25">
      <c r="A2" s="2">
        <v>1970</v>
      </c>
      <c r="B2" s="3">
        <v>82</v>
      </c>
      <c r="C2" s="3">
        <v>12</v>
      </c>
      <c r="D2" s="3">
        <v>8</v>
      </c>
      <c r="E2" s="3">
        <v>52</v>
      </c>
      <c r="F2" s="3">
        <v>5</v>
      </c>
      <c r="G2" s="3">
        <v>3</v>
      </c>
      <c r="H2" s="1">
        <v>22</v>
      </c>
      <c r="I2" s="1">
        <v>18</v>
      </c>
      <c r="J2" s="1">
        <v>14</v>
      </c>
      <c r="K2" s="1">
        <v>42</v>
      </c>
      <c r="L2" s="1">
        <v>74.5</v>
      </c>
      <c r="M2" s="1">
        <v>32.200000000000003</v>
      </c>
      <c r="N2" s="6">
        <f t="shared" ref="N2:N42" si="0">LARGE(B2:M2,1)</f>
        <v>82</v>
      </c>
      <c r="O2" s="6" t="str">
        <f>IF(N2=B2,$B$1,IF(N2=C2,$C$1,IF(D2=N2,$D$1,IF(N2=E2,$E$1,IF(N2=F2,$F$1,IF(N2=G2,$G$1,IF(N2=H2,$H$1,IF(I2=N2,$I$1,IF(N2=J2,$J$1,IF(K2=N2,$K$1,IF(N2=L2,$L$1,IF(M2=N2,$M$1,erro))))))))))))</f>
        <v>jan</v>
      </c>
    </row>
    <row r="3" spans="1:19" x14ac:dyDescent="0.25">
      <c r="A3" s="2">
        <v>1971</v>
      </c>
      <c r="B3" s="3">
        <v>34.299999999999997</v>
      </c>
      <c r="C3" s="3">
        <v>15.3</v>
      </c>
      <c r="D3" s="3">
        <v>34.799999999999997</v>
      </c>
      <c r="E3" s="3">
        <v>10.4</v>
      </c>
      <c r="F3" s="3">
        <v>5.5</v>
      </c>
      <c r="G3" s="3">
        <v>30.8</v>
      </c>
      <c r="H3" s="1">
        <v>16</v>
      </c>
      <c r="I3" s="1">
        <v>17</v>
      </c>
      <c r="J3" s="1">
        <v>11.1</v>
      </c>
      <c r="K3" s="1">
        <v>42.4</v>
      </c>
      <c r="L3" s="1">
        <v>44.6</v>
      </c>
      <c r="M3" s="1">
        <v>37.799999999999997</v>
      </c>
      <c r="N3" s="6">
        <f t="shared" si="0"/>
        <v>44.6</v>
      </c>
      <c r="O3" s="6" t="str">
        <f>IF(N3=B3,$B$1,IF(N3=C3,$C$1,IF(D3=N3,$D$1,IF(N3=E3,$E$1,IF(N3=F3,$F$1,IF(N3=G3,$G$1,IF(N3=H3,$H$1,IF(I3=N3,$I$1,IF(N3=J3,$J$1,IF(K3=N3,$K$1,IF(N3=L3,$L$1,IF(M3=N3,$M$1,erro))))))))))))</f>
        <v>nov</v>
      </c>
      <c r="Q3" s="5" t="s">
        <v>27</v>
      </c>
      <c r="R3" s="5" t="s">
        <v>28</v>
      </c>
      <c r="S3" s="5" t="s">
        <v>30</v>
      </c>
    </row>
    <row r="4" spans="1:19" x14ac:dyDescent="0.25">
      <c r="A4" s="2">
        <v>1972</v>
      </c>
      <c r="B4" s="3">
        <v>63.4</v>
      </c>
      <c r="C4" s="3">
        <v>35.4</v>
      </c>
      <c r="D4" s="3">
        <v>24.6</v>
      </c>
      <c r="E4" s="3">
        <v>17.5</v>
      </c>
      <c r="F4" s="3">
        <v>23.1</v>
      </c>
      <c r="G4" s="3">
        <v>0.1</v>
      </c>
      <c r="H4" s="1">
        <v>15.8</v>
      </c>
      <c r="I4" s="1">
        <v>5.2</v>
      </c>
      <c r="J4" s="1">
        <v>16.399999999999999</v>
      </c>
      <c r="K4" s="1">
        <v>37.9</v>
      </c>
      <c r="L4" s="1">
        <v>55</v>
      </c>
      <c r="M4" s="1">
        <v>73.2</v>
      </c>
      <c r="N4" s="6">
        <f t="shared" si="0"/>
        <v>73.2</v>
      </c>
      <c r="O4" s="6" t="str">
        <f>IF(N4=B4,$B$1,IF(N4=C4,$C$1,IF(D4=N4,$D$1,IF(N4=E4,$E$1,IF(N4=F4,$F$1,IF(N4=G4,$G$1,IF(N4=H4,$H$1,IF(I4=N4,$I$1,IF(N4=J4,$J$1,IF(K4=N4,$K$1,IF(N4=L4,$L$1,IF(M4=N4,$M$1,erro))))))))))))</f>
        <v>dez</v>
      </c>
      <c r="Q4" t="s">
        <v>15</v>
      </c>
      <c r="R4" s="6">
        <f>COUNTIF($O$2:$O$52,"jan")</f>
        <v>16</v>
      </c>
      <c r="S4" s="6">
        <f>COUNTIFS($O$2:$O$52,"jan",$N$2:$N$52,"&gt;=83,9")</f>
        <v>4</v>
      </c>
    </row>
    <row r="5" spans="1:19" x14ac:dyDescent="0.25">
      <c r="A5" s="2">
        <v>1973</v>
      </c>
      <c r="B5" s="3">
        <v>75</v>
      </c>
      <c r="C5" s="3">
        <v>33.4</v>
      </c>
      <c r="D5" s="3">
        <v>68.2</v>
      </c>
      <c r="E5" s="3">
        <v>43.2</v>
      </c>
      <c r="F5" s="3">
        <v>29.8</v>
      </c>
      <c r="G5" s="3">
        <v>6.9</v>
      </c>
      <c r="H5" s="1">
        <v>25</v>
      </c>
      <c r="I5" s="1">
        <v>11.2</v>
      </c>
      <c r="J5" s="1">
        <v>3.9</v>
      </c>
      <c r="K5" s="1">
        <v>41.2</v>
      </c>
      <c r="L5" s="1">
        <v>34.200000000000003</v>
      </c>
      <c r="M5" s="1">
        <v>38.200000000000003</v>
      </c>
      <c r="N5" s="6">
        <f t="shared" si="0"/>
        <v>75</v>
      </c>
      <c r="O5" s="6" t="str">
        <f>IF(N5=B5,$B$1,IF(N5=C5,$C$1,IF(D5=N5,$D$1,IF(N5=E5,$E$1,IF(N5=F5,$F$1,IF(N5=G5,$G$1,IF(N5=H5,$H$1,IF(I5=N5,$I$1,IF(N5=J5,$J$1,IF(K5=N5,$K$1,IF(N5=L5,$L$1,IF(M5=N5,$M$1,erro))))))))))))</f>
        <v>jan</v>
      </c>
      <c r="Q5" t="s">
        <v>16</v>
      </c>
      <c r="R5" s="6">
        <f>COUNTIF($O$2:$O$52,"fev")</f>
        <v>1</v>
      </c>
      <c r="S5" s="6">
        <f>COUNTIFS($O$2:$O$52,"fev",$N$2:$N$52,"&gt;=83,9")</f>
        <v>1</v>
      </c>
    </row>
    <row r="6" spans="1:19" x14ac:dyDescent="0.25">
      <c r="A6" s="2">
        <v>1974</v>
      </c>
      <c r="B6" s="3">
        <v>65.2</v>
      </c>
      <c r="C6" s="3">
        <v>22.4</v>
      </c>
      <c r="D6" s="3">
        <v>45.2</v>
      </c>
      <c r="E6" s="3">
        <v>30.6</v>
      </c>
      <c r="F6" s="3">
        <v>33.4</v>
      </c>
      <c r="G6" s="3">
        <v>8.8000000000000007</v>
      </c>
      <c r="H6" s="1">
        <v>0</v>
      </c>
      <c r="I6" s="1">
        <v>4.5</v>
      </c>
      <c r="J6" s="1">
        <v>0.3</v>
      </c>
      <c r="K6" s="1">
        <v>24.2</v>
      </c>
      <c r="L6" s="1">
        <v>70.2</v>
      </c>
      <c r="M6" s="1">
        <v>35</v>
      </c>
      <c r="N6" s="6">
        <f t="shared" si="0"/>
        <v>70.2</v>
      </c>
      <c r="O6" s="6" t="str">
        <f>IF(N6=B6,$B$1,IF(N6=C6,$C$1,IF(D6=N6,$D$1,IF(N6=E6,$E$1,IF(N6=F6,$F$1,IF(N6=G6,$G$1,IF(N6=H6,$H$1,IF(I6=N6,$I$1,IF(N6=J6,$J$1,IF(K6=N6,$K$1,IF(N6=L6,$L$1,IF(M6=N6,$M$1,erro))))))))))))</f>
        <v>nov</v>
      </c>
      <c r="Q6" t="s">
        <v>17</v>
      </c>
      <c r="R6" s="6">
        <f>COUNTIF($O$2:$O$52,"mar")</f>
        <v>6</v>
      </c>
      <c r="S6" s="6">
        <f>COUNTIFS($O$2:$O$52,"mar",$N$2:$N$52,"&gt;=83,9")</f>
        <v>2</v>
      </c>
    </row>
    <row r="7" spans="1:19" x14ac:dyDescent="0.25">
      <c r="A7" s="2">
        <v>1975</v>
      </c>
      <c r="B7" s="3">
        <v>40</v>
      </c>
      <c r="C7" s="3">
        <v>92.2</v>
      </c>
      <c r="D7" s="3">
        <v>10.8</v>
      </c>
      <c r="E7" s="3">
        <v>14.3</v>
      </c>
      <c r="F7" s="3">
        <v>6</v>
      </c>
      <c r="G7" s="3">
        <v>10</v>
      </c>
      <c r="H7" s="1">
        <v>12</v>
      </c>
      <c r="I7" s="1">
        <v>3.8</v>
      </c>
      <c r="J7" s="1">
        <v>8.5</v>
      </c>
      <c r="K7" s="1">
        <v>16.600000000000001</v>
      </c>
      <c r="L7" s="1">
        <v>77.599999999999994</v>
      </c>
      <c r="M7" s="1">
        <v>68</v>
      </c>
      <c r="N7" s="6">
        <f t="shared" si="0"/>
        <v>92.2</v>
      </c>
      <c r="O7" s="6" t="str">
        <f>IF(N7=B7,$B$1,IF(N7=C7,$C$1,IF(D7=N7,$D$1,IF(N7=E7,$E$1,IF(N7=F7,$F$1,IF(N7=G7,$G$1,IF(N7=H7,$H$1,IF(I7=N7,$I$1,IF(N7=J7,$J$1,IF(K7=N7,$K$1,IF(N7=L7,$L$1,IF(M7=N7,$M$1,erro))))))))))))</f>
        <v>fev</v>
      </c>
      <c r="Q7" t="s">
        <v>18</v>
      </c>
      <c r="R7" s="6">
        <f>COUNTIF($O$2:$O$52,"abr")</f>
        <v>1</v>
      </c>
      <c r="S7" s="6">
        <f>COUNTIFS($O$2:$O$52,"abr",$N$2:$N$52,"&gt;=83,9")</f>
        <v>1</v>
      </c>
    </row>
    <row r="8" spans="1:19" x14ac:dyDescent="0.25">
      <c r="A8" s="2">
        <v>1976</v>
      </c>
      <c r="B8" s="3">
        <v>5.3</v>
      </c>
      <c r="C8" s="3">
        <v>48.2</v>
      </c>
      <c r="D8" s="3">
        <v>45.2</v>
      </c>
      <c r="E8" s="3">
        <v>14.7</v>
      </c>
      <c r="F8" s="3">
        <v>22.8</v>
      </c>
      <c r="G8" s="3">
        <v>0</v>
      </c>
      <c r="H8" s="1">
        <v>13.8</v>
      </c>
      <c r="I8" s="1">
        <v>8.9</v>
      </c>
      <c r="J8" s="1">
        <v>18.8</v>
      </c>
      <c r="K8" s="1">
        <v>36.200000000000003</v>
      </c>
      <c r="L8" s="1">
        <v>70</v>
      </c>
      <c r="M8" s="1">
        <v>42</v>
      </c>
      <c r="N8" s="6">
        <f t="shared" si="0"/>
        <v>70</v>
      </c>
      <c r="O8" s="6" t="str">
        <f>IF(N8=B8,$B$1,IF(N8=C8,$C$1,IF(D8=N8,$D$1,IF(N8=E8,$E$1,IF(N8=F8,$F$1,IF(N8=G8,$G$1,IF(N8=H8,$H$1,IF(I8=N8,$I$1,IF(N8=J8,$J$1,IF(K8=N8,$K$1,IF(N8=L8,$L$1,IF(M8=N8,$M$1,erro))))))))))))</f>
        <v>nov</v>
      </c>
      <c r="Q8" t="s">
        <v>19</v>
      </c>
      <c r="R8" s="6">
        <f>COUNTIF($O$2:$O$52,"mai")</f>
        <v>1</v>
      </c>
      <c r="S8" s="6">
        <f>COUNTIFS($O$2:$O$52,"mai",$N$2:$N$52,"&gt;=83,9")</f>
        <v>0</v>
      </c>
    </row>
    <row r="9" spans="1:19" x14ac:dyDescent="0.25">
      <c r="A9" s="2">
        <v>1977</v>
      </c>
      <c r="B9" s="3">
        <v>81.599999999999994</v>
      </c>
      <c r="C9" s="3">
        <v>8.6</v>
      </c>
      <c r="D9" s="3">
        <v>32.200000000000003</v>
      </c>
      <c r="E9" s="3">
        <v>39</v>
      </c>
      <c r="F9" s="3">
        <v>23</v>
      </c>
      <c r="G9" s="3">
        <v>2.8</v>
      </c>
      <c r="H9" s="1">
        <v>4</v>
      </c>
      <c r="I9" s="1">
        <v>0</v>
      </c>
      <c r="J9" s="1">
        <v>12.9</v>
      </c>
      <c r="K9" s="1">
        <v>29.2</v>
      </c>
      <c r="L9" s="1">
        <v>40.799999999999997</v>
      </c>
      <c r="M9" s="1">
        <v>67.400000000000006</v>
      </c>
      <c r="N9" s="6">
        <f t="shared" si="0"/>
        <v>81.599999999999994</v>
      </c>
      <c r="O9" s="6" t="str">
        <f>IF(N9=B9,$B$1,IF(N9=C9,$C$1,IF(D9=N9,$D$1,IF(N9=E9,$E$1,IF(N9=F9,$F$1,IF(N9=G9,$G$1,IF(N9=H9,$H$1,IF(I9=N9,$I$1,IF(N9=J9,$J$1,IF(K9=N9,$K$1,IF(N9=L9,$L$1,IF(M9=N9,$M$1,erro))))))))))))</f>
        <v>jan</v>
      </c>
      <c r="Q9" t="s">
        <v>20</v>
      </c>
      <c r="R9" s="6">
        <f>COUNTIF($O$2:$O$52,"jun")</f>
        <v>0</v>
      </c>
      <c r="S9" s="6">
        <f>COUNTIFS($O$2:$O$52,"jun",$N$2:$N$52,"&gt;=83,9")</f>
        <v>0</v>
      </c>
    </row>
    <row r="10" spans="1:19" x14ac:dyDescent="0.25">
      <c r="A10" s="2">
        <v>1978</v>
      </c>
      <c r="B10" s="3">
        <v>35.200000000000003</v>
      </c>
      <c r="C10" s="3">
        <v>62</v>
      </c>
      <c r="D10" s="3">
        <v>17.5</v>
      </c>
      <c r="E10" s="3">
        <v>28</v>
      </c>
      <c r="F10" s="3">
        <v>24.8</v>
      </c>
      <c r="G10" s="3">
        <v>11.2</v>
      </c>
      <c r="H10" s="1">
        <v>15.2</v>
      </c>
      <c r="I10" s="1">
        <v>2.5</v>
      </c>
      <c r="J10" s="1">
        <v>10.4</v>
      </c>
      <c r="K10" s="1">
        <v>26.4</v>
      </c>
      <c r="L10" s="1">
        <v>25.2</v>
      </c>
      <c r="M10" s="1">
        <v>67.8</v>
      </c>
      <c r="N10" s="6">
        <f t="shared" si="0"/>
        <v>67.8</v>
      </c>
      <c r="O10" s="6" t="str">
        <f>IF(N10=B10,$B$1,IF(N10=C10,$C$1,IF(D10=N10,$D$1,IF(N10=E10,$E$1,IF(N10=F10,$F$1,IF(N10=G10,$G$1,IF(N10=H10,$H$1,IF(I10=N10,$I$1,IF(N10=J10,$J$1,IF(K10=N10,$K$1,IF(N10=L10,$L$1,IF(M10=N10,$M$1,erro))))))))))))</f>
        <v>dez</v>
      </c>
      <c r="Q10" t="s">
        <v>21</v>
      </c>
      <c r="R10" s="6">
        <f>COUNTIF($O$2:$O$52,"jul")</f>
        <v>0</v>
      </c>
      <c r="S10" s="6">
        <f>COUNTIFS($O$2:$O$52,"jul",$N$2:$N$52,"&gt;=83,9")</f>
        <v>0</v>
      </c>
    </row>
    <row r="11" spans="1:19" x14ac:dyDescent="0.25">
      <c r="A11" s="2">
        <v>1979</v>
      </c>
      <c r="B11" s="3">
        <v>78.400000000000006</v>
      </c>
      <c r="C11" s="3">
        <v>64.599999999999994</v>
      </c>
      <c r="D11" s="3">
        <v>67.400000000000006</v>
      </c>
      <c r="E11" s="3">
        <v>8.4</v>
      </c>
      <c r="F11" s="3">
        <v>54</v>
      </c>
      <c r="G11" s="3">
        <v>7</v>
      </c>
      <c r="H11" s="1">
        <v>9.1999999999999993</v>
      </c>
      <c r="I11" s="1">
        <v>9.8000000000000007</v>
      </c>
      <c r="J11" s="1"/>
      <c r="K11" s="1">
        <v>18.2</v>
      </c>
      <c r="L11" s="1">
        <v>39.200000000000003</v>
      </c>
      <c r="M11" s="1">
        <v>62.6</v>
      </c>
      <c r="N11" s="6">
        <f t="shared" si="0"/>
        <v>78.400000000000006</v>
      </c>
      <c r="O11" s="6" t="str">
        <f>IF(N11=B11,$B$1,IF(N11=C11,$C$1,IF(D11=N11,$D$1,IF(N11=E11,$E$1,IF(N11=F11,$F$1,IF(N11=G11,$G$1,IF(N11=H11,$H$1,IF(I11=N11,$I$1,IF(N11=J11,$J$1,IF(K11=N11,$K$1,IF(N11=L11,$L$1,IF(M11=N11,$M$1,erro))))))))))))</f>
        <v>jan</v>
      </c>
      <c r="Q11" t="s">
        <v>22</v>
      </c>
      <c r="R11" s="6">
        <f>COUNTIF($O$2:$O$52,"ago")</f>
        <v>0</v>
      </c>
      <c r="S11" s="6">
        <f>COUNTIFS($O$2:$O$52,"ago",$N$2:$N$52,"&gt;=83,9")</f>
        <v>0</v>
      </c>
    </row>
    <row r="12" spans="1:19" x14ac:dyDescent="0.25">
      <c r="A12" s="2">
        <v>1980</v>
      </c>
      <c r="B12" s="3">
        <v>54.2</v>
      </c>
      <c r="C12" s="3">
        <v>32.4</v>
      </c>
      <c r="D12" s="3">
        <v>17.399999999999999</v>
      </c>
      <c r="E12" s="3">
        <v>76.400000000000006</v>
      </c>
      <c r="F12" s="3">
        <v>24.4</v>
      </c>
      <c r="G12" s="3">
        <v>8.6</v>
      </c>
      <c r="H12" s="1">
        <v>11.4</v>
      </c>
      <c r="I12" s="1"/>
      <c r="J12" s="1">
        <v>8.6</v>
      </c>
      <c r="K12" s="1">
        <v>22.8</v>
      </c>
      <c r="L12" s="1">
        <v>19.600000000000001</v>
      </c>
      <c r="M12" s="1">
        <v>83.6</v>
      </c>
      <c r="N12" s="6">
        <f t="shared" si="0"/>
        <v>83.6</v>
      </c>
      <c r="O12" s="6" t="str">
        <f>IF(N12=B12,$B$1,IF(N12=C12,$C$1,IF(D12=N12,$D$1,IF(N12=E12,$E$1,IF(N12=F12,$F$1,IF(N12=G12,$G$1,IF(N12=H12,$H$1,IF(I12=N12,$I$1,IF(N12=J12,$J$1,IF(K12=N12,$K$1,IF(N12=L12,$L$1,IF(M12=N12,$M$1,erro))))))))))))</f>
        <v>dez</v>
      </c>
      <c r="Q12" t="s">
        <v>23</v>
      </c>
      <c r="R12" s="6">
        <f>COUNTIF($O$2:$O$52,"set")</f>
        <v>0</v>
      </c>
      <c r="S12" s="6">
        <f>COUNTIFS($O$2:$O$52,"set",$N$2:$N$52,"&gt;=83,9")</f>
        <v>0</v>
      </c>
    </row>
    <row r="13" spans="1:19" x14ac:dyDescent="0.25">
      <c r="A13" s="2">
        <v>1981</v>
      </c>
      <c r="B13" s="3">
        <v>41.4</v>
      </c>
      <c r="C13" s="3">
        <v>20.2</v>
      </c>
      <c r="D13" s="3">
        <v>28.2</v>
      </c>
      <c r="E13" s="3">
        <v>58.6</v>
      </c>
      <c r="F13" s="3">
        <v>11.4</v>
      </c>
      <c r="G13" s="3">
        <v>20.6</v>
      </c>
      <c r="H13" s="1">
        <v>0</v>
      </c>
      <c r="I13" s="1">
        <v>34.799999999999997</v>
      </c>
      <c r="J13" s="1">
        <v>4.0999999999999996</v>
      </c>
      <c r="K13" s="1">
        <v>31.2</v>
      </c>
      <c r="L13" s="1">
        <v>101.1</v>
      </c>
      <c r="M13" s="1">
        <v>41.2</v>
      </c>
      <c r="N13" s="6">
        <f t="shared" si="0"/>
        <v>101.1</v>
      </c>
      <c r="O13" s="6" t="str">
        <f>IF(N13=B13,$B$1,IF(N13=C13,$C$1,IF(D13=N13,$D$1,IF(N13=E13,$E$1,IF(N13=F13,$F$1,IF(N13=G13,$G$1,IF(N13=H13,$H$1,IF(I13=N13,$I$1,IF(N13=J13,$J$1,IF(K13=N13,$K$1,IF(N13=L13,$L$1,IF(M13=N13,$M$1,erro))))))))))))</f>
        <v>nov</v>
      </c>
      <c r="Q13" t="s">
        <v>24</v>
      </c>
      <c r="R13" s="6">
        <f>COUNTIF($O$2:$O$52,"out")</f>
        <v>3</v>
      </c>
      <c r="S13" s="6">
        <f>COUNTIFS($O$2:$O$52,"out",$N$2:$N$52,"&gt;=83,9")</f>
        <v>1</v>
      </c>
    </row>
    <row r="14" spans="1:19" x14ac:dyDescent="0.25">
      <c r="A14" s="2">
        <v>1982</v>
      </c>
      <c r="B14" s="3">
        <v>55.4</v>
      </c>
      <c r="C14" s="3">
        <v>11.8</v>
      </c>
      <c r="D14" s="3">
        <v>70.599999999999994</v>
      </c>
      <c r="E14" s="3">
        <v>19.8</v>
      </c>
      <c r="F14" s="3">
        <v>13.6</v>
      </c>
      <c r="G14" s="3">
        <v>3.2</v>
      </c>
      <c r="H14" s="1">
        <v>9.6</v>
      </c>
      <c r="I14" s="1">
        <v>4.2</v>
      </c>
      <c r="J14" s="1">
        <v>11.6</v>
      </c>
      <c r="K14" s="1">
        <v>34.4</v>
      </c>
      <c r="L14" s="1">
        <v>10.199999999999999</v>
      </c>
      <c r="M14" s="1">
        <v>32.200000000000003</v>
      </c>
      <c r="N14" s="6">
        <f t="shared" si="0"/>
        <v>70.599999999999994</v>
      </c>
      <c r="O14" s="6" t="str">
        <f>IF(N14=B14,$B$1,IF(N14=C14,$C$1,IF(D14=N14,$D$1,IF(N14=E14,$E$1,IF(N14=F14,$F$1,IF(N14=G14,$G$1,IF(N14=H14,$H$1,IF(I14=N14,$I$1,IF(N14=J14,$J$1,IF(K14=N14,$K$1,IF(N14=L14,$L$1,IF(M14=N14,$M$1,erro))))))))))))</f>
        <v>mar</v>
      </c>
      <c r="Q14" t="s">
        <v>25</v>
      </c>
      <c r="R14" s="6">
        <f>COUNTIF($O$2:$O$52,"nov")</f>
        <v>10</v>
      </c>
      <c r="S14" s="6">
        <f>COUNTIFS($O$2:$O$52,"nov",$N$2:$N$52,"&gt;=83,9")</f>
        <v>2</v>
      </c>
    </row>
    <row r="15" spans="1:19" x14ac:dyDescent="0.25">
      <c r="A15" s="2">
        <v>1983</v>
      </c>
      <c r="B15" s="3">
        <v>117</v>
      </c>
      <c r="C15" s="3">
        <v>30.4</v>
      </c>
      <c r="D15" s="3">
        <v>57</v>
      </c>
      <c r="E15" s="3">
        <v>50.4</v>
      </c>
      <c r="F15" s="3">
        <v>47.2</v>
      </c>
      <c r="G15" s="3">
        <v>26.5</v>
      </c>
      <c r="H15" s="1">
        <v>22.8</v>
      </c>
      <c r="I15" s="1">
        <v>3.5</v>
      </c>
      <c r="J15" s="1">
        <v>14.6</v>
      </c>
      <c r="K15" s="1">
        <v>46.6</v>
      </c>
      <c r="L15" s="1">
        <v>50.4</v>
      </c>
      <c r="M15" s="1">
        <v>37.4</v>
      </c>
      <c r="N15" s="6">
        <f t="shared" si="0"/>
        <v>117</v>
      </c>
      <c r="O15" s="6" t="str">
        <f>IF(N15=B15,$B$1,IF(N15=C15,$C$1,IF(D15=N15,$D$1,IF(N15=E15,$E$1,IF(N15=F15,$F$1,IF(N15=G15,$G$1,IF(N15=H15,$H$1,IF(I15=N15,$I$1,IF(N15=J15,$J$1,IF(K15=N15,$K$1,IF(N15=L15,$L$1,IF(M15=N15,$M$1,erro))))))))))))</f>
        <v>jan</v>
      </c>
      <c r="Q15" t="s">
        <v>26</v>
      </c>
      <c r="R15" s="6">
        <f>COUNTIF($O$2:$O$52,"dez")</f>
        <v>13</v>
      </c>
      <c r="S15" s="6">
        <f>COUNTIFS($O$2:$O$52,"dez",$N$2:$N$52,"&gt;=83,9")</f>
        <v>2</v>
      </c>
    </row>
    <row r="16" spans="1:19" x14ac:dyDescent="0.25">
      <c r="A16" s="2">
        <v>1984</v>
      </c>
      <c r="B16" s="3">
        <v>46</v>
      </c>
      <c r="C16" s="3">
        <v>49.4</v>
      </c>
      <c r="D16" s="3">
        <v>79</v>
      </c>
      <c r="E16" s="3">
        <v>25.5</v>
      </c>
      <c r="F16" s="3">
        <v>3.9</v>
      </c>
      <c r="G16" s="3">
        <v>0</v>
      </c>
      <c r="H16" s="1">
        <v>4.9000000000000004</v>
      </c>
      <c r="I16" s="1">
        <v>37</v>
      </c>
      <c r="J16" s="1">
        <v>25.4</v>
      </c>
      <c r="K16" s="1">
        <v>64.8</v>
      </c>
      <c r="L16" s="1">
        <v>79.2</v>
      </c>
      <c r="M16" s="1">
        <v>51.8</v>
      </c>
      <c r="N16" s="6">
        <f t="shared" si="0"/>
        <v>79.2</v>
      </c>
      <c r="O16" s="6" t="str">
        <f>IF(N16=B16,$B$1,IF(N16=C16,$C$1,IF(D16=N16,$D$1,IF(N16=E16,$E$1,IF(N16=F16,$F$1,IF(N16=G16,$G$1,IF(N16=H16,$H$1,IF(I16=N16,$I$1,IF(N16=J16,$J$1,IF(K16=N16,$K$1,IF(N16=L16,$L$1,IF(M16=N16,$M$1,erro))))))))))))</f>
        <v>nov</v>
      </c>
      <c r="Q16" s="5" t="s">
        <v>29</v>
      </c>
      <c r="R16" s="5">
        <f>SUM(R4:R15)</f>
        <v>51</v>
      </c>
      <c r="S16" s="5">
        <f>SUM(S4:S15)</f>
        <v>13</v>
      </c>
    </row>
    <row r="17" spans="1:15" x14ac:dyDescent="0.25">
      <c r="A17" s="2">
        <v>1985</v>
      </c>
      <c r="B17" s="3">
        <v>60</v>
      </c>
      <c r="C17" s="3">
        <v>56.2</v>
      </c>
      <c r="D17" s="3">
        <v>23.2</v>
      </c>
      <c r="E17" s="3">
        <v>9.1999999999999993</v>
      </c>
      <c r="F17" s="3">
        <v>22</v>
      </c>
      <c r="G17" s="3">
        <v>0</v>
      </c>
      <c r="H17" s="1">
        <v>1.6</v>
      </c>
      <c r="I17" s="1">
        <v>36.4</v>
      </c>
      <c r="J17" s="1">
        <v>13</v>
      </c>
      <c r="K17" s="1">
        <v>61</v>
      </c>
      <c r="L17" s="1">
        <v>46</v>
      </c>
      <c r="M17" s="1">
        <v>44.2</v>
      </c>
      <c r="N17" s="6">
        <f t="shared" si="0"/>
        <v>61</v>
      </c>
      <c r="O17" s="6" t="str">
        <f>IF(N17=B17,$B$1,IF(N17=C17,$C$1,IF(D17=N17,$D$1,IF(N17=E17,$E$1,IF(N17=F17,$F$1,IF(N17=G17,$G$1,IF(N17=H17,$H$1,IF(I17=N17,$I$1,IF(N17=J17,$J$1,IF(K17=N17,$K$1,IF(N17=L17,$L$1,IF(M17=N17,$M$1,erro))))))))))))</f>
        <v>out</v>
      </c>
    </row>
    <row r="18" spans="1:15" x14ac:dyDescent="0.25">
      <c r="A18" s="2">
        <v>1986</v>
      </c>
      <c r="B18" s="3">
        <v>47.2</v>
      </c>
      <c r="C18" s="3">
        <v>27.2</v>
      </c>
      <c r="D18" s="3">
        <v>21</v>
      </c>
      <c r="E18" s="3">
        <v>9.8000000000000007</v>
      </c>
      <c r="F18" s="3">
        <v>4.8</v>
      </c>
      <c r="G18" s="3">
        <v>3.9</v>
      </c>
      <c r="H18" s="1">
        <v>16.399999999999999</v>
      </c>
      <c r="I18" s="1">
        <v>30.8</v>
      </c>
      <c r="J18" s="1">
        <v>9</v>
      </c>
      <c r="K18" s="1">
        <v>19</v>
      </c>
      <c r="L18" s="1">
        <v>25</v>
      </c>
      <c r="M18" s="1">
        <v>42.4</v>
      </c>
      <c r="N18" s="6">
        <f t="shared" si="0"/>
        <v>47.2</v>
      </c>
      <c r="O18" s="6" t="str">
        <f>IF(N18=B18,$B$1,IF(N18=C18,$C$1,IF(D18=N18,$D$1,IF(N18=E18,$E$1,IF(N18=F18,$F$1,IF(N18=G18,$G$1,IF(N18=H18,$H$1,IF(I18=N18,$I$1,IF(N18=J18,$J$1,IF(K18=N18,$K$1,IF(N18=L18,$L$1,IF(M18=N18,$M$1,erro))))))))))))</f>
        <v>jan</v>
      </c>
    </row>
    <row r="19" spans="1:15" x14ac:dyDescent="0.25">
      <c r="A19" s="2">
        <v>1987</v>
      </c>
      <c r="B19" s="3">
        <v>34.200000000000003</v>
      </c>
      <c r="C19" s="3">
        <v>15</v>
      </c>
      <c r="D19" s="3">
        <v>49.2</v>
      </c>
      <c r="E19" s="3">
        <v>22.4</v>
      </c>
      <c r="F19" s="3">
        <v>6.2</v>
      </c>
      <c r="G19" s="3">
        <v>6.4</v>
      </c>
      <c r="H19" s="1">
        <v>5</v>
      </c>
      <c r="I19" s="1">
        <v>1.2</v>
      </c>
      <c r="J19" s="1">
        <v>23.5</v>
      </c>
      <c r="K19" s="1">
        <v>17.8</v>
      </c>
      <c r="L19" s="1">
        <v>29.2</v>
      </c>
      <c r="M19" s="1">
        <v>50.8</v>
      </c>
      <c r="N19" s="6">
        <f t="shared" si="0"/>
        <v>50.8</v>
      </c>
      <c r="O19" s="6" t="str">
        <f>IF(N19=B19,$B$1,IF(N19=C19,$C$1,IF(D19=N19,$D$1,IF(N19=E19,$E$1,IF(N19=F19,$F$1,IF(N19=G19,$G$1,IF(N19=H19,$H$1,IF(I19=N19,$I$1,IF(N19=J19,$J$1,IF(K19=N19,$K$1,IF(N19=L19,$L$1,IF(M19=N19,$M$1,erro))))))))))))</f>
        <v>dez</v>
      </c>
    </row>
    <row r="20" spans="1:15" x14ac:dyDescent="0.25">
      <c r="A20" s="2">
        <v>1988</v>
      </c>
      <c r="B20" s="3">
        <v>27.4</v>
      </c>
      <c r="C20" s="3">
        <v>26</v>
      </c>
      <c r="D20" s="3">
        <v>47</v>
      </c>
      <c r="E20" s="3">
        <v>42</v>
      </c>
      <c r="F20" s="3">
        <v>18.2</v>
      </c>
      <c r="G20" s="3">
        <v>19.600000000000001</v>
      </c>
      <c r="H20" s="1">
        <v>0</v>
      </c>
      <c r="I20" s="1">
        <v>1.2</v>
      </c>
      <c r="J20" s="1">
        <v>0</v>
      </c>
      <c r="K20" s="1">
        <v>18.399999999999999</v>
      </c>
      <c r="L20" s="1">
        <v>34.6</v>
      </c>
      <c r="M20" s="1">
        <v>45.6</v>
      </c>
      <c r="N20" s="6">
        <f t="shared" si="0"/>
        <v>47</v>
      </c>
      <c r="O20" s="6" t="str">
        <f>IF(N20=B20,$B$1,IF(N20=C20,$C$1,IF(D20=N20,$D$1,IF(N20=E20,$E$1,IF(N20=F20,$F$1,IF(N20=G20,$G$1,IF(N20=H20,$H$1,IF(I20=N20,$I$1,IF(N20=J20,$J$1,IF(K20=N20,$K$1,IF(N20=L20,$L$1,IF(M20=N20,$M$1,erro))))))))))))</f>
        <v>mar</v>
      </c>
    </row>
    <row r="21" spans="1:15" x14ac:dyDescent="0.25">
      <c r="A21" s="2">
        <v>1989</v>
      </c>
      <c r="B21" s="3">
        <v>42</v>
      </c>
      <c r="C21" s="3">
        <v>63.2</v>
      </c>
      <c r="D21" s="3">
        <v>48</v>
      </c>
      <c r="E21" s="3">
        <v>13.2</v>
      </c>
      <c r="F21" s="3">
        <v>12.6</v>
      </c>
      <c r="G21" s="3">
        <v>22.6</v>
      </c>
      <c r="H21" s="1">
        <v>27.2</v>
      </c>
      <c r="I21" s="1">
        <v>13.2</v>
      </c>
      <c r="J21" s="1">
        <v>16.399999999999999</v>
      </c>
      <c r="K21" s="1">
        <v>19.600000000000001</v>
      </c>
      <c r="L21" s="1">
        <v>69.400000000000006</v>
      </c>
      <c r="M21" s="1">
        <v>38.6</v>
      </c>
      <c r="N21" s="6">
        <f t="shared" si="0"/>
        <v>69.400000000000006</v>
      </c>
      <c r="O21" s="6" t="str">
        <f>IF(N21=B21,$B$1,IF(N21=C21,$C$1,IF(D21=N21,$D$1,IF(N21=E21,$E$1,IF(N21=F21,$F$1,IF(N21=G21,$G$1,IF(N21=H21,$H$1,IF(I21=N21,$I$1,IF(N21=J21,$J$1,IF(K21=N21,$K$1,IF(N21=L21,$L$1,IF(M21=N21,$M$1,erro))))))))))))</f>
        <v>nov</v>
      </c>
    </row>
    <row r="22" spans="1:15" x14ac:dyDescent="0.25">
      <c r="A22" s="2">
        <v>1990</v>
      </c>
      <c r="B22" s="3">
        <v>15</v>
      </c>
      <c r="C22" s="3">
        <v>47.2</v>
      </c>
      <c r="D22" s="3">
        <v>29</v>
      </c>
      <c r="E22" s="3">
        <v>15.8</v>
      </c>
      <c r="F22" s="3">
        <v>21.8</v>
      </c>
      <c r="G22" s="3">
        <v>10.4</v>
      </c>
      <c r="H22" s="1">
        <v>7.8</v>
      </c>
      <c r="I22" s="1">
        <v>20.6</v>
      </c>
      <c r="J22" s="1">
        <v>35</v>
      </c>
      <c r="K22" s="1">
        <v>44.8</v>
      </c>
      <c r="L22" s="1">
        <v>41.8</v>
      </c>
      <c r="M22" s="1">
        <v>67.2</v>
      </c>
      <c r="N22" s="6">
        <f t="shared" si="0"/>
        <v>67.2</v>
      </c>
      <c r="O22" s="6" t="str">
        <f>IF(N22=B22,$B$1,IF(N22=C22,$C$1,IF(D22=N22,$D$1,IF(N22=E22,$E$1,IF(N22=F22,$F$1,IF(N22=G22,$G$1,IF(N22=H22,$H$1,IF(I22=N22,$I$1,IF(N22=J22,$J$1,IF(K22=N22,$K$1,IF(N22=L22,$L$1,IF(M22=N22,$M$1,erro))))))))))))</f>
        <v>dez</v>
      </c>
    </row>
    <row r="23" spans="1:15" x14ac:dyDescent="0.25">
      <c r="A23" s="2">
        <v>1991</v>
      </c>
      <c r="B23" s="3">
        <v>41.8</v>
      </c>
      <c r="C23" s="3">
        <v>40.799999999999997</v>
      </c>
      <c r="D23" s="3">
        <v>70.400000000000006</v>
      </c>
      <c r="E23" s="3">
        <v>57.2</v>
      </c>
      <c r="H23" s="1"/>
      <c r="I23" s="1"/>
      <c r="J23" s="1"/>
      <c r="K23" s="1"/>
      <c r="L23" s="1"/>
      <c r="M23" s="1"/>
      <c r="N23" s="6">
        <f t="shared" si="0"/>
        <v>70.400000000000006</v>
      </c>
      <c r="O23" s="6" t="str">
        <f>IF(N23=B23,$B$1,IF(N23=C23,$C$1,IF(D23=N23,$D$1,IF(N23=E23,$E$1,IF(N23=F23,$F$1,IF(N23=G23,$G$1,IF(N23=H23,$H$1,IF(I23=N23,$I$1,IF(N23=J23,$J$1,IF(K23=N23,$K$1,IF(N23=L23,$L$1,IF(M23=N23,$M$1,erro))))))))))))</f>
        <v>mar</v>
      </c>
    </row>
    <row r="24" spans="1:15" x14ac:dyDescent="0.25">
      <c r="A24" s="2">
        <v>1992</v>
      </c>
      <c r="B24" s="3">
        <v>61</v>
      </c>
      <c r="C24" s="3">
        <v>30</v>
      </c>
      <c r="D24" s="3">
        <v>21.2</v>
      </c>
      <c r="E24" s="3">
        <v>32.1</v>
      </c>
      <c r="F24" s="3">
        <v>22</v>
      </c>
      <c r="G24" s="3">
        <v>7</v>
      </c>
      <c r="H24" s="1">
        <v>4.7</v>
      </c>
      <c r="I24" s="1">
        <v>14</v>
      </c>
      <c r="J24" s="1">
        <v>38</v>
      </c>
      <c r="K24" s="1">
        <v>40</v>
      </c>
      <c r="L24" s="1">
        <v>50</v>
      </c>
      <c r="M24" s="1">
        <v>52.3</v>
      </c>
      <c r="N24" s="6">
        <f t="shared" si="0"/>
        <v>61</v>
      </c>
      <c r="O24" s="6" t="str">
        <f>IF(N24=B24,$B$1,IF(N24=C24,$C$1,IF(D24=N24,$D$1,IF(N24=E24,$E$1,IF(N24=F24,$F$1,IF(N24=G24,$G$1,IF(N24=H24,$H$1,IF(I24=N24,$I$1,IF(N24=J24,$J$1,IF(K24=N24,$K$1,IF(N24=L24,$L$1,IF(M24=N24,$M$1,erro))))))))))))</f>
        <v>jan</v>
      </c>
    </row>
    <row r="25" spans="1:15" x14ac:dyDescent="0.25">
      <c r="A25" s="2">
        <v>1993</v>
      </c>
      <c r="B25" s="3">
        <v>73.900000000000006</v>
      </c>
      <c r="C25" s="3">
        <v>26.6</v>
      </c>
      <c r="D25" s="3">
        <v>12.9</v>
      </c>
      <c r="E25" s="3">
        <v>18.100000000000001</v>
      </c>
      <c r="F25" s="3">
        <v>56.3</v>
      </c>
      <c r="G25" s="3">
        <v>9.6999999999999993</v>
      </c>
      <c r="H25" s="1">
        <v>2.2000000000000002</v>
      </c>
      <c r="I25" s="1">
        <v>11.9</v>
      </c>
      <c r="J25" s="1">
        <v>29.6</v>
      </c>
      <c r="K25" s="1">
        <v>6.9</v>
      </c>
      <c r="L25" s="1">
        <v>20.2</v>
      </c>
      <c r="M25" s="1">
        <v>54.7</v>
      </c>
      <c r="N25" s="6">
        <f t="shared" si="0"/>
        <v>73.900000000000006</v>
      </c>
      <c r="O25" s="6" t="str">
        <f>IF(N25=B25,$B$1,IF(N25=C25,$C$1,IF(D25=N25,$D$1,IF(N25=E25,$E$1,IF(N25=F25,$F$1,IF(N25=G25,$G$1,IF(N25=H25,$H$1,IF(I25=N25,$I$1,IF(N25=J25,$J$1,IF(K25=N25,$K$1,IF(N25=L25,$L$1,IF(M25=N25,$M$1,erro))))))))))))</f>
        <v>jan</v>
      </c>
    </row>
    <row r="26" spans="1:15" x14ac:dyDescent="0.25">
      <c r="A26" s="2">
        <v>1994</v>
      </c>
      <c r="B26" s="3">
        <v>66.900000000000006</v>
      </c>
      <c r="C26" s="3">
        <v>5.7</v>
      </c>
      <c r="D26" s="3">
        <v>48.7</v>
      </c>
      <c r="E26" s="3">
        <v>22.7</v>
      </c>
      <c r="F26" s="3">
        <v>18</v>
      </c>
      <c r="G26" s="3">
        <v>6.2</v>
      </c>
      <c r="H26" s="1">
        <v>5.2</v>
      </c>
      <c r="I26" s="1">
        <v>0</v>
      </c>
      <c r="J26" s="1">
        <v>0</v>
      </c>
      <c r="K26" s="1">
        <v>13.1</v>
      </c>
      <c r="L26" s="1">
        <v>69.8</v>
      </c>
      <c r="M26" s="1">
        <v>73.8</v>
      </c>
      <c r="N26" s="6">
        <f t="shared" si="0"/>
        <v>73.8</v>
      </c>
      <c r="O26" s="6" t="str">
        <f>IF(N26=B26,$B$1,IF(N26=C26,$C$1,IF(D26=N26,$D$1,IF(N26=E26,$E$1,IF(N26=F26,$F$1,IF(N26=G26,$G$1,IF(N26=H26,$H$1,IF(I26=N26,$I$1,IF(N26=J26,$J$1,IF(K26=N26,$K$1,IF(N26=L26,$L$1,IF(M26=N26,$M$1,erro))))))))))))</f>
        <v>dez</v>
      </c>
    </row>
    <row r="27" spans="1:15" x14ac:dyDescent="0.25">
      <c r="A27" s="2">
        <v>1995</v>
      </c>
      <c r="B27" s="3">
        <v>29.1</v>
      </c>
      <c r="C27" s="3">
        <v>20.5</v>
      </c>
      <c r="D27" s="3">
        <v>29.8</v>
      </c>
      <c r="E27" s="3">
        <v>27.6</v>
      </c>
      <c r="F27" s="3">
        <v>32</v>
      </c>
      <c r="G27" s="3">
        <v>0</v>
      </c>
      <c r="H27" s="1">
        <v>6.2</v>
      </c>
      <c r="I27" s="1">
        <v>0.8</v>
      </c>
      <c r="J27" s="1">
        <v>2.9</v>
      </c>
      <c r="K27" s="1">
        <v>30.4</v>
      </c>
      <c r="L27" s="1">
        <v>64.2</v>
      </c>
      <c r="M27" s="1">
        <v>69</v>
      </c>
      <c r="N27" s="6">
        <f t="shared" si="0"/>
        <v>69</v>
      </c>
      <c r="O27" s="6" t="str">
        <f>IF(N27=B27,$B$1,IF(N27=C27,$C$1,IF(D27=N27,$D$1,IF(N27=E27,$E$1,IF(N27=F27,$F$1,IF(N27=G27,$G$1,IF(N27=H27,$H$1,IF(I27=N27,$I$1,IF(N27=J27,$J$1,IF(K27=N27,$K$1,IF(N27=L27,$L$1,IF(M27=N27,$M$1,erro))))))))))))</f>
        <v>dez</v>
      </c>
    </row>
    <row r="28" spans="1:15" x14ac:dyDescent="0.25">
      <c r="A28" s="2">
        <v>1996</v>
      </c>
      <c r="B28" s="3">
        <v>80.2</v>
      </c>
      <c r="C28" s="3">
        <v>20.5</v>
      </c>
      <c r="D28" s="3">
        <v>8.4</v>
      </c>
      <c r="E28" s="3">
        <v>75.099999999999994</v>
      </c>
      <c r="F28" s="3">
        <v>8.1999999999999993</v>
      </c>
      <c r="G28" s="3">
        <v>5</v>
      </c>
      <c r="H28" s="1">
        <v>7.1</v>
      </c>
      <c r="I28" s="1">
        <v>9.9</v>
      </c>
      <c r="J28" s="1">
        <v>25.2</v>
      </c>
      <c r="K28" s="1">
        <v>22.1</v>
      </c>
      <c r="L28" s="1">
        <v>66.5</v>
      </c>
      <c r="M28" s="1">
        <v>41.5</v>
      </c>
      <c r="N28" s="6">
        <f t="shared" si="0"/>
        <v>80.2</v>
      </c>
      <c r="O28" s="6" t="str">
        <f>IF(N28=B28,$B$1,IF(N28=C28,$C$1,IF(D28=N28,$D$1,IF(N28=E28,$E$1,IF(N28=F28,$F$1,IF(N28=G28,$G$1,IF(N28=H28,$H$1,IF(I28=N28,$I$1,IF(N28=J28,$J$1,IF(K28=N28,$K$1,IF(N28=L28,$L$1,IF(M28=N28,$M$1,erro))))))))))))</f>
        <v>jan</v>
      </c>
    </row>
    <row r="29" spans="1:15" x14ac:dyDescent="0.25">
      <c r="A29" s="2">
        <v>1997</v>
      </c>
      <c r="B29" s="3">
        <v>78.599999999999994</v>
      </c>
      <c r="C29" s="3">
        <v>37.6</v>
      </c>
      <c r="D29" s="3">
        <v>56.9</v>
      </c>
      <c r="E29" s="3">
        <v>17.100000000000001</v>
      </c>
      <c r="F29" s="3">
        <v>6.2</v>
      </c>
      <c r="G29" s="3">
        <v>14.7</v>
      </c>
      <c r="H29" s="1">
        <v>0</v>
      </c>
      <c r="I29" s="1">
        <v>7.4</v>
      </c>
      <c r="J29" s="1">
        <v>25.6</v>
      </c>
      <c r="K29" s="1">
        <v>27.9</v>
      </c>
      <c r="L29" s="1">
        <v>70.400000000000006</v>
      </c>
      <c r="M29" s="1">
        <v>54.4</v>
      </c>
      <c r="N29" s="6">
        <f t="shared" si="0"/>
        <v>78.599999999999994</v>
      </c>
      <c r="O29" s="6" t="str">
        <f>IF(N29=B29,$B$1,IF(N29=C29,$C$1,IF(D29=N29,$D$1,IF(N29=E29,$E$1,IF(N29=F29,$F$1,IF(N29=G29,$G$1,IF(N29=H29,$H$1,IF(I29=N29,$I$1,IF(N29=J29,$J$1,IF(K29=N29,$K$1,IF(N29=L29,$L$1,IF(M29=N29,$M$1,erro))))))))))))</f>
        <v>jan</v>
      </c>
    </row>
    <row r="30" spans="1:15" x14ac:dyDescent="0.25">
      <c r="A30" s="2">
        <v>1998</v>
      </c>
      <c r="B30" s="3">
        <v>46.5</v>
      </c>
      <c r="C30" s="3">
        <v>56.4</v>
      </c>
      <c r="D30" s="3">
        <v>12.8</v>
      </c>
      <c r="E30" s="3">
        <v>24.5</v>
      </c>
      <c r="F30" s="3">
        <v>6.2</v>
      </c>
      <c r="G30" s="3">
        <v>7.9</v>
      </c>
      <c r="H30" s="1">
        <v>0.5</v>
      </c>
      <c r="I30" s="1">
        <v>21.4</v>
      </c>
      <c r="J30" s="1">
        <v>0.3</v>
      </c>
      <c r="K30" s="1">
        <v>25.9</v>
      </c>
      <c r="L30" s="1">
        <v>28.7</v>
      </c>
      <c r="M30" s="1">
        <v>56.6</v>
      </c>
      <c r="N30" s="6">
        <f t="shared" si="0"/>
        <v>56.6</v>
      </c>
      <c r="O30" s="6" t="str">
        <f>IF(N30=B30,$B$1,IF(N30=C30,$C$1,IF(D30=N30,$D$1,IF(N30=E30,$E$1,IF(N30=F30,$F$1,IF(N30=G30,$G$1,IF(N30=H30,$H$1,IF(I30=N30,$I$1,IF(N30=J30,$J$1,IF(K30=N30,$K$1,IF(N30=L30,$L$1,IF(M30=N30,$M$1,erro))))))))))))</f>
        <v>dez</v>
      </c>
    </row>
    <row r="31" spans="1:15" x14ac:dyDescent="0.25">
      <c r="A31" s="2">
        <v>1999</v>
      </c>
      <c r="B31" s="3">
        <v>61.3</v>
      </c>
      <c r="C31" s="3">
        <v>33.200000000000003</v>
      </c>
      <c r="D31" s="3">
        <v>25.6</v>
      </c>
      <c r="E31" s="3">
        <v>27.4</v>
      </c>
      <c r="F31" s="3">
        <v>6.5</v>
      </c>
      <c r="G31" s="3">
        <v>3.5</v>
      </c>
      <c r="H31" s="1">
        <v>1.1000000000000001</v>
      </c>
      <c r="I31" s="1">
        <v>3.4</v>
      </c>
      <c r="J31" s="1">
        <v>36.5</v>
      </c>
      <c r="K31" s="1">
        <v>19.2</v>
      </c>
      <c r="L31" s="1">
        <v>60.2</v>
      </c>
      <c r="M31" s="1">
        <v>51.2</v>
      </c>
      <c r="N31" s="6">
        <f t="shared" si="0"/>
        <v>61.3</v>
      </c>
      <c r="O31" s="6" t="str">
        <f>IF(N31=B31,$B$1,IF(N31=C31,$C$1,IF(D31=N31,$D$1,IF(N31=E31,$E$1,IF(N31=F31,$F$1,IF(N31=G31,$G$1,IF(N31=H31,$H$1,IF(I31=N31,$I$1,IF(N31=J31,$J$1,IF(K31=N31,$K$1,IF(N31=L31,$L$1,IF(M31=N31,$M$1,erro))))))))))))</f>
        <v>jan</v>
      </c>
    </row>
    <row r="32" spans="1:15" x14ac:dyDescent="0.25">
      <c r="A32" s="2">
        <v>2000</v>
      </c>
      <c r="B32" s="3">
        <v>36.6</v>
      </c>
      <c r="C32" s="3">
        <v>36.5</v>
      </c>
      <c r="D32" s="3">
        <v>30.6</v>
      </c>
      <c r="E32" s="3">
        <v>5.9</v>
      </c>
      <c r="F32" s="3">
        <v>13.3</v>
      </c>
      <c r="G32" s="3">
        <v>4.4000000000000004</v>
      </c>
      <c r="H32" s="1">
        <v>2.7</v>
      </c>
      <c r="I32" s="1">
        <v>23.7</v>
      </c>
      <c r="J32" s="1">
        <v>17.2</v>
      </c>
      <c r="K32" s="1">
        <v>34.200000000000003</v>
      </c>
      <c r="L32" s="1">
        <v>49.5</v>
      </c>
      <c r="M32" s="1">
        <v>75.3</v>
      </c>
      <c r="N32" s="6">
        <f t="shared" si="0"/>
        <v>75.3</v>
      </c>
      <c r="O32" s="6" t="str">
        <f>IF(N32=B32,$B$1,IF(N32=C32,$C$1,IF(D32=N32,$D$1,IF(N32=E32,$E$1,IF(N32=F32,$F$1,IF(N32=G32,$G$1,IF(N32=H32,$H$1,IF(I32=N32,$I$1,IF(N32=J32,$J$1,IF(K32=N32,$K$1,IF(N32=L32,$L$1,IF(M32=N32,$M$1,erro))))))))))))</f>
        <v>dez</v>
      </c>
    </row>
    <row r="33" spans="1:15" x14ac:dyDescent="0.25">
      <c r="A33" s="2">
        <v>2001</v>
      </c>
      <c r="B33" s="3">
        <v>67.900000000000006</v>
      </c>
      <c r="C33" s="3">
        <v>20.7</v>
      </c>
      <c r="D33" s="3">
        <v>51.6</v>
      </c>
      <c r="E33" s="3">
        <v>43.9</v>
      </c>
      <c r="F33" s="3">
        <v>25.3</v>
      </c>
      <c r="G33" s="3">
        <v>3</v>
      </c>
      <c r="H33" s="1">
        <v>0.5</v>
      </c>
      <c r="I33" s="1">
        <v>3.2</v>
      </c>
      <c r="J33" s="1">
        <v>10.4</v>
      </c>
      <c r="K33" s="1">
        <v>35.299999999999997</v>
      </c>
      <c r="L33" s="1">
        <v>20.9</v>
      </c>
      <c r="M33" s="1"/>
      <c r="N33" s="6">
        <f t="shared" si="0"/>
        <v>67.900000000000006</v>
      </c>
      <c r="O33" s="6" t="str">
        <f>IF(N33=B33,$B$1,IF(N33=C33,$C$1,IF(D33=N33,$D$1,IF(N33=E33,$E$1,IF(N33=F33,$F$1,IF(N33=G33,$G$1,IF(N33=H33,$H$1,IF(I33=N33,$I$1,IF(N33=J33,$J$1,IF(K33=N33,$K$1,IF(N33=L33,$L$1,IF(M33=N33,$M$1,erro))))))))))))</f>
        <v>jan</v>
      </c>
    </row>
    <row r="34" spans="1:15" x14ac:dyDescent="0.25">
      <c r="A34" s="2">
        <v>2002</v>
      </c>
      <c r="B34" s="3">
        <v>28.3</v>
      </c>
      <c r="C34" s="3">
        <v>35.6</v>
      </c>
      <c r="D34" s="3">
        <v>16.3</v>
      </c>
      <c r="E34" s="3">
        <v>8.4</v>
      </c>
      <c r="F34" s="3">
        <v>33.799999999999997</v>
      </c>
      <c r="G34" s="3">
        <v>4.4000000000000004</v>
      </c>
      <c r="H34" s="1">
        <v>5.0999999999999996</v>
      </c>
      <c r="I34" s="1">
        <v>5.0999999999999996</v>
      </c>
      <c r="J34" s="1">
        <v>28.5</v>
      </c>
      <c r="K34" s="1">
        <v>27.9</v>
      </c>
      <c r="L34" s="1">
        <v>69.099999999999994</v>
      </c>
      <c r="M34" s="1">
        <v>61.1</v>
      </c>
      <c r="N34" s="6">
        <f t="shared" si="0"/>
        <v>69.099999999999994</v>
      </c>
      <c r="O34" s="6" t="str">
        <f>IF(N34=B34,$B$1,IF(N34=C34,$C$1,IF(D34=N34,$D$1,IF(N34=E34,$E$1,IF(N34=F34,$F$1,IF(N34=G34,$G$1,IF(N34=H34,$H$1,IF(I34=N34,$I$1,IF(N34=J34,$J$1,IF(K34=N34,$K$1,IF(N34=L34,$L$1,IF(M34=N34,$M$1,erro))))))))))))</f>
        <v>nov</v>
      </c>
    </row>
    <row r="35" spans="1:15" x14ac:dyDescent="0.25">
      <c r="A35" s="2">
        <v>2003</v>
      </c>
      <c r="B35" s="3">
        <v>61.5</v>
      </c>
      <c r="C35" s="3">
        <v>24.6</v>
      </c>
      <c r="D35" s="3">
        <v>14.3</v>
      </c>
      <c r="E35" s="3">
        <v>19.5</v>
      </c>
      <c r="F35" s="3">
        <v>2.7</v>
      </c>
      <c r="G35" s="3">
        <v>0</v>
      </c>
      <c r="H35" s="1">
        <v>2.2000000000000002</v>
      </c>
      <c r="I35" s="1">
        <v>1.1000000000000001</v>
      </c>
      <c r="J35" s="1">
        <v>15.6</v>
      </c>
      <c r="K35" s="1">
        <v>26.2</v>
      </c>
      <c r="L35" s="1">
        <v>22.5</v>
      </c>
      <c r="M35" s="1">
        <v>46.3</v>
      </c>
      <c r="N35" s="6">
        <f t="shared" si="0"/>
        <v>61.5</v>
      </c>
      <c r="O35" s="6" t="str">
        <f>IF(N35=B35,$B$1,IF(N35=C35,$C$1,IF(D35=N35,$D$1,IF(N35=E35,$E$1,IF(N35=F35,$F$1,IF(N35=G35,$G$1,IF(N35=H35,$H$1,IF(I35=N35,$I$1,IF(N35=J35,$J$1,IF(K35=N35,$K$1,IF(N35=L35,$L$1,IF(M35=N35,$M$1,erro))))))))))))</f>
        <v>jan</v>
      </c>
    </row>
    <row r="36" spans="1:15" x14ac:dyDescent="0.25">
      <c r="A36" s="2">
        <v>2004</v>
      </c>
      <c r="B36" s="3">
        <v>64.599999999999994</v>
      </c>
      <c r="C36" s="3">
        <v>48.8</v>
      </c>
      <c r="D36" s="3">
        <v>98.5</v>
      </c>
      <c r="E36" s="3">
        <v>21.5</v>
      </c>
      <c r="F36" s="3">
        <v>12.4</v>
      </c>
      <c r="G36" s="3">
        <v>20.7</v>
      </c>
      <c r="H36" s="1">
        <v>11.8</v>
      </c>
      <c r="I36" s="1">
        <v>8.6</v>
      </c>
      <c r="J36" s="1">
        <v>3.9</v>
      </c>
      <c r="K36" s="1">
        <v>13.4</v>
      </c>
      <c r="L36" s="1">
        <v>26.8</v>
      </c>
      <c r="M36" s="1">
        <v>92.3</v>
      </c>
      <c r="N36" s="6">
        <f t="shared" si="0"/>
        <v>98.5</v>
      </c>
      <c r="O36" s="6" t="str">
        <f>IF(N36=B36,$B$1,IF(N36=C36,$C$1,IF(D36=N36,$D$1,IF(N36=E36,$E$1,IF(N36=F36,$F$1,IF(N36=G36,$G$1,IF(N36=H36,$H$1,IF(I36=N36,$I$1,IF(N36=J36,$J$1,IF(K36=N36,$K$1,IF(N36=L36,$L$1,IF(M36=N36,$M$1,erro))))))))))))</f>
        <v>mar</v>
      </c>
    </row>
    <row r="37" spans="1:15" x14ac:dyDescent="0.25">
      <c r="A37" s="2">
        <v>2005</v>
      </c>
      <c r="B37" s="3">
        <v>61.9</v>
      </c>
      <c r="C37" s="3">
        <v>50.2</v>
      </c>
      <c r="D37" s="3">
        <v>60.7</v>
      </c>
      <c r="E37" s="3">
        <v>12.7</v>
      </c>
      <c r="F37" s="3">
        <v>18.7</v>
      </c>
      <c r="G37" s="3">
        <v>18.3</v>
      </c>
      <c r="H37" s="1">
        <v>2.8</v>
      </c>
      <c r="I37" s="1">
        <v>1.9</v>
      </c>
      <c r="J37" s="1">
        <v>79.2</v>
      </c>
      <c r="K37" s="1">
        <v>26.1</v>
      </c>
      <c r="L37" s="1">
        <v>37.1</v>
      </c>
      <c r="M37" s="1">
        <v>80.599999999999994</v>
      </c>
      <c r="N37" s="6">
        <f t="shared" si="0"/>
        <v>80.599999999999994</v>
      </c>
      <c r="O37" s="6" t="str">
        <f>IF(N37=B37,$B$1,IF(N37=C37,$C$1,IF(D37=N37,$D$1,IF(N37=E37,$E$1,IF(N37=F37,$F$1,IF(N37=G37,$G$1,IF(N37=H37,$H$1,IF(I37=N37,$I$1,IF(N37=J37,$J$1,IF(K37=N37,$K$1,IF(N37=L37,$L$1,IF(M37=N37,$M$1,erro))))))))))))</f>
        <v>dez</v>
      </c>
    </row>
    <row r="38" spans="1:15" x14ac:dyDescent="0.25">
      <c r="A38" s="2">
        <v>2006</v>
      </c>
      <c r="B38" s="3">
        <v>6.4</v>
      </c>
      <c r="C38" s="3">
        <v>41</v>
      </c>
      <c r="D38" s="3">
        <v>43.6</v>
      </c>
      <c r="E38" s="3">
        <v>11.5</v>
      </c>
      <c r="F38" s="3">
        <v>0.4</v>
      </c>
      <c r="G38" s="3">
        <v>0</v>
      </c>
      <c r="H38" s="1">
        <v>0</v>
      </c>
      <c r="I38" s="1">
        <v>6.7</v>
      </c>
      <c r="J38" s="1">
        <v>11.8</v>
      </c>
      <c r="K38" s="1">
        <v>50</v>
      </c>
      <c r="L38" s="1">
        <v>34.4</v>
      </c>
      <c r="M38" s="1">
        <v>47.2</v>
      </c>
      <c r="N38" s="6">
        <f t="shared" si="0"/>
        <v>50</v>
      </c>
      <c r="O38" s="6" t="str">
        <f>IF(N38=B38,$B$1,IF(N38=C38,$C$1,IF(D38=N38,$D$1,IF(N38=E38,$E$1,IF(N38=F38,$F$1,IF(N38=G38,$G$1,IF(N38=H38,$H$1,IF(I38=N38,$I$1,IF(N38=J38,$J$1,IF(K38=N38,$K$1,IF(N38=L38,$L$1,IF(M38=N38,$M$1,erro))))))))))))</f>
        <v>out</v>
      </c>
    </row>
    <row r="39" spans="1:15" x14ac:dyDescent="0.25">
      <c r="A39" s="2">
        <v>2007</v>
      </c>
      <c r="B39" s="3">
        <v>34.6</v>
      </c>
      <c r="C39" s="3">
        <v>45.9</v>
      </c>
      <c r="D39" s="3">
        <v>88.1</v>
      </c>
      <c r="E39" s="3">
        <v>19.899999999999999</v>
      </c>
      <c r="F39" s="3">
        <v>10</v>
      </c>
      <c r="G39" s="3">
        <v>1.6</v>
      </c>
      <c r="H39" s="1">
        <v>0</v>
      </c>
      <c r="I39" s="1">
        <v>1.2</v>
      </c>
      <c r="J39" s="1">
        <v>8.9</v>
      </c>
      <c r="K39" s="1">
        <v>41.9</v>
      </c>
      <c r="L39" s="1">
        <v>39.200000000000003</v>
      </c>
      <c r="M39" s="1">
        <v>60</v>
      </c>
      <c r="N39" s="6">
        <f t="shared" si="0"/>
        <v>88.1</v>
      </c>
      <c r="O39" s="6" t="str">
        <f>IF(N39=B39,$B$1,IF(N39=C39,$C$1,IF(D39=N39,$D$1,IF(N39=E39,$E$1,IF(N39=F39,$F$1,IF(N39=G39,$G$1,IF(N39=H39,$H$1,IF(I39=N39,$I$1,IF(N39=J39,$J$1,IF(K39=N39,$K$1,IF(N39=L39,$L$1,IF(M39=N39,$M$1,erro))))))))))))</f>
        <v>mar</v>
      </c>
    </row>
    <row r="40" spans="1:15" x14ac:dyDescent="0.25">
      <c r="A40" s="2">
        <v>2008</v>
      </c>
      <c r="B40" s="3">
        <v>33</v>
      </c>
      <c r="C40" s="3">
        <v>29.5</v>
      </c>
      <c r="D40" s="3">
        <v>30</v>
      </c>
      <c r="E40" s="3">
        <v>97.2</v>
      </c>
      <c r="F40" s="3">
        <v>2.2999999999999998</v>
      </c>
      <c r="G40" s="3">
        <v>6.1</v>
      </c>
      <c r="H40" s="1">
        <v>3.8</v>
      </c>
      <c r="I40" s="1">
        <v>9.5</v>
      </c>
      <c r="J40" s="1">
        <v>18.600000000000001</v>
      </c>
      <c r="K40" s="1">
        <v>5.9</v>
      </c>
      <c r="L40" s="1">
        <v>53.3</v>
      </c>
      <c r="M40" s="1">
        <v>48.3</v>
      </c>
      <c r="N40" s="6">
        <f t="shared" si="0"/>
        <v>97.2</v>
      </c>
      <c r="O40" s="6" t="str">
        <f>IF(N40=B40,$B$1,IF(N40=C40,$C$1,IF(D40=N40,$D$1,IF(N40=E40,$E$1,IF(N40=F40,$F$1,IF(N40=G40,$G$1,IF(N40=H40,$H$1,IF(I40=N40,$I$1,IF(N40=J40,$J$1,IF(K40=N40,$K$1,IF(N40=L40,$L$1,IF(M40=N40,$M$1,erro))))))))))))</f>
        <v>abr</v>
      </c>
    </row>
    <row r="41" spans="1:15" x14ac:dyDescent="0.25">
      <c r="A41" s="2">
        <v>2009</v>
      </c>
      <c r="B41" s="3">
        <v>196</v>
      </c>
      <c r="C41" s="3">
        <v>43.3</v>
      </c>
      <c r="D41" s="3">
        <v>25.2</v>
      </c>
      <c r="E41" s="3">
        <v>21.6</v>
      </c>
      <c r="F41" s="3">
        <v>4.3</v>
      </c>
      <c r="G41" s="3">
        <v>26.1</v>
      </c>
      <c r="H41" s="1">
        <v>14.8</v>
      </c>
      <c r="I41" s="1">
        <v>6.8</v>
      </c>
      <c r="J41" s="1">
        <v>22.8</v>
      </c>
      <c r="K41" s="1">
        <v>33.700000000000003</v>
      </c>
      <c r="L41" s="1">
        <v>50.3</v>
      </c>
      <c r="M41" s="1">
        <v>112.5</v>
      </c>
      <c r="N41" s="6">
        <f t="shared" si="0"/>
        <v>196</v>
      </c>
      <c r="O41" s="6" t="str">
        <f>IF(N41=B41,$B$1,IF(N41=C41,$C$1,IF(D41=N41,$D$1,IF(N41=E41,$E$1,IF(N41=F41,$F$1,IF(N41=G41,$G$1,IF(N41=H41,$H$1,IF(I41=N41,$I$1,IF(N41=J41,$J$1,IF(K41=N41,$K$1,IF(N41=L41,$L$1,IF(M41=N41,$M$1,erro))))))))))))</f>
        <v>jan</v>
      </c>
    </row>
    <row r="42" spans="1:15" x14ac:dyDescent="0.25">
      <c r="A42" s="2">
        <v>2010</v>
      </c>
      <c r="B42" s="3">
        <v>28.9</v>
      </c>
      <c r="C42" s="3">
        <v>26.4</v>
      </c>
      <c r="D42" s="3">
        <v>53.4</v>
      </c>
      <c r="E42" s="3">
        <v>17.8</v>
      </c>
      <c r="F42" s="3">
        <v>13.7</v>
      </c>
      <c r="G42" s="3">
        <v>0</v>
      </c>
      <c r="H42" s="1">
        <v>23.2</v>
      </c>
      <c r="I42" s="1">
        <v>0</v>
      </c>
      <c r="J42" s="1">
        <v>4</v>
      </c>
      <c r="K42" s="1">
        <v>40</v>
      </c>
      <c r="L42" s="1">
        <v>78</v>
      </c>
      <c r="M42" s="1">
        <v>60.7</v>
      </c>
      <c r="N42" s="6">
        <f t="shared" si="0"/>
        <v>78</v>
      </c>
      <c r="O42" s="6" t="str">
        <f>IF(N42=B42,$B$1,IF(N42=C42,$C$1,IF(D42=N42,$D$1,IF(N42=E42,$E$1,IF(N42=F42,$F$1,IF(N42=G42,$G$1,IF(N42=H42,$H$1,IF(I42=N42,$I$1,IF(N42=J42,$J$1,IF(K42=N42,$K$1,IF(N42=L42,$L$1,IF(M42=N42,$M$1,erro))))))))))))</f>
        <v>nov</v>
      </c>
    </row>
    <row r="43" spans="1:15" x14ac:dyDescent="0.25">
      <c r="A43" s="2">
        <v>2011</v>
      </c>
      <c r="B43" s="3">
        <v>68.5</v>
      </c>
      <c r="C43" s="3">
        <v>31.2</v>
      </c>
      <c r="D43" s="3">
        <v>70.3</v>
      </c>
      <c r="E43" s="3">
        <v>20.3</v>
      </c>
      <c r="F43" s="3">
        <v>0</v>
      </c>
      <c r="G43" s="3">
        <v>13.7</v>
      </c>
      <c r="H43" s="1">
        <v>0</v>
      </c>
      <c r="I43" s="1">
        <v>0</v>
      </c>
      <c r="J43" s="1">
        <v>2.1</v>
      </c>
      <c r="K43" s="1">
        <v>81.2</v>
      </c>
      <c r="L43" s="1">
        <v>57.4</v>
      </c>
      <c r="M43" s="1">
        <v>97.9</v>
      </c>
      <c r="N43" s="6">
        <f t="shared" ref="N43:N52" si="1">LARGE(B43:M43,1)</f>
        <v>97.9</v>
      </c>
      <c r="O43" s="6" t="str">
        <f>IF(N43=B43,$B$1,IF(N43=C43,$C$1,IF(D43=N43,$D$1,IF(N43=E43,$E$1,IF(N43=F43,$F$1,IF(N43=G43,$G$1,IF(N43=H43,$H$1,IF(I43=N43,$I$1,IF(N43=J43,$J$1,IF(K43=N43,$K$1,IF(N43=L43,$L$1,IF(M43=N43,$M$1,erro))))))))))))</f>
        <v>dez</v>
      </c>
    </row>
    <row r="44" spans="1:15" x14ac:dyDescent="0.25">
      <c r="A44" s="2">
        <v>2012</v>
      </c>
      <c r="B44" s="3">
        <v>42.1</v>
      </c>
      <c r="C44" s="3">
        <v>9.8000000000000007</v>
      </c>
      <c r="D44" s="3">
        <v>14.5</v>
      </c>
      <c r="E44" s="3">
        <v>25.5</v>
      </c>
      <c r="F44" s="3">
        <v>35.299999999999997</v>
      </c>
      <c r="G44" s="3">
        <v>0</v>
      </c>
      <c r="H44" s="1">
        <v>4.7</v>
      </c>
      <c r="I44" s="1">
        <v>1.9</v>
      </c>
      <c r="J44" s="1">
        <v>16.399999999999999</v>
      </c>
      <c r="K44" s="1">
        <v>47.9</v>
      </c>
      <c r="L44" s="1">
        <v>57.6</v>
      </c>
      <c r="M44" s="1">
        <v>32.1</v>
      </c>
      <c r="N44" s="6">
        <f t="shared" si="1"/>
        <v>57.6</v>
      </c>
      <c r="O44" s="6" t="str">
        <f>IF(N44=B44,$B$1,IF(N44=C44,$C$1,IF(D44=N44,$D$1,IF(N44=E44,$E$1,IF(N44=F44,$F$1,IF(N44=G44,$G$1,IF(N44=H44,$H$1,IF(I44=N44,$I$1,IF(N44=J44,$J$1,IF(K44=N44,$K$1,IF(N44=L44,$L$1,IF(M44=N44,$M$1,erro))))))))))))</f>
        <v>nov</v>
      </c>
    </row>
    <row r="45" spans="1:15" x14ac:dyDescent="0.25">
      <c r="A45" s="2">
        <v>2013</v>
      </c>
      <c r="B45" s="3">
        <v>68.2</v>
      </c>
      <c r="C45" s="3">
        <v>19.600000000000001</v>
      </c>
      <c r="D45" s="3">
        <v>52</v>
      </c>
      <c r="E45" s="3">
        <v>53.2</v>
      </c>
      <c r="F45" s="3">
        <v>13.7</v>
      </c>
      <c r="G45" s="3">
        <v>8.8000000000000007</v>
      </c>
      <c r="H45" s="1">
        <v>6.1</v>
      </c>
      <c r="I45" s="1">
        <v>15</v>
      </c>
      <c r="J45" s="1">
        <v>9.3000000000000007</v>
      </c>
      <c r="K45" s="1">
        <v>25.2</v>
      </c>
      <c r="L45" s="1">
        <v>39.5</v>
      </c>
      <c r="M45" s="1">
        <v>71.599999999999994</v>
      </c>
      <c r="N45" s="6">
        <f t="shared" si="1"/>
        <v>71.599999999999994</v>
      </c>
      <c r="O45" s="6" t="str">
        <f>IF(N45=B45,$B$1,IF(N45=C45,$C$1,IF(D45=N45,$D$1,IF(N45=E45,$E$1,IF(N45=F45,$F$1,IF(N45=G45,$G$1,IF(N45=H45,$H$1,IF(I45=N45,$I$1,IF(N45=J45,$J$1,IF(K45=N45,$K$1,IF(N45=L45,$L$1,IF(M45=N45,$M$1,erro))))))))))))</f>
        <v>dez</v>
      </c>
    </row>
    <row r="46" spans="1:15" x14ac:dyDescent="0.25">
      <c r="A46" s="2">
        <v>2014</v>
      </c>
      <c r="B46" s="3">
        <v>17.3</v>
      </c>
      <c r="C46" s="3">
        <v>9.4</v>
      </c>
      <c r="D46" s="3">
        <v>24.5</v>
      </c>
      <c r="E46" s="3">
        <v>21.2</v>
      </c>
      <c r="F46" s="3">
        <v>0.4</v>
      </c>
      <c r="G46" s="3">
        <v>5.2</v>
      </c>
      <c r="H46" s="1">
        <v>10.8</v>
      </c>
      <c r="I46" s="1">
        <v>11.1</v>
      </c>
      <c r="J46" s="1">
        <v>2.2000000000000002</v>
      </c>
      <c r="K46" s="1">
        <v>31.8</v>
      </c>
      <c r="L46" s="1">
        <v>90.8</v>
      </c>
      <c r="M46" s="1">
        <v>50</v>
      </c>
      <c r="N46" s="6">
        <f t="shared" si="1"/>
        <v>90.8</v>
      </c>
      <c r="O46" s="6" t="str">
        <f>IF(N46=B46,$B$1,IF(N46=C46,$C$1,IF(D46=N46,$D$1,IF(N46=E46,$E$1,IF(N46=F46,$F$1,IF(N46=G46,$G$1,IF(N46=H46,$H$1,IF(I46=N46,$I$1,IF(N46=J46,$J$1,IF(K46=N46,$K$1,IF(N46=L46,$L$1,IF(M46=N46,$M$1,erro))))))))))))</f>
        <v>nov</v>
      </c>
    </row>
    <row r="47" spans="1:15" x14ac:dyDescent="0.25">
      <c r="A47" s="2">
        <v>2015</v>
      </c>
      <c r="B47" s="3">
        <v>10.1</v>
      </c>
      <c r="C47" s="3">
        <v>51.6</v>
      </c>
      <c r="D47" s="3">
        <v>70</v>
      </c>
      <c r="E47" s="3">
        <v>28.7</v>
      </c>
      <c r="F47" s="3">
        <v>66.099999999999994</v>
      </c>
      <c r="G47" s="3">
        <v>8.6999999999999993</v>
      </c>
      <c r="H47" s="1">
        <v>9</v>
      </c>
      <c r="I47" s="1">
        <v>0</v>
      </c>
      <c r="J47" s="1">
        <v>40.9</v>
      </c>
      <c r="K47" s="1">
        <v>19.7</v>
      </c>
      <c r="L47" s="1">
        <v>21.2</v>
      </c>
      <c r="M47" s="1">
        <v>22.7</v>
      </c>
      <c r="N47" s="6">
        <f t="shared" si="1"/>
        <v>70</v>
      </c>
      <c r="O47" s="6" t="str">
        <f>IF(N47=B47,$B$1,IF(N47=C47,$C$1,IF(D47=N47,$D$1,IF(N47=E47,$E$1,IF(N47=F47,$F$1,IF(N47=G47,$G$1,IF(N47=H47,$H$1,IF(I47=N47,$I$1,IF(N47=J47,$J$1,IF(K47=N47,$K$1,IF(N47=L47,$L$1,IF(M47=N47,$M$1,erro))))))))))))</f>
        <v>mar</v>
      </c>
    </row>
    <row r="48" spans="1:15" x14ac:dyDescent="0.25">
      <c r="A48" s="2">
        <v>2016</v>
      </c>
      <c r="B48" s="3">
        <v>99.1</v>
      </c>
      <c r="C48" s="3">
        <v>31.8</v>
      </c>
      <c r="D48" s="3">
        <v>9.5</v>
      </c>
      <c r="E48" s="3">
        <v>37</v>
      </c>
      <c r="F48" s="3">
        <v>12.1</v>
      </c>
      <c r="G48" s="3">
        <v>12</v>
      </c>
      <c r="H48" s="1">
        <v>0</v>
      </c>
      <c r="I48" s="1">
        <v>0</v>
      </c>
      <c r="J48" s="1">
        <v>22.8</v>
      </c>
      <c r="K48" s="1">
        <v>44.1</v>
      </c>
      <c r="L48" s="1">
        <v>76</v>
      </c>
      <c r="M48" s="1">
        <v>67.3</v>
      </c>
      <c r="N48" s="6">
        <f t="shared" si="1"/>
        <v>99.1</v>
      </c>
      <c r="O48" s="6" t="str">
        <f>IF(N48=B48,$B$1,IF(N48=C48,$C$1,IF(D48=N48,$D$1,IF(N48=E48,$E$1,IF(N48=F48,$F$1,IF(N48=G48,$G$1,IF(N48=H48,$H$1,IF(I48=N48,$I$1,IF(N48=J48,$J$1,IF(K48=N48,$K$1,IF(N48=L48,$L$1,IF(M48=N48,$M$1,erro))))))))))))</f>
        <v>jan</v>
      </c>
    </row>
    <row r="49" spans="1:15" x14ac:dyDescent="0.25">
      <c r="A49" s="2">
        <v>2017</v>
      </c>
      <c r="B49" s="3">
        <v>50</v>
      </c>
      <c r="C49" s="3">
        <v>40</v>
      </c>
      <c r="D49" s="3">
        <v>44.4</v>
      </c>
      <c r="E49" s="3">
        <v>18.100000000000001</v>
      </c>
      <c r="F49" s="3">
        <v>17.7</v>
      </c>
      <c r="G49" s="3">
        <v>4.5</v>
      </c>
      <c r="H49" s="1">
        <v>0</v>
      </c>
      <c r="I49" s="1">
        <v>0</v>
      </c>
      <c r="J49" s="1">
        <v>5.8</v>
      </c>
      <c r="K49" s="1">
        <v>38.700000000000003</v>
      </c>
      <c r="L49" s="1">
        <v>37.9</v>
      </c>
      <c r="M49" s="1">
        <v>97.3</v>
      </c>
      <c r="N49" s="6">
        <f t="shared" si="1"/>
        <v>97.3</v>
      </c>
      <c r="O49" s="6" t="str">
        <f>IF(N49=B49,$B$1,IF(N49=C49,$C$1,IF(D49=N49,$D$1,IF(N49=E49,$E$1,IF(N49=F49,$F$1,IF(N49=G49,$G$1,IF(N49=H49,$H$1,IF(I49=N49,$I$1,IF(N49=J49,$J$1,IF(K49=N49,$K$1,IF(N49=L49,$L$1,IF(M49=N49,$M$1,erro))))))))))))</f>
        <v>dez</v>
      </c>
    </row>
    <row r="50" spans="1:15" x14ac:dyDescent="0.25">
      <c r="A50" s="2">
        <v>2018</v>
      </c>
      <c r="B50" s="3">
        <v>84.2</v>
      </c>
      <c r="C50" s="3">
        <v>83.5</v>
      </c>
      <c r="D50" s="3">
        <v>47.1</v>
      </c>
      <c r="E50" s="3">
        <v>22.4</v>
      </c>
      <c r="F50" s="3">
        <v>15.9</v>
      </c>
      <c r="G50" s="3">
        <v>0</v>
      </c>
      <c r="H50" s="1">
        <v>0</v>
      </c>
      <c r="I50" s="1">
        <v>19.7</v>
      </c>
      <c r="J50" s="1">
        <v>45.7</v>
      </c>
      <c r="K50" s="1">
        <v>28.4</v>
      </c>
      <c r="L50" s="1"/>
      <c r="M50" s="1">
        <v>47.3</v>
      </c>
      <c r="N50" s="6">
        <f t="shared" si="1"/>
        <v>84.2</v>
      </c>
      <c r="O50" s="6" t="str">
        <f>IF(N50=B50,$B$1,IF(N50=C50,$C$1,IF(D50=N50,$D$1,IF(N50=E50,$E$1,IF(N50=F50,$F$1,IF(N50=G50,$G$1,IF(N50=H50,$H$1,IF(I50=N50,$I$1,IF(N50=J50,$J$1,IF(K50=N50,$K$1,IF(N50=L50,$L$1,IF(M50=N50,$M$1,erro))))))))))))</f>
        <v>jan</v>
      </c>
    </row>
    <row r="51" spans="1:15" x14ac:dyDescent="0.25">
      <c r="A51" s="2">
        <v>2019</v>
      </c>
      <c r="B51" s="3">
        <v>22.7</v>
      </c>
      <c r="C51" s="3">
        <v>29.8</v>
      </c>
      <c r="D51" s="3">
        <v>25.7</v>
      </c>
      <c r="E51" s="3">
        <v>39.5</v>
      </c>
      <c r="F51" s="3">
        <v>49.3</v>
      </c>
      <c r="G51" s="3">
        <v>0</v>
      </c>
      <c r="H51" s="1">
        <v>0</v>
      </c>
      <c r="I51" s="1">
        <v>11.1</v>
      </c>
      <c r="J51" s="1">
        <v>19.2</v>
      </c>
      <c r="K51" s="1">
        <v>30</v>
      </c>
      <c r="L51" s="1">
        <v>16.5</v>
      </c>
      <c r="M51" s="1">
        <v>25.8</v>
      </c>
      <c r="N51" s="6">
        <f t="shared" si="1"/>
        <v>49.3</v>
      </c>
      <c r="O51" s="6" t="str">
        <f>IF(N51=B51,$B$1,IF(N51=C51,$C$1,IF(D51=N51,$D$1,IF(N51=E51,$E$1,IF(N51=F51,$F$1,IF(N51=G51,$G$1,IF(N51=H51,$H$1,IF(I51=N51,$I$1,IF(N51=J51,$J$1,IF(K51=N51,$K$1,IF(N51=L51,$L$1,IF(M51=N51,$M$1,erro))))))))))))</f>
        <v>mai</v>
      </c>
    </row>
    <row r="52" spans="1:15" x14ac:dyDescent="0.25">
      <c r="A52" s="2">
        <v>2020</v>
      </c>
      <c r="B52" s="3">
        <v>100</v>
      </c>
      <c r="C52" s="3">
        <v>88.3</v>
      </c>
      <c r="D52" s="3">
        <v>32.299999999999997</v>
      </c>
      <c r="E52" s="3">
        <v>36.6</v>
      </c>
      <c r="F52" s="3">
        <v>10</v>
      </c>
      <c r="G52" s="3">
        <v>0</v>
      </c>
      <c r="H52" s="1">
        <v>20</v>
      </c>
      <c r="I52" s="1">
        <v>11.1</v>
      </c>
      <c r="J52" s="1">
        <v>0</v>
      </c>
      <c r="K52" s="1">
        <v>105.1</v>
      </c>
      <c r="L52" s="1">
        <v>13.1</v>
      </c>
      <c r="M52" s="1">
        <v>79.5</v>
      </c>
      <c r="N52" s="6">
        <f t="shared" si="1"/>
        <v>105.1</v>
      </c>
      <c r="O52" s="6" t="str">
        <f>IF(N52=B52,$B$1,IF(N52=C52,$C$1,IF(D52=N52,$D$1,IF(N52=E52,$E$1,IF(N52=F52,$F$1,IF(N52=G52,$G$1,IF(N52=H52,$H$1,IF(I52=N52,$I$1,IF(N52=J52,$J$1,IF(K52=N52,$K$1,IF(N52=L52,$L$1,IF(M52=N52,$M$1,erro))))))))))))</f>
        <v>out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N2:N5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KAROLINE</dc:creator>
  <cp:lastModifiedBy>KAROLINE</cp:lastModifiedBy>
  <dcterms:created xsi:type="dcterms:W3CDTF">2021-12-07T14:41:06Z</dcterms:created>
  <dcterms:modified xsi:type="dcterms:W3CDTF">2022-02-01T16:42:13Z</dcterms:modified>
</cp:coreProperties>
</file>