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25" firstSheet="30" activeTab="38"/>
  </bookViews>
  <sheets>
    <sheet name="Luty" sheetId="2" r:id="rId1"/>
    <sheet name="Marzec" sheetId="1" r:id="rId2"/>
    <sheet name="Kwiecień" sheetId="3" r:id="rId3"/>
    <sheet name="Maj" sheetId="4" r:id="rId4"/>
    <sheet name="Czerwiec" sheetId="5" r:id="rId5"/>
    <sheet name="Lipiec" sheetId="6" r:id="rId6"/>
    <sheet name="Sierpień" sheetId="7" r:id="rId7"/>
    <sheet name="Wrzesień" sheetId="8" r:id="rId8"/>
    <sheet name="Październik" sheetId="9" r:id="rId9"/>
    <sheet name="Listopad" sheetId="10" r:id="rId10"/>
    <sheet name="Grudzień" sheetId="11" r:id="rId11"/>
    <sheet name="Styczeń" sheetId="12" r:id="rId12"/>
    <sheet name="Luty2014" sheetId="13" r:id="rId13"/>
    <sheet name="Marzec 2014" sheetId="14" r:id="rId14"/>
    <sheet name="Kwiecień 2014" sheetId="15" r:id="rId15"/>
    <sheet name="Maj 2014" sheetId="16" r:id="rId16"/>
    <sheet name="Czerwiec 2014" sheetId="17" r:id="rId17"/>
    <sheet name="Lipiec 2014" sheetId="18" r:id="rId18"/>
    <sheet name="Sierpień 2014" sheetId="19" r:id="rId19"/>
    <sheet name="Wrzesień 2014" sheetId="20" r:id="rId20"/>
    <sheet name="Październik 2014" sheetId="21" r:id="rId21"/>
    <sheet name="Listopad 2014" sheetId="22" r:id="rId22"/>
    <sheet name="Grudzień 2014" sheetId="23" r:id="rId23"/>
    <sheet name="Arkusz1" sheetId="24" r:id="rId24"/>
    <sheet name="Arkusz2" sheetId="25" r:id="rId25"/>
    <sheet name="Marzec 2015" sheetId="26" r:id="rId26"/>
    <sheet name="Arkusz3" sheetId="27" r:id="rId27"/>
    <sheet name="Maj 2015" sheetId="28" r:id="rId28"/>
    <sheet name="Czerwiec 2015" sheetId="29" r:id="rId29"/>
    <sheet name="Lipiec 2015" sheetId="30" r:id="rId30"/>
    <sheet name="Sierpień2015" sheetId="32" r:id="rId31"/>
    <sheet name="Wykresy" sheetId="31" r:id="rId32"/>
    <sheet name="wrzesień2015" sheetId="33" r:id="rId33"/>
    <sheet name="październik2015" sheetId="34" r:id="rId34"/>
    <sheet name="Listopad2015" sheetId="35" r:id="rId35"/>
    <sheet name="Grudzień 2015" sheetId="36" r:id="rId36"/>
    <sheet name="Styczeń2016" sheetId="37" r:id="rId37"/>
    <sheet name="Luty2016" sheetId="38" r:id="rId38"/>
    <sheet name="Marzec2016" sheetId="39" r:id="rId39"/>
  </sheets>
  <calcPr calcId="144525"/>
</workbook>
</file>

<file path=xl/calcChain.xml><?xml version="1.0" encoding="utf-8"?>
<calcChain xmlns="http://schemas.openxmlformats.org/spreadsheetml/2006/main">
  <c r="K2" i="38" l="1"/>
  <c r="F2" i="39"/>
  <c r="K2" i="39"/>
  <c r="K2" i="37"/>
  <c r="I8" i="39"/>
  <c r="J2" i="39"/>
  <c r="E2" i="39"/>
  <c r="E2" i="38" l="1"/>
  <c r="H2" i="38"/>
  <c r="F2" i="38"/>
  <c r="I8" i="38" l="1"/>
  <c r="I9" i="38" s="1"/>
  <c r="B11" i="38"/>
  <c r="D40" i="31" l="1"/>
  <c r="B39" i="31"/>
  <c r="B38" i="31"/>
  <c r="B37" i="31"/>
  <c r="B36" i="31"/>
  <c r="B35" i="31"/>
  <c r="B34" i="31"/>
  <c r="B33" i="31"/>
  <c r="I8" i="37" l="1"/>
  <c r="F2" i="37"/>
  <c r="D5" i="35" l="1"/>
  <c r="E5" i="35"/>
  <c r="B10" i="36"/>
  <c r="H2" i="36" l="1"/>
  <c r="L18" i="34" l="1"/>
  <c r="L21" i="34"/>
  <c r="L23" i="34" s="1"/>
  <c r="K20" i="34"/>
  <c r="J20" i="34"/>
  <c r="L20" i="34" s="1"/>
  <c r="L17" i="34"/>
  <c r="K16" i="34"/>
  <c r="J16" i="34"/>
  <c r="L16" i="34" s="1"/>
  <c r="L17" i="33"/>
  <c r="K20" i="35"/>
  <c r="J20" i="35"/>
  <c r="L18" i="35"/>
  <c r="J6" i="35"/>
  <c r="L23" i="35"/>
  <c r="K16" i="35"/>
  <c r="J16" i="35"/>
  <c r="L16" i="35" s="1"/>
  <c r="L20" i="35" l="1"/>
  <c r="L19" i="34"/>
  <c r="M23" i="34" s="1"/>
  <c r="K6" i="35"/>
  <c r="K7" i="35" l="1"/>
  <c r="M6" i="35"/>
  <c r="L17" i="35" s="1"/>
  <c r="L19" i="35" s="1"/>
  <c r="M23" i="35" s="1"/>
  <c r="D3" i="35"/>
  <c r="J7" i="35" s="1"/>
  <c r="M7" i="35" s="1"/>
  <c r="E3" i="35"/>
  <c r="D6" i="25" l="1"/>
  <c r="D6" i="26"/>
  <c r="D6" i="27"/>
  <c r="D6" i="28"/>
  <c r="D6" i="29"/>
  <c r="D6" i="30"/>
  <c r="D6" i="32"/>
  <c r="D6" i="31"/>
  <c r="D6" i="33"/>
  <c r="D6" i="34"/>
  <c r="E5" i="34" l="1"/>
  <c r="D5" i="34"/>
  <c r="E4" i="34" l="1"/>
  <c r="D4" i="34"/>
  <c r="F3" i="34" l="1"/>
  <c r="K7" i="34" l="1"/>
  <c r="K6" i="34"/>
  <c r="E3" i="34"/>
  <c r="D3" i="34"/>
  <c r="B5" i="33"/>
  <c r="L6" i="34" l="1"/>
  <c r="J6" i="34"/>
  <c r="M23" i="33"/>
  <c r="M23" i="32"/>
  <c r="L23" i="33"/>
  <c r="K20" i="33"/>
  <c r="J20" i="33"/>
  <c r="L20" i="33" s="1"/>
  <c r="L18" i="33"/>
  <c r="K16" i="33"/>
  <c r="J16" i="33"/>
  <c r="L16" i="33" s="1"/>
  <c r="E5" i="33"/>
  <c r="D5" i="33"/>
  <c r="M7" i="34" l="1"/>
  <c r="J7" i="34"/>
  <c r="M6" i="34"/>
  <c r="L6" i="33"/>
  <c r="L7" i="33" s="1"/>
  <c r="J7" i="33"/>
  <c r="E4" i="33"/>
  <c r="D4" i="33"/>
  <c r="K7" i="33" l="1"/>
  <c r="B11" i="33"/>
  <c r="K6" i="33"/>
  <c r="E3" i="33" l="1"/>
  <c r="D3" i="33"/>
  <c r="J6" i="33" s="1"/>
  <c r="M6" i="33" l="1"/>
  <c r="M7" i="33"/>
  <c r="L19" i="33" s="1"/>
  <c r="L23" i="32"/>
  <c r="K20" i="32"/>
  <c r="J20" i="32"/>
  <c r="L20" i="32" s="1"/>
  <c r="L18" i="32"/>
  <c r="K16" i="32"/>
  <c r="J16" i="32"/>
  <c r="L16" i="32" s="1"/>
  <c r="E5" i="32"/>
  <c r="D5" i="32"/>
  <c r="B4" i="32" l="1"/>
  <c r="K8" i="32" l="1"/>
  <c r="D4" i="32"/>
  <c r="E4" i="32"/>
  <c r="D22" i="31" l="1"/>
  <c r="D11" i="31"/>
  <c r="L7" i="32" l="1"/>
  <c r="L8" i="32" s="1"/>
  <c r="K7" i="32"/>
  <c r="E3" i="32"/>
  <c r="D3" i="32"/>
  <c r="J7" i="32" s="1"/>
  <c r="M7" i="32" l="1"/>
  <c r="L17" i="32" s="1"/>
  <c r="L19" i="32" s="1"/>
  <c r="J8" i="32"/>
  <c r="M8" i="32" s="1"/>
  <c r="E5" i="30"/>
  <c r="D5" i="30"/>
  <c r="K8" i="30" l="1"/>
  <c r="E4" i="30" l="1"/>
  <c r="D4" i="30"/>
  <c r="L7" i="30" l="1"/>
  <c r="L8" i="30" s="1"/>
  <c r="K7" i="30"/>
  <c r="D3" i="30"/>
  <c r="J7" i="30" s="1"/>
  <c r="J8" i="30" s="1"/>
  <c r="E3" i="30"/>
  <c r="M8" i="30" l="1"/>
  <c r="M7" i="30"/>
  <c r="B32" i="31"/>
  <c r="B31" i="31"/>
  <c r="B30" i="31"/>
  <c r="B29" i="31"/>
  <c r="B28" i="31"/>
  <c r="B27" i="31"/>
  <c r="B24" i="31"/>
  <c r="B25" i="31"/>
  <c r="B23" i="31"/>
  <c r="B22" i="31"/>
  <c r="B21" i="31"/>
  <c r="B20" i="31"/>
  <c r="B19" i="31"/>
  <c r="B18" i="31"/>
  <c r="B17" i="31"/>
  <c r="B16" i="31"/>
  <c r="B15" i="31"/>
  <c r="B14" i="31"/>
  <c r="B12" i="31"/>
  <c r="B11" i="31"/>
  <c r="B10" i="31"/>
  <c r="B9" i="31"/>
  <c r="B8" i="31"/>
  <c r="B7" i="31"/>
  <c r="B6" i="31"/>
  <c r="B5" i="31"/>
  <c r="B4" i="31"/>
  <c r="B3" i="31"/>
  <c r="B2" i="31"/>
  <c r="E5" i="29"/>
  <c r="B18" i="28" l="1"/>
  <c r="E4" i="29"/>
  <c r="L17" i="28"/>
  <c r="K20" i="28"/>
  <c r="J20" i="28"/>
  <c r="L20" i="28" s="1"/>
  <c r="L18" i="28"/>
  <c r="K16" i="28"/>
  <c r="J16" i="28"/>
  <c r="L16" i="28" s="1"/>
  <c r="L19" i="28" s="1"/>
  <c r="L23" i="29"/>
  <c r="K20" i="29"/>
  <c r="J20" i="29"/>
  <c r="L20" i="29" s="1"/>
  <c r="L18" i="29"/>
  <c r="K16" i="29"/>
  <c r="J16" i="29"/>
  <c r="L16" i="29" s="1"/>
  <c r="D5" i="29"/>
  <c r="D4" i="29"/>
  <c r="M23" i="29" l="1"/>
  <c r="K8" i="29"/>
  <c r="E3" i="29" l="1"/>
  <c r="J7" i="29" s="1"/>
  <c r="D3" i="29"/>
  <c r="L7" i="29"/>
  <c r="L8" i="29" s="1"/>
  <c r="K7" i="29"/>
  <c r="M7" i="29" l="1"/>
  <c r="L17" i="29" s="1"/>
  <c r="L19" i="29" s="1"/>
  <c r="J8" i="29"/>
  <c r="M8" i="29" s="1"/>
  <c r="D5" i="28"/>
  <c r="E5" i="28"/>
  <c r="E4" i="28" l="1"/>
  <c r="D4" i="28"/>
  <c r="K8" i="28" l="1"/>
  <c r="L7" i="28" l="1"/>
  <c r="L8" i="28" s="1"/>
  <c r="K7" i="28"/>
  <c r="E3" i="28"/>
  <c r="D3" i="28"/>
  <c r="J7" i="28" l="1"/>
  <c r="J8" i="28" s="1"/>
  <c r="E5" i="27"/>
  <c r="D5" i="27"/>
  <c r="M7" i="28" l="1"/>
  <c r="M8" i="28"/>
  <c r="E4" i="27"/>
  <c r="D4" i="27"/>
  <c r="K8" i="27" l="1"/>
  <c r="L7" i="27"/>
  <c r="L8" i="27" s="1"/>
  <c r="D3" i="27"/>
  <c r="J7" i="27" s="1"/>
  <c r="J8" i="27" s="1"/>
  <c r="E3" i="27"/>
  <c r="K7" i="27" l="1"/>
  <c r="M7" i="27" s="1"/>
  <c r="M8" i="27"/>
  <c r="D5" i="26"/>
  <c r="E5" i="26"/>
  <c r="F4" i="26" l="1"/>
  <c r="D4" i="26" l="1"/>
  <c r="E4" i="26"/>
  <c r="K8" i="26" l="1"/>
  <c r="D3" i="26"/>
  <c r="E3" i="26"/>
  <c r="L7" i="26"/>
  <c r="L8" i="26" s="1"/>
  <c r="K7" i="26"/>
  <c r="J7" i="26" l="1"/>
  <c r="J8" i="26" s="1"/>
  <c r="M8" i="26"/>
  <c r="M7" i="26"/>
  <c r="E5" i="25" l="1"/>
  <c r="D5" i="25"/>
  <c r="E4" i="25" l="1"/>
  <c r="D4" i="25"/>
  <c r="K8" i="25" l="1"/>
  <c r="E3" i="25"/>
  <c r="D3" i="25"/>
  <c r="L7" i="25" l="1"/>
  <c r="L8" i="25" s="1"/>
  <c r="K7" i="25"/>
  <c r="J7" i="25" l="1"/>
  <c r="M7" i="25" s="1"/>
  <c r="B24" i="24"/>
  <c r="B19" i="23"/>
  <c r="J8" i="25" l="1"/>
  <c r="M8" i="25" s="1"/>
  <c r="E4" i="24"/>
  <c r="D4" i="24"/>
  <c r="F5" i="24"/>
  <c r="D5" i="24" s="1"/>
  <c r="L23" i="24" l="1"/>
  <c r="K20" i="24"/>
  <c r="J20" i="24"/>
  <c r="L18" i="24"/>
  <c r="K16" i="24"/>
  <c r="D4" i="22"/>
  <c r="E4" i="22"/>
  <c r="E5" i="22"/>
  <c r="D5" i="22"/>
  <c r="F5" i="22"/>
  <c r="K20" i="23"/>
  <c r="J20" i="23"/>
  <c r="L18" i="23"/>
  <c r="K16" i="23"/>
  <c r="J16" i="23"/>
  <c r="E5" i="24"/>
  <c r="L7" i="24" s="1"/>
  <c r="L8" i="24" s="1"/>
  <c r="L16" i="23" l="1"/>
  <c r="L20" i="23"/>
  <c r="L20" i="24"/>
  <c r="M23" i="24" s="1"/>
  <c r="K8" i="24"/>
  <c r="K7" i="24" l="1"/>
  <c r="E3" i="24"/>
  <c r="D3" i="24"/>
  <c r="B2" i="24"/>
  <c r="J16" i="24" s="1"/>
  <c r="L16" i="24" s="1"/>
  <c r="J7" i="24" l="1"/>
  <c r="D5" i="23"/>
  <c r="E5" i="23"/>
  <c r="J8" i="24" l="1"/>
  <c r="M8" i="24" s="1"/>
  <c r="M7" i="24"/>
  <c r="L17" i="24" s="1"/>
  <c r="L19" i="24" s="1"/>
  <c r="K6" i="22"/>
  <c r="K20" i="20"/>
  <c r="J20" i="20"/>
  <c r="L20" i="20" s="1"/>
  <c r="K16" i="20"/>
  <c r="J16" i="20"/>
  <c r="K20" i="21"/>
  <c r="J20" i="21"/>
  <c r="K16" i="21"/>
  <c r="J16" i="21"/>
  <c r="L18" i="21"/>
  <c r="L20" i="22"/>
  <c r="L16" i="22"/>
  <c r="L18" i="22"/>
  <c r="E4" i="23"/>
  <c r="D4" i="23"/>
  <c r="L16" i="20" l="1"/>
  <c r="L20" i="21"/>
  <c r="L16" i="21"/>
  <c r="K7" i="23"/>
  <c r="L6" i="23" l="1"/>
  <c r="L7" i="23" s="1"/>
  <c r="K6" i="23"/>
  <c r="E3" i="23"/>
  <c r="D3" i="23"/>
  <c r="J6" i="23" s="1"/>
  <c r="J7" i="23" l="1"/>
  <c r="M7" i="23" s="1"/>
  <c r="M6" i="23"/>
  <c r="L17" i="23" s="1"/>
  <c r="L19" i="23" s="1"/>
  <c r="E3" i="22" l="1"/>
  <c r="D3" i="22"/>
  <c r="L6" i="22" l="1"/>
  <c r="K7" i="22"/>
  <c r="L7" i="22" l="1"/>
  <c r="J6" i="22"/>
  <c r="M6" i="22" s="1"/>
  <c r="E5" i="21"/>
  <c r="D5" i="21"/>
  <c r="L17" i="22" l="1"/>
  <c r="L19" i="22" s="1"/>
  <c r="J7" i="22"/>
  <c r="M7" i="22" s="1"/>
  <c r="L6" i="21"/>
  <c r="L7" i="21" s="1"/>
  <c r="E4" i="21"/>
  <c r="D4" i="21"/>
  <c r="K6" i="21" l="1"/>
  <c r="K7" i="21" s="1"/>
  <c r="D3" i="21" l="1"/>
  <c r="E3" i="21"/>
  <c r="J6" i="21" l="1"/>
  <c r="M6" i="21"/>
  <c r="L17" i="21" s="1"/>
  <c r="L19" i="21" s="1"/>
  <c r="J7" i="21"/>
  <c r="M7" i="21"/>
  <c r="E6" i="20" l="1"/>
  <c r="D6" i="20"/>
  <c r="L6" i="20" l="1"/>
  <c r="B19" i="20"/>
  <c r="E5" i="20"/>
  <c r="F5" i="20"/>
  <c r="L18" i="20" s="1"/>
  <c r="K7" i="20" l="1"/>
  <c r="D5" i="20"/>
  <c r="K6" i="20" s="1"/>
  <c r="D4" i="20"/>
  <c r="E4" i="20"/>
  <c r="E3" i="20" l="1"/>
  <c r="D3" i="20"/>
  <c r="J6" i="20" s="1"/>
  <c r="J7" i="20" s="1"/>
  <c r="D8" i="19"/>
  <c r="D7" i="19"/>
  <c r="E8" i="19"/>
  <c r="M7" i="20" l="1"/>
  <c r="M6" i="20"/>
  <c r="L17" i="20" s="1"/>
  <c r="L19" i="20" s="1"/>
  <c r="E7" i="19" l="1"/>
  <c r="L7" i="19" s="1"/>
  <c r="E6" i="19" l="1"/>
  <c r="E4" i="19" l="1"/>
  <c r="E5" i="19"/>
  <c r="K7" i="19" s="1"/>
  <c r="B27" i="19" l="1"/>
  <c r="E8" i="18"/>
  <c r="B3" i="19" l="1"/>
  <c r="B4" i="19" s="1"/>
  <c r="B5" i="19" s="1"/>
  <c r="E3" i="19"/>
  <c r="D8" i="18"/>
  <c r="L6" i="19"/>
  <c r="K6" i="19"/>
  <c r="J6" i="19"/>
  <c r="J7" i="19" s="1"/>
  <c r="M7" i="19" l="1"/>
  <c r="M6" i="19"/>
  <c r="B38" i="18"/>
  <c r="D7" i="18"/>
  <c r="L7" i="18" s="1"/>
  <c r="E6" i="18" l="1"/>
  <c r="C6" i="18" l="1"/>
  <c r="C7" i="18" s="1"/>
  <c r="C8" i="18" l="1"/>
  <c r="E5" i="18"/>
  <c r="H17" i="18" l="1"/>
  <c r="D5" i="18"/>
  <c r="B5" i="18" s="1"/>
  <c r="B6" i="18" s="1"/>
  <c r="B7" i="18" s="1"/>
  <c r="B8" i="18" s="1"/>
  <c r="K7" i="18" l="1"/>
  <c r="E4" i="18"/>
  <c r="L6" i="18"/>
  <c r="K6" i="18"/>
  <c r="D4" i="18"/>
  <c r="J6" i="18" l="1"/>
  <c r="J7" i="18" s="1"/>
  <c r="D8" i="17"/>
  <c r="M7" i="18" l="1"/>
  <c r="F8" i="17"/>
  <c r="E8" i="17" s="1"/>
  <c r="M6" i="18" l="1"/>
  <c r="B7" i="17"/>
  <c r="F7" i="17" l="1"/>
  <c r="E6" i="17" l="1"/>
  <c r="E7" i="17"/>
  <c r="F6" i="17" l="1"/>
  <c r="D5" i="17" l="1"/>
  <c r="F4" i="17" l="1"/>
  <c r="E5" i="17"/>
  <c r="B5" i="17"/>
  <c r="L6" i="17" l="1"/>
  <c r="L7" i="17"/>
  <c r="E4" i="17"/>
  <c r="E3" i="17" l="1"/>
  <c r="F3" i="17"/>
  <c r="M7" i="17" l="1"/>
  <c r="M6" i="17"/>
  <c r="K6" i="17"/>
  <c r="D3" i="17"/>
  <c r="D11" i="16"/>
  <c r="K7" i="17" l="1"/>
  <c r="N7" i="17" s="1"/>
  <c r="N6" i="17"/>
  <c r="B18" i="16"/>
  <c r="E9" i="16"/>
  <c r="E11" i="16"/>
  <c r="E7" i="16" l="1"/>
  <c r="E10" i="16"/>
  <c r="K6" i="16" l="1"/>
  <c r="E8" i="16"/>
  <c r="E6" i="16" l="1"/>
  <c r="E5" i="16" l="1"/>
  <c r="E4" i="16" l="1"/>
  <c r="E3" i="16"/>
  <c r="J6" i="16" l="1"/>
  <c r="I6" i="16"/>
  <c r="B11" i="15"/>
  <c r="E11" i="15"/>
  <c r="L6" i="16" l="1"/>
  <c r="E10" i="15"/>
  <c r="B9" i="15" l="1"/>
  <c r="E9" i="15"/>
  <c r="E8" i="15" l="1"/>
  <c r="E7" i="15" l="1"/>
  <c r="D5" i="15" l="1"/>
  <c r="B6" i="15" l="1"/>
  <c r="E6" i="15"/>
  <c r="E5" i="15" l="1"/>
  <c r="E4" i="15" l="1"/>
  <c r="E3" i="15"/>
  <c r="I6" i="15" s="1"/>
  <c r="K6" i="15" l="1"/>
  <c r="J6" i="15"/>
  <c r="L6" i="15" l="1"/>
  <c r="B17" i="14"/>
  <c r="D11" i="14" s="1"/>
  <c r="E11" i="14"/>
  <c r="D10" i="14" l="1"/>
  <c r="B6" i="14"/>
  <c r="E10" i="14"/>
  <c r="E9" i="14" l="1"/>
  <c r="E8" i="14"/>
  <c r="E7" i="14" l="1"/>
  <c r="D7" i="14"/>
  <c r="B8" i="14" s="1"/>
  <c r="D6" i="14" l="1"/>
  <c r="E6" i="14"/>
  <c r="E5" i="14" l="1"/>
  <c r="D5" i="14"/>
  <c r="D4" i="14" l="1"/>
  <c r="E4" i="14"/>
  <c r="E3" i="14" l="1"/>
  <c r="D3" i="14"/>
  <c r="I6" i="14" l="1"/>
  <c r="J6" i="14"/>
  <c r="K6" i="14"/>
  <c r="L6" i="14" l="1"/>
  <c r="M12" i="9"/>
  <c r="L12" i="10"/>
  <c r="N12" i="10"/>
  <c r="L12" i="8" l="1"/>
  <c r="N13" i="13" l="1"/>
  <c r="M13" i="13"/>
  <c r="L13" i="13"/>
  <c r="H2" i="13"/>
  <c r="C3" i="13" s="1"/>
  <c r="H3" i="13" s="1"/>
  <c r="C4" i="13" s="1"/>
  <c r="H4" i="13" s="1"/>
  <c r="C5" i="13" s="1"/>
  <c r="H5" i="13" s="1"/>
  <c r="C6" i="13" s="1"/>
  <c r="H6" i="13" s="1"/>
  <c r="C7" i="13" s="1"/>
  <c r="H7" i="13" s="1"/>
  <c r="C8" i="13" s="1"/>
  <c r="H8" i="13" s="1"/>
  <c r="C9" i="13" s="1"/>
  <c r="H9" i="13" s="1"/>
  <c r="C10" i="13" s="1"/>
  <c r="H10" i="13" s="1"/>
  <c r="C11" i="13" s="1"/>
  <c r="H11" i="13" s="1"/>
  <c r="C12" i="13" s="1"/>
  <c r="H12" i="13" s="1"/>
  <c r="C13" i="13" s="1"/>
  <c r="H13" i="13" s="1"/>
  <c r="C14" i="13" s="1"/>
  <c r="H14" i="13" s="1"/>
  <c r="C15" i="13" s="1"/>
  <c r="H15" i="13" s="1"/>
  <c r="C16" i="13" s="1"/>
  <c r="H16" i="13" s="1"/>
  <c r="C17" i="13" s="1"/>
  <c r="H17" i="13" s="1"/>
  <c r="C18" i="13" s="1"/>
  <c r="G2" i="13"/>
  <c r="B3" i="13" s="1"/>
  <c r="G3" i="13" s="1"/>
  <c r="H18" i="13" l="1"/>
  <c r="C19" i="13" s="1"/>
  <c r="H19" i="13" s="1"/>
  <c r="C20" i="13" s="1"/>
  <c r="H20" i="13" s="1"/>
  <c r="C21" i="13" s="1"/>
  <c r="H21" i="13" s="1"/>
  <c r="C22" i="13" s="1"/>
  <c r="H22" i="13" s="1"/>
  <c r="C23" i="13" s="1"/>
  <c r="H23" i="13" s="1"/>
  <c r="C24" i="13" s="1"/>
  <c r="H24" i="13" s="1"/>
  <c r="C25" i="13" s="1"/>
  <c r="H25" i="13" s="1"/>
  <c r="C26" i="13" s="1"/>
  <c r="B4" i="13"/>
  <c r="G4" i="13" s="1"/>
  <c r="B5" i="13" s="1"/>
  <c r="G5" i="13" s="1"/>
  <c r="B6" i="13" s="1"/>
  <c r="G6" i="13" s="1"/>
  <c r="B7" i="13" s="1"/>
  <c r="G7" i="13" s="1"/>
  <c r="B8" i="13" s="1"/>
  <c r="G8" i="13" s="1"/>
  <c r="B9" i="13" s="1"/>
  <c r="G9" i="13" s="1"/>
  <c r="B10" i="13" s="1"/>
  <c r="G10" i="13" s="1"/>
  <c r="B11" i="13" s="1"/>
  <c r="G11" i="13" s="1"/>
  <c r="B12" i="13" s="1"/>
  <c r="G12" i="13" s="1"/>
  <c r="B13" i="13" s="1"/>
  <c r="G13" i="13" s="1"/>
  <c r="B14" i="13" s="1"/>
  <c r="G14" i="13" s="1"/>
  <c r="B15" i="13" s="1"/>
  <c r="G15" i="13" s="1"/>
  <c r="B16" i="13" s="1"/>
  <c r="G16" i="13" s="1"/>
  <c r="B17" i="13" s="1"/>
  <c r="G17" i="13" s="1"/>
  <c r="B18" i="13" s="1"/>
  <c r="O13" i="13"/>
  <c r="P13" i="13" s="1"/>
  <c r="F26" i="12"/>
  <c r="N13" i="12" s="1"/>
  <c r="H26" i="13" l="1"/>
  <c r="C27" i="13" s="1"/>
  <c r="H27" i="13" s="1"/>
  <c r="C28" i="13" s="1"/>
  <c r="H28" i="13" s="1"/>
  <c r="C29" i="13" s="1"/>
  <c r="H29" i="13" s="1"/>
  <c r="G18" i="13"/>
  <c r="B19" i="13" s="1"/>
  <c r="G19" i="13" s="1"/>
  <c r="B20" i="13" s="1"/>
  <c r="G20" i="13" s="1"/>
  <c r="B21" i="13" s="1"/>
  <c r="G21" i="13" s="1"/>
  <c r="B22" i="13" s="1"/>
  <c r="G22" i="13" s="1"/>
  <c r="B23" i="13" s="1"/>
  <c r="G23" i="13" s="1"/>
  <c r="B24" i="13" s="1"/>
  <c r="G24" i="13" s="1"/>
  <c r="B25" i="13" s="1"/>
  <c r="G25" i="13" s="1"/>
  <c r="B26" i="13" s="1"/>
  <c r="M13" i="12"/>
  <c r="L13" i="12"/>
  <c r="G26" i="13" l="1"/>
  <c r="B27" i="13" s="1"/>
  <c r="G27" i="13" s="1"/>
  <c r="B28" i="13" s="1"/>
  <c r="G28" i="13" s="1"/>
  <c r="B29" i="13" s="1"/>
  <c r="G29" i="13" s="1"/>
  <c r="O13" i="12"/>
  <c r="P13" i="12" s="1"/>
  <c r="H2" i="12"/>
  <c r="G2" i="12"/>
  <c r="B3" i="12" s="1"/>
  <c r="G3" i="12" s="1"/>
  <c r="B4" i="12" s="1"/>
  <c r="G4" i="12" s="1"/>
  <c r="B5" i="12" s="1"/>
  <c r="G5" i="12" s="1"/>
  <c r="B6" i="12" s="1"/>
  <c r="G6" i="12" s="1"/>
  <c r="B7" i="12" s="1"/>
  <c r="G7" i="12" s="1"/>
  <c r="B8" i="12" s="1"/>
  <c r="G8" i="12" s="1"/>
  <c r="B9" i="12" s="1"/>
  <c r="C3" i="12"/>
  <c r="G9" i="12" l="1"/>
  <c r="B10" i="12" s="1"/>
  <c r="G10" i="12" s="1"/>
  <c r="B11" i="12" s="1"/>
  <c r="G11" i="12" s="1"/>
  <c r="B12" i="12" s="1"/>
  <c r="G12" i="12" s="1"/>
  <c r="B13" i="12" s="1"/>
  <c r="G13" i="12" s="1"/>
  <c r="B14" i="12" s="1"/>
  <c r="G14" i="12" s="1"/>
  <c r="B15" i="12" s="1"/>
  <c r="H3" i="12"/>
  <c r="C4" i="12" s="1"/>
  <c r="H4" i="12" s="1"/>
  <c r="C5" i="12" s="1"/>
  <c r="F32" i="11"/>
  <c r="N13" i="11"/>
  <c r="G15" i="12" l="1"/>
  <c r="B16" i="12" s="1"/>
  <c r="H5" i="12"/>
  <c r="C6" i="12" s="1"/>
  <c r="M13" i="11"/>
  <c r="G16" i="12" l="1"/>
  <c r="B17" i="12" s="1"/>
  <c r="G17" i="12" s="1"/>
  <c r="B18" i="12" s="1"/>
  <c r="G18" i="12" s="1"/>
  <c r="B19" i="12" s="1"/>
  <c r="G19" i="12" s="1"/>
  <c r="H6" i="12"/>
  <c r="C7" i="12" s="1"/>
  <c r="B20" i="12" l="1"/>
  <c r="G20" i="12" s="1"/>
  <c r="H7" i="12"/>
  <c r="C8" i="12" s="1"/>
  <c r="L13" i="11"/>
  <c r="B21" i="12" l="1"/>
  <c r="H8" i="12"/>
  <c r="C9" i="12" s="1"/>
  <c r="H9" i="12" s="1"/>
  <c r="O13" i="11"/>
  <c r="H2" i="11"/>
  <c r="C3" i="11" s="1"/>
  <c r="G2" i="11"/>
  <c r="B3" i="11" s="1"/>
  <c r="H3" i="11" l="1"/>
  <c r="C4" i="11" s="1"/>
  <c r="H4" i="11" s="1"/>
  <c r="C5" i="11" s="1"/>
  <c r="H5" i="11" s="1"/>
  <c r="C6" i="11" s="1"/>
  <c r="H6" i="11" s="1"/>
  <c r="C7" i="11" s="1"/>
  <c r="H7" i="11" s="1"/>
  <c r="C8" i="11" s="1"/>
  <c r="H8" i="11" s="1"/>
  <c r="C9" i="11" s="1"/>
  <c r="H9" i="11" s="1"/>
  <c r="C10" i="11" s="1"/>
  <c r="G3" i="11"/>
  <c r="B4" i="11" s="1"/>
  <c r="G4" i="11" s="1"/>
  <c r="B5" i="11" s="1"/>
  <c r="G5" i="11" s="1"/>
  <c r="B6" i="11" s="1"/>
  <c r="G6" i="11" s="1"/>
  <c r="B7" i="11" s="1"/>
  <c r="G7" i="11" s="1"/>
  <c r="B8" i="11" s="1"/>
  <c r="G8" i="11" s="1"/>
  <c r="B9" i="11" s="1"/>
  <c r="G9" i="11" s="1"/>
  <c r="B10" i="11" s="1"/>
  <c r="G10" i="11" s="1"/>
  <c r="B11" i="11" s="1"/>
  <c r="G11" i="11" s="1"/>
  <c r="B12" i="11" s="1"/>
  <c r="G12" i="11" s="1"/>
  <c r="B13" i="11" s="1"/>
  <c r="G13" i="11" s="1"/>
  <c r="B14" i="11" s="1"/>
  <c r="G14" i="11" s="1"/>
  <c r="B15" i="11" s="1"/>
  <c r="G15" i="11" s="1"/>
  <c r="B16" i="11" s="1"/>
  <c r="G16" i="11" s="1"/>
  <c r="B17" i="11" s="1"/>
  <c r="G17" i="11" s="1"/>
  <c r="B18" i="11" s="1"/>
  <c r="G18" i="11" s="1"/>
  <c r="B19" i="11" s="1"/>
  <c r="G19" i="11" s="1"/>
  <c r="B20" i="11" s="1"/>
  <c r="G21" i="12"/>
  <c r="B22" i="12" s="1"/>
  <c r="G22" i="12" s="1"/>
  <c r="B23" i="12" s="1"/>
  <c r="G23" i="12" s="1"/>
  <c r="C10" i="12"/>
  <c r="H10" i="11" l="1"/>
  <c r="C11" i="11" s="1"/>
  <c r="H11" i="11" s="1"/>
  <c r="C12" i="11" s="1"/>
  <c r="H12" i="11" s="1"/>
  <c r="C13" i="11" s="1"/>
  <c r="H13" i="11" s="1"/>
  <c r="C14" i="11" s="1"/>
  <c r="H14" i="11" s="1"/>
  <c r="C15" i="11" s="1"/>
  <c r="H15" i="11" s="1"/>
  <c r="C16" i="11" s="1"/>
  <c r="H16" i="11" s="1"/>
  <c r="C17" i="11" s="1"/>
  <c r="H17" i="11" s="1"/>
  <c r="C18" i="11" s="1"/>
  <c r="H18" i="11" s="1"/>
  <c r="C19" i="11" s="1"/>
  <c r="H19" i="11" s="1"/>
  <c r="C20" i="11" s="1"/>
  <c r="H20" i="11" s="1"/>
  <c r="C21" i="11" s="1"/>
  <c r="H21" i="11" s="1"/>
  <c r="C22" i="11" s="1"/>
  <c r="H22" i="11" s="1"/>
  <c r="C23" i="11" s="1"/>
  <c r="H23" i="11" s="1"/>
  <c r="C24" i="11" s="1"/>
  <c r="H24" i="11" s="1"/>
  <c r="C25" i="11" s="1"/>
  <c r="H25" i="11" s="1"/>
  <c r="C26" i="11" s="1"/>
  <c r="H26" i="11" s="1"/>
  <c r="C27" i="11" s="1"/>
  <c r="H27" i="11" s="1"/>
  <c r="C28" i="11" s="1"/>
  <c r="H28" i="11" s="1"/>
  <c r="C29" i="11" s="1"/>
  <c r="H29" i="11" s="1"/>
  <c r="C30" i="11" s="1"/>
  <c r="H30" i="11" s="1"/>
  <c r="C31" i="11" s="1"/>
  <c r="H31" i="11" s="1"/>
  <c r="C32" i="11" s="1"/>
  <c r="H32" i="11" s="1"/>
  <c r="B24" i="12"/>
  <c r="G24" i="12" s="1"/>
  <c r="H10" i="12"/>
  <c r="C11" i="12" s="1"/>
  <c r="G20" i="11"/>
  <c r="B21" i="11" s="1"/>
  <c r="G21" i="11" s="1"/>
  <c r="B22" i="11" s="1"/>
  <c r="G22" i="11" s="1"/>
  <c r="B23" i="11" s="1"/>
  <c r="G23" i="11" s="1"/>
  <c r="B24" i="11" s="1"/>
  <c r="G24" i="11" s="1"/>
  <c r="B25" i="11" s="1"/>
  <c r="G25" i="11" s="1"/>
  <c r="B26" i="11" s="1"/>
  <c r="G26" i="11" s="1"/>
  <c r="B27" i="11" s="1"/>
  <c r="G27" i="11" s="1"/>
  <c r="B28" i="11" s="1"/>
  <c r="G28" i="11" s="1"/>
  <c r="B29" i="11" s="1"/>
  <c r="G29" i="11" s="1"/>
  <c r="B30" i="11" s="1"/>
  <c r="G30" i="11" s="1"/>
  <c r="B31" i="11" s="1"/>
  <c r="G31" i="11" s="1"/>
  <c r="B32" i="11" s="1"/>
  <c r="G32" i="11" s="1"/>
  <c r="M12" i="10"/>
  <c r="H2" i="10"/>
  <c r="C3" i="10" s="1"/>
  <c r="H3" i="10" s="1"/>
  <c r="C4" i="10" s="1"/>
  <c r="H4" i="10" s="1"/>
  <c r="C5" i="10" s="1"/>
  <c r="H5" i="10" s="1"/>
  <c r="C6" i="10" s="1"/>
  <c r="H6" i="10" s="1"/>
  <c r="C7" i="10" s="1"/>
  <c r="H7" i="10" s="1"/>
  <c r="G2" i="10"/>
  <c r="B3" i="10" s="1"/>
  <c r="G3" i="10" s="1"/>
  <c r="B4" i="10" s="1"/>
  <c r="G4" i="10" s="1"/>
  <c r="B5" i="10" s="1"/>
  <c r="G5" i="10" s="1"/>
  <c r="B6" i="10" s="1"/>
  <c r="G6" i="10" s="1"/>
  <c r="B7" i="10" s="1"/>
  <c r="G7" i="10" s="1"/>
  <c r="B25" i="12" l="1"/>
  <c r="G25" i="12" s="1"/>
  <c r="H11" i="12"/>
  <c r="C12" i="12" s="1"/>
  <c r="O12" i="10"/>
  <c r="P12" i="10" s="1"/>
  <c r="B8" i="10"/>
  <c r="G8" i="10" s="1"/>
  <c r="B9" i="10" s="1"/>
  <c r="G9" i="10" s="1"/>
  <c r="B10" i="10" s="1"/>
  <c r="G10" i="10" s="1"/>
  <c r="B11" i="10" s="1"/>
  <c r="G11" i="10" s="1"/>
  <c r="B12" i="10" s="1"/>
  <c r="G12" i="10" s="1"/>
  <c r="B13" i="10" s="1"/>
  <c r="G13" i="10" s="1"/>
  <c r="B14" i="10" s="1"/>
  <c r="G14" i="10" s="1"/>
  <c r="B15" i="10" s="1"/>
  <c r="G15" i="10" s="1"/>
  <c r="B16" i="10" s="1"/>
  <c r="G16" i="10" s="1"/>
  <c r="B17" i="10" s="1"/>
  <c r="G17" i="10" s="1"/>
  <c r="B18" i="10" s="1"/>
  <c r="G18" i="10" s="1"/>
  <c r="B19" i="10" s="1"/>
  <c r="G19" i="10" s="1"/>
  <c r="B20" i="10" s="1"/>
  <c r="G20" i="10" s="1"/>
  <c r="B21" i="10" s="1"/>
  <c r="G21" i="10" s="1"/>
  <c r="B22" i="10" s="1"/>
  <c r="G22" i="10" s="1"/>
  <c r="B23" i="10" s="1"/>
  <c r="G23" i="10" s="1"/>
  <c r="B24" i="10" s="1"/>
  <c r="G24" i="10" s="1"/>
  <c r="B25" i="10" s="1"/>
  <c r="G25" i="10" s="1"/>
  <c r="B26" i="10" s="1"/>
  <c r="G26" i="10" s="1"/>
  <c r="B27" i="10" s="1"/>
  <c r="G27" i="10" s="1"/>
  <c r="B28" i="10" s="1"/>
  <c r="G28" i="10" s="1"/>
  <c r="B29" i="10" s="1"/>
  <c r="C8" i="10"/>
  <c r="H8" i="10" s="1"/>
  <c r="C9" i="10" s="1"/>
  <c r="H9" i="10" s="1"/>
  <c r="C10" i="10" s="1"/>
  <c r="H10" i="10" s="1"/>
  <c r="C11" i="10" s="1"/>
  <c r="H11" i="10" s="1"/>
  <c r="C12" i="10" s="1"/>
  <c r="H12" i="10" s="1"/>
  <c r="C13" i="10" s="1"/>
  <c r="H13" i="10" s="1"/>
  <c r="C14" i="10" s="1"/>
  <c r="H14" i="10" s="1"/>
  <c r="C15" i="10" s="1"/>
  <c r="H15" i="10" s="1"/>
  <c r="C16" i="10" s="1"/>
  <c r="H16" i="10" s="1"/>
  <c r="C17" i="10" s="1"/>
  <c r="H17" i="10" s="1"/>
  <c r="C18" i="10" s="1"/>
  <c r="H18" i="10" s="1"/>
  <c r="C19" i="10" s="1"/>
  <c r="H19" i="10" s="1"/>
  <c r="C20" i="10" s="1"/>
  <c r="H20" i="10" s="1"/>
  <c r="C21" i="10" s="1"/>
  <c r="H21" i="10" s="1"/>
  <c r="C22" i="10" s="1"/>
  <c r="H22" i="10" s="1"/>
  <c r="C23" i="10" s="1"/>
  <c r="H23" i="10" s="1"/>
  <c r="C24" i="10" s="1"/>
  <c r="H24" i="10" s="1"/>
  <c r="C25" i="10" s="1"/>
  <c r="H25" i="10" s="1"/>
  <c r="C26" i="10" s="1"/>
  <c r="H26" i="10" s="1"/>
  <c r="C27" i="10" s="1"/>
  <c r="H27" i="10" s="1"/>
  <c r="C28" i="10" s="1"/>
  <c r="H28" i="10" s="1"/>
  <c r="C29" i="10" s="1"/>
  <c r="G29" i="10" l="1"/>
  <c r="B30" i="10" s="1"/>
  <c r="G30" i="10" s="1"/>
  <c r="B31" i="10" s="1"/>
  <c r="G31" i="10" s="1"/>
  <c r="B32" i="10" s="1"/>
  <c r="G32" i="10" s="1"/>
  <c r="H29" i="10"/>
  <c r="C30" i="10" s="1"/>
  <c r="H30" i="10" s="1"/>
  <c r="C31" i="10" s="1"/>
  <c r="H31" i="10" s="1"/>
  <c r="C32" i="10" s="1"/>
  <c r="H32" i="10" s="1"/>
  <c r="B26" i="12"/>
  <c r="G26" i="12" s="1"/>
  <c r="H12" i="12"/>
  <c r="C13" i="12" s="1"/>
  <c r="B27" i="12" l="1"/>
  <c r="G27" i="12" s="1"/>
  <c r="H13" i="12"/>
  <c r="C14" i="12" s="1"/>
  <c r="F6" i="9"/>
  <c r="B28" i="12" l="1"/>
  <c r="G28" i="12" s="1"/>
  <c r="H14" i="12"/>
  <c r="C15" i="12" s="1"/>
  <c r="N12" i="9"/>
  <c r="L12" i="9"/>
  <c r="O12" i="9" s="1"/>
  <c r="P12" i="9" s="1"/>
  <c r="B29" i="12" l="1"/>
  <c r="G29" i="12" s="1"/>
  <c r="H15" i="12"/>
  <c r="C16" i="12" s="1"/>
  <c r="F31" i="8"/>
  <c r="E31" i="8"/>
  <c r="H2" i="9"/>
  <c r="C3" i="9" s="1"/>
  <c r="H3" i="9" s="1"/>
  <c r="C4" i="9" s="1"/>
  <c r="H4" i="9" s="1"/>
  <c r="C5" i="9" s="1"/>
  <c r="H5" i="9" s="1"/>
  <c r="C6" i="9" s="1"/>
  <c r="H6" i="9" s="1"/>
  <c r="C7" i="9" s="1"/>
  <c r="H7" i="9" s="1"/>
  <c r="C8" i="9" s="1"/>
  <c r="H8" i="9" s="1"/>
  <c r="C9" i="9" s="1"/>
  <c r="H9" i="9" s="1"/>
  <c r="C10" i="9" s="1"/>
  <c r="H10" i="9" s="1"/>
  <c r="C11" i="9" s="1"/>
  <c r="H11" i="9" s="1"/>
  <c r="C12" i="9" s="1"/>
  <c r="H12" i="9" s="1"/>
  <c r="C13" i="9" s="1"/>
  <c r="H13" i="9" s="1"/>
  <c r="C14" i="9" s="1"/>
  <c r="H14" i="9" s="1"/>
  <c r="C15" i="9" s="1"/>
  <c r="H15" i="9" s="1"/>
  <c r="C16" i="9" s="1"/>
  <c r="H16" i="9" s="1"/>
  <c r="C17" i="9" s="1"/>
  <c r="H17" i="9" s="1"/>
  <c r="C18" i="9" s="1"/>
  <c r="H18" i="9" s="1"/>
  <c r="C19" i="9" s="1"/>
  <c r="H19" i="9" s="1"/>
  <c r="C20" i="9" s="1"/>
  <c r="G2" i="9"/>
  <c r="H20" i="9" l="1"/>
  <c r="C21" i="9" s="1"/>
  <c r="H21" i="9" s="1"/>
  <c r="C22" i="9" s="1"/>
  <c r="H22" i="9" s="1"/>
  <c r="C23" i="9" s="1"/>
  <c r="H23" i="9" s="1"/>
  <c r="C24" i="9" s="1"/>
  <c r="H24" i="9" s="1"/>
  <c r="C25" i="9" s="1"/>
  <c r="H25" i="9" s="1"/>
  <c r="C26" i="9" s="1"/>
  <c r="H26" i="9" s="1"/>
  <c r="C27" i="9" s="1"/>
  <c r="H27" i="9" s="1"/>
  <c r="C28" i="9" s="1"/>
  <c r="H28" i="9" s="1"/>
  <c r="C29" i="9" s="1"/>
  <c r="H29" i="9" s="1"/>
  <c r="C30" i="9" s="1"/>
  <c r="H30" i="9" s="1"/>
  <c r="C31" i="9" s="1"/>
  <c r="H31" i="9" s="1"/>
  <c r="C32" i="9" s="1"/>
  <c r="H32" i="9" s="1"/>
  <c r="B30" i="12"/>
  <c r="H16" i="12"/>
  <c r="C17" i="12" s="1"/>
  <c r="B3" i="9"/>
  <c r="G3" i="9" s="1"/>
  <c r="B4" i="9" s="1"/>
  <c r="G4" i="9" s="1"/>
  <c r="B5" i="9" s="1"/>
  <c r="G5" i="9" s="1"/>
  <c r="B6" i="9" s="1"/>
  <c r="G6" i="9" s="1"/>
  <c r="B7" i="9" s="1"/>
  <c r="G7" i="9" s="1"/>
  <c r="B8" i="9" s="1"/>
  <c r="G8" i="9" s="1"/>
  <c r="B9" i="9" s="1"/>
  <c r="G9" i="9" s="1"/>
  <c r="B10" i="9" s="1"/>
  <c r="G10" i="9" s="1"/>
  <c r="B11" i="9" s="1"/>
  <c r="G11" i="9" s="1"/>
  <c r="B12" i="9" s="1"/>
  <c r="G12" i="9" s="1"/>
  <c r="B13" i="9" s="1"/>
  <c r="G13" i="9" s="1"/>
  <c r="B14" i="9" s="1"/>
  <c r="G14" i="9" s="1"/>
  <c r="B15" i="9" s="1"/>
  <c r="G15" i="9" s="1"/>
  <c r="B16" i="9" s="1"/>
  <c r="G16" i="9" s="1"/>
  <c r="B17" i="9" s="1"/>
  <c r="G17" i="9" s="1"/>
  <c r="B18" i="9" s="1"/>
  <c r="G18" i="9" s="1"/>
  <c r="B19" i="9" s="1"/>
  <c r="G19" i="9" s="1"/>
  <c r="B20" i="9" s="1"/>
  <c r="N12" i="8"/>
  <c r="F12" i="8"/>
  <c r="M12" i="8" s="1"/>
  <c r="O12" i="8" s="1"/>
  <c r="H2" i="8"/>
  <c r="C3" i="8" s="1"/>
  <c r="H3" i="8" s="1"/>
  <c r="C4" i="8" s="1"/>
  <c r="H4" i="8" s="1"/>
  <c r="C5" i="8" s="1"/>
  <c r="H5" i="8" s="1"/>
  <c r="C6" i="8" s="1"/>
  <c r="H6" i="8" s="1"/>
  <c r="C7" i="8" s="1"/>
  <c r="H7" i="8" s="1"/>
  <c r="C8" i="8" s="1"/>
  <c r="H8" i="8" s="1"/>
  <c r="C9" i="8" s="1"/>
  <c r="H9" i="8" s="1"/>
  <c r="C10" i="8" s="1"/>
  <c r="H10" i="8" s="1"/>
  <c r="C11" i="8" s="1"/>
  <c r="G2" i="8"/>
  <c r="B3" i="8" s="1"/>
  <c r="G3" i="8" s="1"/>
  <c r="B4" i="8" s="1"/>
  <c r="G4" i="8" s="1"/>
  <c r="B5" i="8" s="1"/>
  <c r="G5" i="8" s="1"/>
  <c r="B6" i="8" s="1"/>
  <c r="G6" i="8" s="1"/>
  <c r="B7" i="8" s="1"/>
  <c r="G7" i="8" s="1"/>
  <c r="B8" i="8" s="1"/>
  <c r="G8" i="8" s="1"/>
  <c r="B9" i="8" s="1"/>
  <c r="G9" i="8" s="1"/>
  <c r="B10" i="8" s="1"/>
  <c r="G10" i="8" s="1"/>
  <c r="B11" i="8" s="1"/>
  <c r="L12" i="1"/>
  <c r="G20" i="9" l="1"/>
  <c r="B21" i="9" s="1"/>
  <c r="G21" i="9" s="1"/>
  <c r="B22" i="9" s="1"/>
  <c r="G22" i="9" s="1"/>
  <c r="B23" i="9" s="1"/>
  <c r="G23" i="9" s="1"/>
  <c r="B24" i="9" s="1"/>
  <c r="G24" i="9" s="1"/>
  <c r="B25" i="9" s="1"/>
  <c r="G25" i="9" s="1"/>
  <c r="B26" i="9" s="1"/>
  <c r="G26" i="9" s="1"/>
  <c r="B27" i="9" s="1"/>
  <c r="G27" i="9" s="1"/>
  <c r="B28" i="9" s="1"/>
  <c r="G28" i="9" s="1"/>
  <c r="B29" i="9" s="1"/>
  <c r="G29" i="9" s="1"/>
  <c r="B30" i="9" s="1"/>
  <c r="G30" i="9" s="1"/>
  <c r="B31" i="9" s="1"/>
  <c r="G31" i="9" s="1"/>
  <c r="B32" i="9" s="1"/>
  <c r="G32" i="9" s="1"/>
  <c r="G30" i="12"/>
  <c r="B31" i="12" s="1"/>
  <c r="G31" i="12" s="1"/>
  <c r="B32" i="12" s="1"/>
  <c r="G32" i="12" s="1"/>
  <c r="H17" i="12"/>
  <c r="C18" i="12" s="1"/>
  <c r="H11" i="8"/>
  <c r="C12" i="8" s="1"/>
  <c r="H12" i="8" s="1"/>
  <c r="C13" i="8" s="1"/>
  <c r="H13" i="8" s="1"/>
  <c r="C14" i="8" s="1"/>
  <c r="H14" i="8" s="1"/>
  <c r="C15" i="8" s="1"/>
  <c r="H15" i="8" s="1"/>
  <c r="C16" i="8" s="1"/>
  <c r="H16" i="8" s="1"/>
  <c r="C17" i="8" s="1"/>
  <c r="H17" i="8" s="1"/>
  <c r="C18" i="8" s="1"/>
  <c r="H18" i="8" s="1"/>
  <c r="C19" i="8" s="1"/>
  <c r="H19" i="8" s="1"/>
  <c r="C20" i="8" s="1"/>
  <c r="H20" i="8" s="1"/>
  <c r="C21" i="8" s="1"/>
  <c r="H21" i="8" s="1"/>
  <c r="C22" i="8" s="1"/>
  <c r="H22" i="8" s="1"/>
  <c r="C23" i="8" s="1"/>
  <c r="H23" i="8" s="1"/>
  <c r="C24" i="8" s="1"/>
  <c r="H24" i="8" s="1"/>
  <c r="C25" i="8" s="1"/>
  <c r="H25" i="8" s="1"/>
  <c r="C26" i="8" s="1"/>
  <c r="H26" i="8" s="1"/>
  <c r="C27" i="8" s="1"/>
  <c r="H27" i="8" s="1"/>
  <c r="C28" i="8" s="1"/>
  <c r="H28" i="8" s="1"/>
  <c r="C29" i="8" s="1"/>
  <c r="H29" i="8" s="1"/>
  <c r="C30" i="8" s="1"/>
  <c r="H30" i="8" s="1"/>
  <c r="C31" i="8" s="1"/>
  <c r="H31" i="8" s="1"/>
  <c r="G11" i="8"/>
  <c r="B12" i="8" s="1"/>
  <c r="G12" i="8" s="1"/>
  <c r="B13" i="8" s="1"/>
  <c r="G13" i="8" s="1"/>
  <c r="B14" i="8" s="1"/>
  <c r="G14" i="8" s="1"/>
  <c r="B15" i="8" s="1"/>
  <c r="G15" i="8" s="1"/>
  <c r="B16" i="8" s="1"/>
  <c r="G16" i="8" s="1"/>
  <c r="B17" i="8" s="1"/>
  <c r="G17" i="8" s="1"/>
  <c r="B18" i="8" s="1"/>
  <c r="G18" i="8" s="1"/>
  <c r="B19" i="8" s="1"/>
  <c r="G19" i="8" s="1"/>
  <c r="B20" i="8" s="1"/>
  <c r="G20" i="8" s="1"/>
  <c r="B21" i="8" s="1"/>
  <c r="G21" i="8" s="1"/>
  <c r="B22" i="8" s="1"/>
  <c r="G22" i="8" s="1"/>
  <c r="B23" i="8" s="1"/>
  <c r="G23" i="8" s="1"/>
  <c r="B24" i="8" s="1"/>
  <c r="G24" i="8" s="1"/>
  <c r="B25" i="8" s="1"/>
  <c r="G25" i="8" s="1"/>
  <c r="B26" i="8" s="1"/>
  <c r="G26" i="8" s="1"/>
  <c r="B27" i="8" s="1"/>
  <c r="G27" i="8" s="1"/>
  <c r="B28" i="8" s="1"/>
  <c r="G28" i="8" s="1"/>
  <c r="B29" i="8" s="1"/>
  <c r="G29" i="8" s="1"/>
  <c r="B30" i="8" s="1"/>
  <c r="G30" i="8" s="1"/>
  <c r="B31" i="8" s="1"/>
  <c r="G31" i="8" s="1"/>
  <c r="H18" i="12" l="1"/>
  <c r="C19" i="12" s="1"/>
  <c r="N12" i="7"/>
  <c r="H19" i="12" l="1"/>
  <c r="C20" i="12" s="1"/>
  <c r="H20" i="12" l="1"/>
  <c r="C21" i="12" s="1"/>
  <c r="F14" i="7"/>
  <c r="M12" i="7" s="1"/>
  <c r="H21" i="12" l="1"/>
  <c r="C22" i="12" s="1"/>
  <c r="H22" i="12" l="1"/>
  <c r="C23" i="12" s="1"/>
  <c r="H23" i="12" s="1"/>
  <c r="F3" i="7"/>
  <c r="L12" i="7" s="1"/>
  <c r="O12" i="7" s="1"/>
  <c r="H2" i="7"/>
  <c r="C3" i="7" s="1"/>
  <c r="G2" i="7"/>
  <c r="B3" i="7" s="1"/>
  <c r="G3" i="7" s="1"/>
  <c r="B4" i="7" s="1"/>
  <c r="G4" i="7" s="1"/>
  <c r="B5" i="7" s="1"/>
  <c r="G5" i="7" s="1"/>
  <c r="B6" i="7" s="1"/>
  <c r="G6" i="7" s="1"/>
  <c r="B7" i="7" s="1"/>
  <c r="G7" i="7" s="1"/>
  <c r="B8" i="7" s="1"/>
  <c r="G8" i="7" s="1"/>
  <c r="B9" i="7" s="1"/>
  <c r="G9" i="7" s="1"/>
  <c r="B10" i="7" s="1"/>
  <c r="G10" i="7" s="1"/>
  <c r="B11" i="7" s="1"/>
  <c r="G11" i="7" s="1"/>
  <c r="B12" i="7" s="1"/>
  <c r="G12" i="7" s="1"/>
  <c r="B13" i="7" s="1"/>
  <c r="G13" i="7" s="1"/>
  <c r="B14" i="7" s="1"/>
  <c r="G14" i="7" s="1"/>
  <c r="B15" i="7" s="1"/>
  <c r="G15" i="7" s="1"/>
  <c r="B16" i="7" s="1"/>
  <c r="G16" i="7" s="1"/>
  <c r="B17" i="7" s="1"/>
  <c r="G17" i="7" s="1"/>
  <c r="B18" i="7" s="1"/>
  <c r="G18" i="7" s="1"/>
  <c r="B19" i="7" s="1"/>
  <c r="G19" i="7" s="1"/>
  <c r="B20" i="7" s="1"/>
  <c r="G20" i="7" s="1"/>
  <c r="B21" i="7" s="1"/>
  <c r="G21" i="7" s="1"/>
  <c r="B22" i="7" s="1"/>
  <c r="G22" i="7" s="1"/>
  <c r="B23" i="7" s="1"/>
  <c r="G23" i="7" s="1"/>
  <c r="B24" i="7" s="1"/>
  <c r="G24" i="7" s="1"/>
  <c r="B25" i="7" s="1"/>
  <c r="G25" i="7" s="1"/>
  <c r="B26" i="7" s="1"/>
  <c r="G26" i="7" s="1"/>
  <c r="B27" i="7" s="1"/>
  <c r="G27" i="7" s="1"/>
  <c r="B28" i="7" s="1"/>
  <c r="G28" i="7" s="1"/>
  <c r="B29" i="7" s="1"/>
  <c r="G29" i="7" s="1"/>
  <c r="B30" i="7" s="1"/>
  <c r="G30" i="7" s="1"/>
  <c r="B31" i="7" s="1"/>
  <c r="G31" i="7" s="1"/>
  <c r="H3" i="7" l="1"/>
  <c r="C4" i="7" s="1"/>
  <c r="H4" i="7" s="1"/>
  <c r="C5" i="7" s="1"/>
  <c r="H5" i="7" s="1"/>
  <c r="C6" i="7" s="1"/>
  <c r="H6" i="7" s="1"/>
  <c r="C7" i="7" s="1"/>
  <c r="H7" i="7" s="1"/>
  <c r="C8" i="7" s="1"/>
  <c r="H8" i="7" s="1"/>
  <c r="C9" i="7" s="1"/>
  <c r="H9" i="7" s="1"/>
  <c r="C10" i="7" s="1"/>
  <c r="H10" i="7" s="1"/>
  <c r="C11" i="7" s="1"/>
  <c r="H11" i="7" s="1"/>
  <c r="C12" i="7" s="1"/>
  <c r="H12" i="7" s="1"/>
  <c r="C13" i="7" s="1"/>
  <c r="H13" i="7" s="1"/>
  <c r="C14" i="7" s="1"/>
  <c r="H14" i="7" s="1"/>
  <c r="C15" i="7" s="1"/>
  <c r="H15" i="7" s="1"/>
  <c r="C16" i="7" s="1"/>
  <c r="H16" i="7" s="1"/>
  <c r="C17" i="7" s="1"/>
  <c r="C24" i="12"/>
  <c r="H24" i="12" s="1"/>
  <c r="N12" i="6"/>
  <c r="H17" i="7" l="1"/>
  <c r="C18" i="7" s="1"/>
  <c r="H18" i="7" s="1"/>
  <c r="C19" i="7" s="1"/>
  <c r="H19" i="7" s="1"/>
  <c r="C20" i="7" s="1"/>
  <c r="H20" i="7" s="1"/>
  <c r="C21" i="7" s="1"/>
  <c r="H21" i="7" s="1"/>
  <c r="C22" i="7" s="1"/>
  <c r="H22" i="7" s="1"/>
  <c r="C23" i="7" s="1"/>
  <c r="H23" i="7" s="1"/>
  <c r="C24" i="7" s="1"/>
  <c r="H24" i="7" s="1"/>
  <c r="C25" i="7" s="1"/>
  <c r="H25" i="7" s="1"/>
  <c r="C26" i="7" s="1"/>
  <c r="H26" i="7" s="1"/>
  <c r="C27" i="7" s="1"/>
  <c r="H27" i="7" s="1"/>
  <c r="C28" i="7" s="1"/>
  <c r="H28" i="7" s="1"/>
  <c r="C29" i="7" s="1"/>
  <c r="H29" i="7" s="1"/>
  <c r="C30" i="7" s="1"/>
  <c r="H30" i="7" s="1"/>
  <c r="C31" i="7" s="1"/>
  <c r="H31" i="7" s="1"/>
  <c r="C25" i="12"/>
  <c r="N12" i="5"/>
  <c r="H25" i="12" l="1"/>
  <c r="C26" i="12" s="1"/>
  <c r="M12" i="6"/>
  <c r="O12" i="6" s="1"/>
  <c r="L12" i="6"/>
  <c r="G3" i="6"/>
  <c r="H2" i="6"/>
  <c r="G2" i="6"/>
  <c r="C3" i="6"/>
  <c r="H3" i="6" s="1"/>
  <c r="C4" i="6" s="1"/>
  <c r="B3" i="6"/>
  <c r="H26" i="12" l="1"/>
  <c r="C27" i="12" s="1"/>
  <c r="B4" i="6"/>
  <c r="G4" i="6" s="1"/>
  <c r="B5" i="6" s="1"/>
  <c r="H4" i="6"/>
  <c r="C5" i="6" s="1"/>
  <c r="M12" i="5"/>
  <c r="L12" i="5"/>
  <c r="H27" i="12" l="1"/>
  <c r="C28" i="12" s="1"/>
  <c r="H5" i="6"/>
  <c r="C6" i="6" s="1"/>
  <c r="G5" i="6"/>
  <c r="B6" i="6" s="1"/>
  <c r="H3" i="5"/>
  <c r="C4" i="5" s="1"/>
  <c r="N12" i="4"/>
  <c r="D34" i="4"/>
  <c r="G3" i="5"/>
  <c r="B4" i="5" s="1"/>
  <c r="G4" i="5" s="1"/>
  <c r="D33" i="5"/>
  <c r="O12" i="5"/>
  <c r="H28" i="12" l="1"/>
  <c r="C29" i="12" s="1"/>
  <c r="H29" i="12" s="1"/>
  <c r="H6" i="6"/>
  <c r="C7" i="6" s="1"/>
  <c r="G6" i="6"/>
  <c r="B7" i="6" s="1"/>
  <c r="H4" i="5"/>
  <c r="C5" i="5" s="1"/>
  <c r="H5" i="5" s="1"/>
  <c r="C6" i="5" s="1"/>
  <c r="B5" i="5"/>
  <c r="F16" i="4"/>
  <c r="F18" i="4"/>
  <c r="F34" i="4" l="1"/>
  <c r="M12" i="4"/>
  <c r="C30" i="12"/>
  <c r="H7" i="6"/>
  <c r="C8" i="6" s="1"/>
  <c r="G7" i="6"/>
  <c r="B8" i="6" s="1"/>
  <c r="G5" i="5"/>
  <c r="B6" i="5" s="1"/>
  <c r="H6" i="5"/>
  <c r="C7" i="5" s="1"/>
  <c r="L12" i="4"/>
  <c r="O12" i="4" s="1"/>
  <c r="H3" i="4"/>
  <c r="C4" i="4" s="1"/>
  <c r="G3" i="4"/>
  <c r="B4" i="4" l="1"/>
  <c r="G4" i="4" s="1"/>
  <c r="B5" i="4" s="1"/>
  <c r="G5" i="4" s="1"/>
  <c r="H30" i="12"/>
  <c r="C31" i="12" s="1"/>
  <c r="H31" i="12" s="1"/>
  <c r="H8" i="6"/>
  <c r="C9" i="6" s="1"/>
  <c r="G8" i="6"/>
  <c r="B9" i="6" s="1"/>
  <c r="G6" i="5"/>
  <c r="B7" i="5" s="1"/>
  <c r="H7" i="5"/>
  <c r="C8" i="5" s="1"/>
  <c r="C5" i="4"/>
  <c r="H5" i="4" s="1"/>
  <c r="H4" i="4"/>
  <c r="C6" i="4"/>
  <c r="H6" i="4" s="1"/>
  <c r="F31" i="3"/>
  <c r="N12" i="3" s="1"/>
  <c r="C32" i="12" l="1"/>
  <c r="H32" i="12" s="1"/>
  <c r="H9" i="6"/>
  <c r="C10" i="6" s="1"/>
  <c r="G9" i="6"/>
  <c r="B10" i="6" s="1"/>
  <c r="G7" i="5"/>
  <c r="B8" i="5" s="1"/>
  <c r="G8" i="5" s="1"/>
  <c r="H8" i="5"/>
  <c r="C9" i="5" s="1"/>
  <c r="H9" i="5" s="1"/>
  <c r="C7" i="4"/>
  <c r="H7" i="4" s="1"/>
  <c r="C8" i="4" s="1"/>
  <c r="H8" i="4" s="1"/>
  <c r="C9" i="4" s="1"/>
  <c r="H9" i="4" s="1"/>
  <c r="C10" i="4" s="1"/>
  <c r="H10" i="4" s="1"/>
  <c r="C11" i="4" s="1"/>
  <c r="H11" i="4" s="1"/>
  <c r="C12" i="4" s="1"/>
  <c r="B6" i="4"/>
  <c r="G6" i="4" s="1"/>
  <c r="H10" i="6" l="1"/>
  <c r="C11" i="6" s="1"/>
  <c r="G10" i="6"/>
  <c r="B11" i="6" s="1"/>
  <c r="H12" i="4"/>
  <c r="C13" i="4" s="1"/>
  <c r="H13" i="4" s="1"/>
  <c r="C14" i="4" s="1"/>
  <c r="H14" i="4" s="1"/>
  <c r="C15" i="4" s="1"/>
  <c r="H15" i="4" s="1"/>
  <c r="C16" i="4" s="1"/>
  <c r="B9" i="5"/>
  <c r="G9" i="5" s="1"/>
  <c r="C10" i="5"/>
  <c r="B7" i="4"/>
  <c r="G7" i="4" s="1"/>
  <c r="F15" i="3"/>
  <c r="F14" i="3"/>
  <c r="H11" i="6" l="1"/>
  <c r="C12" i="6" s="1"/>
  <c r="G11" i="6"/>
  <c r="B12" i="6" s="1"/>
  <c r="H16" i="4"/>
  <c r="C17" i="4" s="1"/>
  <c r="H17" i="4" s="1"/>
  <c r="C18" i="4" s="1"/>
  <c r="H18" i="4" s="1"/>
  <c r="C19" i="4" s="1"/>
  <c r="H19" i="4" s="1"/>
  <c r="C20" i="4" s="1"/>
  <c r="H20" i="4" s="1"/>
  <c r="C21" i="4" s="1"/>
  <c r="H21" i="4" s="1"/>
  <c r="C22" i="4" s="1"/>
  <c r="H22" i="4" s="1"/>
  <c r="C23" i="4" s="1"/>
  <c r="H23" i="4" s="1"/>
  <c r="C24" i="4" s="1"/>
  <c r="H24" i="4" s="1"/>
  <c r="C25" i="4" s="1"/>
  <c r="B10" i="5"/>
  <c r="H10" i="5"/>
  <c r="C11" i="5" s="1"/>
  <c r="B8" i="4"/>
  <c r="G8" i="4" s="1"/>
  <c r="F18" i="3"/>
  <c r="H12" i="6" l="1"/>
  <c r="C13" i="6" s="1"/>
  <c r="G12" i="6"/>
  <c r="B13" i="6" s="1"/>
  <c r="G10" i="5"/>
  <c r="B11" i="5" s="1"/>
  <c r="H11" i="5"/>
  <c r="C12" i="5" s="1"/>
  <c r="H25" i="4"/>
  <c r="C26" i="4" s="1"/>
  <c r="H26" i="4" s="1"/>
  <c r="C27" i="4" s="1"/>
  <c r="H27" i="4" s="1"/>
  <c r="C28" i="4" s="1"/>
  <c r="H28" i="4" s="1"/>
  <c r="C29" i="4" s="1"/>
  <c r="B9" i="4"/>
  <c r="G9" i="4" s="1"/>
  <c r="F13" i="3"/>
  <c r="H29" i="4" l="1"/>
  <c r="C30" i="4" s="1"/>
  <c r="H30" i="4" s="1"/>
  <c r="C31" i="4" s="1"/>
  <c r="H31" i="4" s="1"/>
  <c r="C32" i="4" s="1"/>
  <c r="H32" i="4" s="1"/>
  <c r="C33" i="4" s="1"/>
  <c r="H33" i="4" s="1"/>
  <c r="H13" i="6"/>
  <c r="C14" i="6" s="1"/>
  <c r="G13" i="6"/>
  <c r="B14" i="6" s="1"/>
  <c r="H12" i="5"/>
  <c r="C13" i="5" s="1"/>
  <c r="G11" i="5"/>
  <c r="B12" i="5" s="1"/>
  <c r="B10" i="4"/>
  <c r="G10" i="4" s="1"/>
  <c r="F5" i="3"/>
  <c r="F6" i="3"/>
  <c r="H13" i="5" l="1"/>
  <c r="C14" i="5" s="1"/>
  <c r="H14" i="5" s="1"/>
  <c r="C15" i="5" s="1"/>
  <c r="H15" i="5" s="1"/>
  <c r="C16" i="5" s="1"/>
  <c r="H16" i="5" s="1"/>
  <c r="C17" i="5" s="1"/>
  <c r="H14" i="6"/>
  <c r="C15" i="6" s="1"/>
  <c r="G14" i="6"/>
  <c r="B15" i="6" s="1"/>
  <c r="G12" i="5"/>
  <c r="B13" i="5" s="1"/>
  <c r="B11" i="4"/>
  <c r="G11" i="4" s="1"/>
  <c r="H3" i="3"/>
  <c r="C4" i="3" s="1"/>
  <c r="H4" i="3" s="1"/>
  <c r="G3" i="3"/>
  <c r="B4" i="3" s="1"/>
  <c r="G4" i="3" s="1"/>
  <c r="M12" i="3"/>
  <c r="L12" i="3"/>
  <c r="F33" i="3"/>
  <c r="D33" i="3"/>
  <c r="G13" i="5" l="1"/>
  <c r="B14" i="5" s="1"/>
  <c r="G14" i="5" s="1"/>
  <c r="B15" i="5" s="1"/>
  <c r="G15" i="5" s="1"/>
  <c r="B16" i="5" s="1"/>
  <c r="G16" i="5" s="1"/>
  <c r="H15" i="6"/>
  <c r="C16" i="6" s="1"/>
  <c r="G15" i="6"/>
  <c r="B16" i="6" s="1"/>
  <c r="H17" i="5"/>
  <c r="C18" i="5" s="1"/>
  <c r="B12" i="4"/>
  <c r="G12" i="4" s="1"/>
  <c r="O12" i="3"/>
  <c r="P12" i="3" s="1"/>
  <c r="B5" i="3"/>
  <c r="C5" i="3"/>
  <c r="H18" i="5" l="1"/>
  <c r="C19" i="5" s="1"/>
  <c r="H19" i="5" s="1"/>
  <c r="C20" i="5" s="1"/>
  <c r="H20" i="5" s="1"/>
  <c r="C21" i="5" s="1"/>
  <c r="B17" i="5"/>
  <c r="H16" i="6"/>
  <c r="C17" i="6" s="1"/>
  <c r="G16" i="6"/>
  <c r="B17" i="6" s="1"/>
  <c r="B13" i="4"/>
  <c r="G13" i="4" s="1"/>
  <c r="B6" i="3"/>
  <c r="G6" i="3" s="1"/>
  <c r="G5" i="3"/>
  <c r="B7" i="3"/>
  <c r="H5" i="3"/>
  <c r="C6" i="3" s="1"/>
  <c r="G17" i="5" l="1"/>
  <c r="B18" i="5" s="1"/>
  <c r="G18" i="5" s="1"/>
  <c r="B19" i="5" s="1"/>
  <c r="G19" i="5" s="1"/>
  <c r="B20" i="5" s="1"/>
  <c r="G20" i="5" s="1"/>
  <c r="B21" i="5" s="1"/>
  <c r="G21" i="5" s="1"/>
  <c r="B22" i="5" s="1"/>
  <c r="G22" i="5" s="1"/>
  <c r="B23" i="5" s="1"/>
  <c r="G23" i="5" s="1"/>
  <c r="B24" i="5" s="1"/>
  <c r="G24" i="5" s="1"/>
  <c r="B25" i="5" s="1"/>
  <c r="G25" i="5" s="1"/>
  <c r="B26" i="5" s="1"/>
  <c r="G26" i="5" s="1"/>
  <c r="B27" i="5" s="1"/>
  <c r="G27" i="5" s="1"/>
  <c r="B28" i="5" s="1"/>
  <c r="G28" i="5" s="1"/>
  <c r="B29" i="5" s="1"/>
  <c r="G29" i="5" s="1"/>
  <c r="B30" i="5" s="1"/>
  <c r="G30" i="5" s="1"/>
  <c r="B31" i="5" s="1"/>
  <c r="G31" i="5" s="1"/>
  <c r="B32" i="5" s="1"/>
  <c r="G32" i="5" s="1"/>
  <c r="H17" i="6"/>
  <c r="C18" i="6" s="1"/>
  <c r="G17" i="6"/>
  <c r="B18" i="6" s="1"/>
  <c r="H21" i="5"/>
  <c r="C22" i="5" s="1"/>
  <c r="H22" i="5" s="1"/>
  <c r="C23" i="5" s="1"/>
  <c r="H23" i="5" s="1"/>
  <c r="C24" i="5" s="1"/>
  <c r="H24" i="5" s="1"/>
  <c r="C25" i="5" s="1"/>
  <c r="H25" i="5" s="1"/>
  <c r="C26" i="5" s="1"/>
  <c r="H26" i="5" s="1"/>
  <c r="C27" i="5" s="1"/>
  <c r="H27" i="5" s="1"/>
  <c r="C28" i="5" s="1"/>
  <c r="H28" i="5" s="1"/>
  <c r="C29" i="5" s="1"/>
  <c r="H29" i="5" s="1"/>
  <c r="C30" i="5" s="1"/>
  <c r="H30" i="5" s="1"/>
  <c r="C31" i="5" s="1"/>
  <c r="H31" i="5" s="1"/>
  <c r="C32" i="5" s="1"/>
  <c r="H32" i="5" s="1"/>
  <c r="B14" i="4"/>
  <c r="G14" i="4" s="1"/>
  <c r="G7" i="3"/>
  <c r="B8" i="3" s="1"/>
  <c r="H6" i="3"/>
  <c r="C7" i="3" s="1"/>
  <c r="E31" i="1"/>
  <c r="H18" i="6" l="1"/>
  <c r="C19" i="6" s="1"/>
  <c r="G18" i="6"/>
  <c r="B19" i="6" s="1"/>
  <c r="B15" i="4"/>
  <c r="G15" i="4" s="1"/>
  <c r="G8" i="3"/>
  <c r="B9" i="3" s="1"/>
  <c r="G9" i="3" s="1"/>
  <c r="B10" i="3" s="1"/>
  <c r="G10" i="3" s="1"/>
  <c r="B11" i="3" s="1"/>
  <c r="G11" i="3" s="1"/>
  <c r="B12" i="3" s="1"/>
  <c r="H7" i="3"/>
  <c r="C8" i="3" s="1"/>
  <c r="H19" i="6" l="1"/>
  <c r="C20" i="6" s="1"/>
  <c r="G19" i="6"/>
  <c r="B20" i="6" s="1"/>
  <c r="B16" i="4"/>
  <c r="G16" i="4" s="1"/>
  <c r="H8" i="3"/>
  <c r="C9" i="3" s="1"/>
  <c r="H9" i="3" s="1"/>
  <c r="C10" i="3" s="1"/>
  <c r="H10" i="3" s="1"/>
  <c r="C11" i="3" s="1"/>
  <c r="H11" i="3" s="1"/>
  <c r="C12" i="3" s="1"/>
  <c r="H12" i="3" s="1"/>
  <c r="C13" i="3" s="1"/>
  <c r="G12" i="3"/>
  <c r="B13" i="3" s="1"/>
  <c r="G13" i="3" s="1"/>
  <c r="B14" i="3" s="1"/>
  <c r="G14" i="3" s="1"/>
  <c r="B15" i="3" s="1"/>
  <c r="F3" i="1"/>
  <c r="N12" i="2"/>
  <c r="M12" i="2"/>
  <c r="L12" i="2"/>
  <c r="O12" i="2" s="1"/>
  <c r="P12" i="2" s="1"/>
  <c r="M16" i="2" s="1"/>
  <c r="E31" i="2"/>
  <c r="D31" i="2"/>
  <c r="G3" i="2"/>
  <c r="C4" i="2" s="1"/>
  <c r="G4" i="2" s="1"/>
  <c r="F3" i="2"/>
  <c r="B4" i="2" s="1"/>
  <c r="F4" i="2" s="1"/>
  <c r="N12" i="1"/>
  <c r="O12" i="1" s="1"/>
  <c r="P12" i="1" s="1"/>
  <c r="S12" i="1" s="1"/>
  <c r="M16" i="1" s="1"/>
  <c r="M12" i="1"/>
  <c r="D34" i="1"/>
  <c r="E34" i="1"/>
  <c r="G4" i="1"/>
  <c r="C5" i="1" s="1"/>
  <c r="G5" i="1" s="1"/>
  <c r="C6" i="1" s="1"/>
  <c r="G6" i="1" s="1"/>
  <c r="C7" i="1" s="1"/>
  <c r="G7" i="1" s="1"/>
  <c r="G3" i="1"/>
  <c r="C4" i="1" s="1"/>
  <c r="B4" i="1"/>
  <c r="F4" i="1" s="1"/>
  <c r="B5" i="1" s="1"/>
  <c r="F5" i="1" s="1"/>
  <c r="H20" i="6" l="1"/>
  <c r="C21" i="6" s="1"/>
  <c r="G20" i="6"/>
  <c r="B21" i="6" s="1"/>
  <c r="B17" i="4"/>
  <c r="G17" i="4" s="1"/>
  <c r="G15" i="3"/>
  <c r="B16" i="3" s="1"/>
  <c r="G16" i="3" s="1"/>
  <c r="B17" i="3" s="1"/>
  <c r="G17" i="3" s="1"/>
  <c r="B18" i="3" s="1"/>
  <c r="G18" i="3" s="1"/>
  <c r="B19" i="3" s="1"/>
  <c r="G19" i="3" s="1"/>
  <c r="B20" i="3" s="1"/>
  <c r="G20" i="3" s="1"/>
  <c r="B21" i="3" s="1"/>
  <c r="G21" i="3" s="1"/>
  <c r="B22" i="3" s="1"/>
  <c r="G22" i="3" s="1"/>
  <c r="B23" i="3" s="1"/>
  <c r="G23" i="3" s="1"/>
  <c r="B24" i="3" s="1"/>
  <c r="G24" i="3" s="1"/>
  <c r="B25" i="3" s="1"/>
  <c r="H13" i="3"/>
  <c r="C14" i="3" s="1"/>
  <c r="H14" i="3" s="1"/>
  <c r="C15" i="3" s="1"/>
  <c r="H15" i="3" s="1"/>
  <c r="C16" i="3" s="1"/>
  <c r="H16" i="3" s="1"/>
  <c r="C17" i="3" s="1"/>
  <c r="H17" i="3" s="1"/>
  <c r="C18" i="3" s="1"/>
  <c r="H18" i="3" s="1"/>
  <c r="C19" i="3" s="1"/>
  <c r="H19" i="3" s="1"/>
  <c r="C20" i="3" s="1"/>
  <c r="H20" i="3" s="1"/>
  <c r="C21" i="3" s="1"/>
  <c r="H21" i="3" s="1"/>
  <c r="C22" i="3" s="1"/>
  <c r="H22" i="3" s="1"/>
  <c r="C23" i="3" s="1"/>
  <c r="H23" i="3" s="1"/>
  <c r="C24" i="3" s="1"/>
  <c r="H24" i="3" s="1"/>
  <c r="C25" i="3" s="1"/>
  <c r="C5" i="2"/>
  <c r="G5" i="2" s="1"/>
  <c r="C6" i="2" s="1"/>
  <c r="G6" i="2" s="1"/>
  <c r="C7" i="2" s="1"/>
  <c r="B5" i="2"/>
  <c r="F5" i="2" s="1"/>
  <c r="B6" i="2" s="1"/>
  <c r="F6" i="2" s="1"/>
  <c r="B7" i="2" s="1"/>
  <c r="F7" i="2" s="1"/>
  <c r="B8" i="2" s="1"/>
  <c r="C8" i="1"/>
  <c r="G8" i="1" s="1"/>
  <c r="C9" i="1" s="1"/>
  <c r="G9" i="1" s="1"/>
  <c r="C10" i="1" s="1"/>
  <c r="B6" i="1"/>
  <c r="F6" i="1" s="1"/>
  <c r="B7" i="1" s="1"/>
  <c r="F7" i="1" s="1"/>
  <c r="G7" i="2" l="1"/>
  <c r="C8" i="2" s="1"/>
  <c r="G8" i="2" s="1"/>
  <c r="C9" i="2" s="1"/>
  <c r="G9" i="2" s="1"/>
  <c r="C10" i="2" s="1"/>
  <c r="G10" i="2" s="1"/>
  <c r="C11" i="2" s="1"/>
  <c r="G11" i="2" s="1"/>
  <c r="H21" i="6"/>
  <c r="C22" i="6" s="1"/>
  <c r="G21" i="6"/>
  <c r="B22" i="6" s="1"/>
  <c r="B18" i="4"/>
  <c r="G18" i="4" s="1"/>
  <c r="C26" i="3"/>
  <c r="H25" i="3"/>
  <c r="B26" i="3"/>
  <c r="G26" i="3" s="1"/>
  <c r="B27" i="3" s="1"/>
  <c r="G27" i="3" s="1"/>
  <c r="B28" i="3" s="1"/>
  <c r="G28" i="3" s="1"/>
  <c r="B29" i="3" s="1"/>
  <c r="G29" i="3" s="1"/>
  <c r="B30" i="3" s="1"/>
  <c r="G30" i="3" s="1"/>
  <c r="B31" i="3" s="1"/>
  <c r="G31" i="3" s="1"/>
  <c r="G25" i="3"/>
  <c r="H26" i="3"/>
  <c r="C27" i="3" s="1"/>
  <c r="H27" i="3" s="1"/>
  <c r="C28" i="3" s="1"/>
  <c r="H28" i="3" s="1"/>
  <c r="C29" i="3" s="1"/>
  <c r="F8" i="2"/>
  <c r="B9" i="2" s="1"/>
  <c r="G10" i="1"/>
  <c r="C11" i="1" s="1"/>
  <c r="B8" i="1"/>
  <c r="F8" i="1" s="1"/>
  <c r="B9" i="1" s="1"/>
  <c r="F9" i="1" s="1"/>
  <c r="B10" i="1" s="1"/>
  <c r="F10" i="1" s="1"/>
  <c r="H22" i="6" l="1"/>
  <c r="C23" i="6" s="1"/>
  <c r="G22" i="6"/>
  <c r="B23" i="6" s="1"/>
  <c r="B19" i="4"/>
  <c r="G19" i="4" s="1"/>
  <c r="B32" i="3"/>
  <c r="G32" i="3" s="1"/>
  <c r="H29" i="3"/>
  <c r="C30" i="3" s="1"/>
  <c r="H30" i="3" s="1"/>
  <c r="C31" i="3" s="1"/>
  <c r="H31" i="3" s="1"/>
  <c r="F9" i="2"/>
  <c r="B10" i="2" s="1"/>
  <c r="F10" i="2" s="1"/>
  <c r="B11" i="2" s="1"/>
  <c r="F11" i="2" s="1"/>
  <c r="B12" i="2" s="1"/>
  <c r="F12" i="2" s="1"/>
  <c r="B13" i="2" s="1"/>
  <c r="C12" i="2"/>
  <c r="G12" i="2" s="1"/>
  <c r="C13" i="2" s="1"/>
  <c r="G13" i="2" s="1"/>
  <c r="C12" i="1"/>
  <c r="G11" i="1"/>
  <c r="B11" i="1"/>
  <c r="G12" i="1" l="1"/>
  <c r="C13" i="1" s="1"/>
  <c r="H23" i="6"/>
  <c r="C24" i="6" s="1"/>
  <c r="G23" i="6"/>
  <c r="B24" i="6" s="1"/>
  <c r="B20" i="4"/>
  <c r="G20" i="4" s="1"/>
  <c r="C32" i="3"/>
  <c r="H32" i="3" s="1"/>
  <c r="F13" i="2"/>
  <c r="B14" i="2" s="1"/>
  <c r="F14" i="2" s="1"/>
  <c r="B15" i="2" s="1"/>
  <c r="F15" i="2" s="1"/>
  <c r="B16" i="2" s="1"/>
  <c r="F16" i="2" s="1"/>
  <c r="C14" i="2"/>
  <c r="G14" i="2" s="1"/>
  <c r="F11" i="1"/>
  <c r="B12" i="1" s="1"/>
  <c r="G13" i="1" l="1"/>
  <c r="C14" i="1" s="1"/>
  <c r="G14" i="1" s="1"/>
  <c r="C15" i="1" s="1"/>
  <c r="G15" i="1" s="1"/>
  <c r="C16" i="1" s="1"/>
  <c r="G16" i="1" s="1"/>
  <c r="C17" i="1" s="1"/>
  <c r="G17" i="1" s="1"/>
  <c r="C18" i="1" s="1"/>
  <c r="G18" i="1" s="1"/>
  <c r="C19" i="1" s="1"/>
  <c r="G19" i="1" s="1"/>
  <c r="C20" i="1" s="1"/>
  <c r="G20" i="1" s="1"/>
  <c r="C21" i="1" s="1"/>
  <c r="G21" i="1" s="1"/>
  <c r="C22" i="1" s="1"/>
  <c r="G22" i="1" s="1"/>
  <c r="C23" i="1" s="1"/>
  <c r="G23" i="1" s="1"/>
  <c r="C24" i="1" s="1"/>
  <c r="G24" i="1" s="1"/>
  <c r="C25" i="1" s="1"/>
  <c r="G25" i="1" s="1"/>
  <c r="C26" i="1" s="1"/>
  <c r="G26" i="1" s="1"/>
  <c r="H24" i="6"/>
  <c r="C25" i="6" s="1"/>
  <c r="G24" i="6"/>
  <c r="B25" i="6" s="1"/>
  <c r="B21" i="4"/>
  <c r="G21" i="4" s="1"/>
  <c r="F12" i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C15" i="2"/>
  <c r="G15" i="2" s="1"/>
  <c r="B17" i="2"/>
  <c r="F17" i="2" s="1"/>
  <c r="H25" i="6" l="1"/>
  <c r="C26" i="6" s="1"/>
  <c r="G25" i="6"/>
  <c r="B26" i="6" s="1"/>
  <c r="B22" i="4"/>
  <c r="G22" i="4" s="1"/>
  <c r="C16" i="2"/>
  <c r="G16" i="2" s="1"/>
  <c r="B18" i="2"/>
  <c r="F18" i="2" s="1"/>
  <c r="F24" i="1"/>
  <c r="B25" i="1" s="1"/>
  <c r="F25" i="1" s="1"/>
  <c r="B26" i="1" s="1"/>
  <c r="F26" i="1" s="1"/>
  <c r="C27" i="1"/>
  <c r="G27" i="1" s="1"/>
  <c r="C28" i="1" s="1"/>
  <c r="G28" i="1" s="1"/>
  <c r="H26" i="6" l="1"/>
  <c r="C27" i="6" s="1"/>
  <c r="G26" i="6"/>
  <c r="B27" i="6" s="1"/>
  <c r="B23" i="4"/>
  <c r="G23" i="4" s="1"/>
  <c r="C17" i="2"/>
  <c r="G17" i="2" s="1"/>
  <c r="B19" i="2"/>
  <c r="F19" i="2" s="1"/>
  <c r="B27" i="1"/>
  <c r="F27" i="1" s="1"/>
  <c r="B28" i="1" s="1"/>
  <c r="C29" i="1"/>
  <c r="G29" i="1" s="1"/>
  <c r="C30" i="1" s="1"/>
  <c r="H27" i="6" l="1"/>
  <c r="C28" i="6" s="1"/>
  <c r="G27" i="6"/>
  <c r="B28" i="6" s="1"/>
  <c r="B24" i="4"/>
  <c r="G24" i="4" s="1"/>
  <c r="G30" i="1"/>
  <c r="C31" i="1" s="1"/>
  <c r="G31" i="1" s="1"/>
  <c r="C32" i="1" s="1"/>
  <c r="C18" i="2"/>
  <c r="G18" i="2" s="1"/>
  <c r="B20" i="2"/>
  <c r="F20" i="2" s="1"/>
  <c r="F28" i="1"/>
  <c r="B29" i="1" s="1"/>
  <c r="F29" i="1" s="1"/>
  <c r="B30" i="1" s="1"/>
  <c r="G32" i="1" l="1"/>
  <c r="C33" i="1" s="1"/>
  <c r="G33" i="1" s="1"/>
  <c r="F30" i="1"/>
  <c r="B31" i="1" s="1"/>
  <c r="F31" i="1" s="1"/>
  <c r="B32" i="1" s="1"/>
  <c r="F32" i="1" s="1"/>
  <c r="B33" i="1" s="1"/>
  <c r="F33" i="1" s="1"/>
  <c r="H28" i="6"/>
  <c r="C29" i="6" s="1"/>
  <c r="G28" i="6"/>
  <c r="B29" i="6" s="1"/>
  <c r="B25" i="4"/>
  <c r="G25" i="4" s="1"/>
  <c r="C19" i="2"/>
  <c r="G19" i="2" s="1"/>
  <c r="B21" i="2"/>
  <c r="F21" i="2" s="1"/>
  <c r="H29" i="6" l="1"/>
  <c r="C30" i="6" s="1"/>
  <c r="G29" i="6"/>
  <c r="B30" i="6" s="1"/>
  <c r="B26" i="4"/>
  <c r="G26" i="4" s="1"/>
  <c r="C20" i="2"/>
  <c r="G20" i="2" s="1"/>
  <c r="B22" i="2"/>
  <c r="F22" i="2" s="1"/>
  <c r="H30" i="6" l="1"/>
  <c r="C31" i="6" s="1"/>
  <c r="H31" i="6" s="1"/>
  <c r="C32" i="6" s="1"/>
  <c r="H32" i="6" s="1"/>
  <c r="G30" i="6"/>
  <c r="B31" i="6" s="1"/>
  <c r="G31" i="6" s="1"/>
  <c r="B32" i="6" s="1"/>
  <c r="G32" i="6" s="1"/>
  <c r="B27" i="4"/>
  <c r="G27" i="4" s="1"/>
  <c r="C21" i="2"/>
  <c r="G21" i="2" s="1"/>
  <c r="B23" i="2"/>
  <c r="F23" i="2" s="1"/>
  <c r="B28" i="4" l="1"/>
  <c r="G28" i="4" s="1"/>
  <c r="C22" i="2"/>
  <c r="G22" i="2" s="1"/>
  <c r="B24" i="2"/>
  <c r="F24" i="2" s="1"/>
  <c r="B29" i="4" l="1"/>
  <c r="G29" i="4" s="1"/>
  <c r="C23" i="2"/>
  <c r="G23" i="2" s="1"/>
  <c r="B25" i="2"/>
  <c r="F25" i="2" s="1"/>
  <c r="B30" i="4" l="1"/>
  <c r="G30" i="4" s="1"/>
  <c r="C24" i="2"/>
  <c r="G24" i="2" s="1"/>
  <c r="B26" i="2"/>
  <c r="F26" i="2" s="1"/>
  <c r="B31" i="4" l="1"/>
  <c r="G31" i="4" s="1"/>
  <c r="C25" i="2"/>
  <c r="G25" i="2" s="1"/>
  <c r="B27" i="2"/>
  <c r="F27" i="2" s="1"/>
  <c r="B32" i="4" l="1"/>
  <c r="G32" i="4" s="1"/>
  <c r="B33" i="4" s="1"/>
  <c r="G33" i="4" s="1"/>
  <c r="C26" i="2"/>
  <c r="G26" i="2" s="1"/>
  <c r="B28" i="2"/>
  <c r="F28" i="2" s="1"/>
  <c r="C27" i="2" l="1"/>
  <c r="G27" i="2" s="1"/>
  <c r="B29" i="2"/>
  <c r="F29" i="2" s="1"/>
  <c r="C28" i="2" l="1"/>
  <c r="G28" i="2" s="1"/>
  <c r="B30" i="2"/>
  <c r="F30" i="2" s="1"/>
  <c r="C29" i="2" l="1"/>
  <c r="G29" i="2" s="1"/>
  <c r="C30" i="2" l="1"/>
  <c r="G30" i="2" s="1"/>
</calcChain>
</file>

<file path=xl/sharedStrings.xml><?xml version="1.0" encoding="utf-8"?>
<sst xmlns="http://schemas.openxmlformats.org/spreadsheetml/2006/main" count="893" uniqueCount="233">
  <si>
    <t>Marzec</t>
  </si>
  <si>
    <t>Przychody</t>
  </si>
  <si>
    <t>Wydatki</t>
  </si>
  <si>
    <t>Sp RB</t>
  </si>
  <si>
    <t>Sp Kasa</t>
  </si>
  <si>
    <t>Sk RB</t>
  </si>
  <si>
    <t>Sk Kasa</t>
  </si>
  <si>
    <t>Wb-&gt;Kasa</t>
  </si>
  <si>
    <t>Suma</t>
  </si>
  <si>
    <t>I</t>
  </si>
  <si>
    <t>II</t>
  </si>
  <si>
    <t>III</t>
  </si>
  <si>
    <t>Cały</t>
  </si>
  <si>
    <t>Wydatki na utrzymanie</t>
  </si>
  <si>
    <t>Luty</t>
  </si>
  <si>
    <t>wydatki na sb</t>
  </si>
  <si>
    <t>Wydatki na sb</t>
  </si>
  <si>
    <t>srednia</t>
  </si>
  <si>
    <t>Kwiecień</t>
  </si>
  <si>
    <t>inne</t>
  </si>
  <si>
    <t>bilety</t>
  </si>
  <si>
    <t>Bilet 3-m-ce, jedzenie, bilet polski bus, kaucja za rower</t>
  </si>
  <si>
    <t>obiad</t>
  </si>
  <si>
    <t>jedzienie</t>
  </si>
  <si>
    <t>kawa</t>
  </si>
  <si>
    <t>jedzenie</t>
  </si>
  <si>
    <t>?</t>
  </si>
  <si>
    <t>Maj</t>
  </si>
  <si>
    <t>Czerwiec</t>
  </si>
  <si>
    <t>Wydatki R</t>
  </si>
  <si>
    <t>*</t>
  </si>
  <si>
    <t>Rezerwa</t>
  </si>
  <si>
    <t>Inne konto</t>
  </si>
  <si>
    <t>Wydatki RB</t>
  </si>
  <si>
    <t>Wydatki Kasa</t>
  </si>
  <si>
    <t>-</t>
  </si>
  <si>
    <t>Wydatki II konto</t>
  </si>
  <si>
    <t>Transfer</t>
  </si>
  <si>
    <t>28.03.</t>
  </si>
  <si>
    <t>01.03</t>
  </si>
  <si>
    <t>Transfery</t>
  </si>
  <si>
    <t>01.04.</t>
  </si>
  <si>
    <t>09.04.</t>
  </si>
  <si>
    <t>koszula</t>
  </si>
  <si>
    <t>14.05.</t>
  </si>
  <si>
    <t>koszulki</t>
  </si>
  <si>
    <t>22.05</t>
  </si>
  <si>
    <t>01.05.</t>
  </si>
  <si>
    <t>13.05.</t>
  </si>
  <si>
    <t>Wydatki inne</t>
  </si>
  <si>
    <t>Akademik</t>
  </si>
  <si>
    <t>Dyplom</t>
  </si>
  <si>
    <t>03.06.</t>
  </si>
  <si>
    <t>Praca</t>
  </si>
  <si>
    <t>Ogółem</t>
  </si>
  <si>
    <t>Kasowe</t>
  </si>
  <si>
    <t>OK</t>
  </si>
  <si>
    <t>Fryzjer</t>
  </si>
  <si>
    <t>05.06.</t>
  </si>
  <si>
    <t>Tańce</t>
  </si>
  <si>
    <t>06.06.</t>
  </si>
  <si>
    <t>Licencjat</t>
  </si>
  <si>
    <t>10.06.</t>
  </si>
  <si>
    <t>Zdjęcia</t>
  </si>
  <si>
    <t>11.06.</t>
  </si>
  <si>
    <t>17.06.</t>
  </si>
  <si>
    <t>Bilet PKS</t>
  </si>
  <si>
    <t>Prezent</t>
  </si>
  <si>
    <t>18.06.</t>
  </si>
  <si>
    <t>21.06.</t>
  </si>
  <si>
    <t>22.06.</t>
  </si>
  <si>
    <t>UZUPEŁNIENIE</t>
  </si>
  <si>
    <t>tańce</t>
  </si>
  <si>
    <t>27.06.</t>
  </si>
  <si>
    <t>05.07.</t>
  </si>
  <si>
    <t>Krem</t>
  </si>
  <si>
    <t>06.07.</t>
  </si>
  <si>
    <t>02-04.07.</t>
  </si>
  <si>
    <t>Lublin</t>
  </si>
  <si>
    <t>Bilety</t>
  </si>
  <si>
    <t>09.07.</t>
  </si>
  <si>
    <t>Bilet  PKS</t>
  </si>
  <si>
    <t>Ok</t>
  </si>
  <si>
    <t>Odchylenia</t>
  </si>
  <si>
    <t>bilety Wawa</t>
  </si>
  <si>
    <t>Źle</t>
  </si>
  <si>
    <t>13.07.</t>
  </si>
  <si>
    <t>Koszulka</t>
  </si>
  <si>
    <t>W pierwszych 5 dniach</t>
  </si>
  <si>
    <t>bilet PKS</t>
  </si>
  <si>
    <t>Zapięcie</t>
  </si>
  <si>
    <t>11.07.</t>
  </si>
  <si>
    <t>bilet autobus</t>
  </si>
  <si>
    <t>14.07.</t>
  </si>
  <si>
    <t>bilet</t>
  </si>
  <si>
    <t>15.07.</t>
  </si>
  <si>
    <t>akademik</t>
  </si>
  <si>
    <t>16.07.</t>
  </si>
  <si>
    <t>23.07.</t>
  </si>
  <si>
    <t>telefon</t>
  </si>
  <si>
    <t>wódeczka</t>
  </si>
  <si>
    <t>25.07.</t>
  </si>
  <si>
    <t>24.07.</t>
  </si>
  <si>
    <t>PKP</t>
  </si>
  <si>
    <t>26.07.</t>
  </si>
  <si>
    <t>Gokardy</t>
  </si>
  <si>
    <t>29.07.</t>
  </si>
  <si>
    <t>Bilet PKP</t>
  </si>
  <si>
    <t>Kato</t>
  </si>
  <si>
    <t>27.07.</t>
  </si>
  <si>
    <t>28.07.</t>
  </si>
  <si>
    <t>Katowice</t>
  </si>
  <si>
    <t>Gdynia</t>
  </si>
  <si>
    <t>łańcuszek</t>
  </si>
  <si>
    <t>Komsumpcja</t>
  </si>
  <si>
    <t>Bilet poprz.</t>
  </si>
  <si>
    <t>Inne*</t>
  </si>
  <si>
    <t>12.07.</t>
  </si>
  <si>
    <t>spodnie</t>
  </si>
  <si>
    <t>23.08.</t>
  </si>
  <si>
    <t>doładowanie</t>
  </si>
  <si>
    <t>UW</t>
  </si>
  <si>
    <t>Saldo RB</t>
  </si>
  <si>
    <t>Saldo Kasa</t>
  </si>
  <si>
    <t>początek</t>
  </si>
  <si>
    <t>Bilet</t>
  </si>
  <si>
    <t>Verturillo</t>
  </si>
  <si>
    <t>Bluza</t>
  </si>
  <si>
    <t>Dom</t>
  </si>
  <si>
    <t>Kaucja odch.</t>
  </si>
  <si>
    <t>zdjęcia</t>
  </si>
  <si>
    <t>tel</t>
  </si>
  <si>
    <t>buty</t>
  </si>
  <si>
    <t>Początek</t>
  </si>
  <si>
    <t>mieszkanie</t>
  </si>
  <si>
    <t>net (2)</t>
  </si>
  <si>
    <t>integracja 21.10.</t>
  </si>
  <si>
    <t>busy</t>
  </si>
  <si>
    <t>05.11. Uzupełnienie</t>
  </si>
  <si>
    <t>04.11.</t>
  </si>
  <si>
    <t>Buty</t>
  </si>
  <si>
    <t>07.11.</t>
  </si>
  <si>
    <t>siłka</t>
  </si>
  <si>
    <t>10.11.</t>
  </si>
  <si>
    <t>17.11.</t>
  </si>
  <si>
    <t>prezent</t>
  </si>
  <si>
    <t>29.11.</t>
  </si>
  <si>
    <t>Intercity</t>
  </si>
  <si>
    <t>Polskibus</t>
  </si>
  <si>
    <t>net</t>
  </si>
  <si>
    <t>Sprawdzenie</t>
  </si>
  <si>
    <t>SP</t>
  </si>
  <si>
    <t>Pozostało</t>
  </si>
  <si>
    <t>SK</t>
  </si>
  <si>
    <t>Przesłane</t>
  </si>
  <si>
    <t>Przesłano</t>
  </si>
  <si>
    <t>fon</t>
  </si>
  <si>
    <t>Kino</t>
  </si>
  <si>
    <t>Książka</t>
  </si>
  <si>
    <t>Uzupełnienie</t>
  </si>
  <si>
    <t>Ubrania</t>
  </si>
  <si>
    <t>WB-&gt;WB</t>
  </si>
  <si>
    <t>Siłka</t>
  </si>
  <si>
    <t>Bilet 1M</t>
  </si>
  <si>
    <t>Mieszkanie</t>
  </si>
  <si>
    <t>Net</t>
  </si>
  <si>
    <t>Leki</t>
  </si>
  <si>
    <t>Dołado</t>
  </si>
  <si>
    <t>Odesłane</t>
  </si>
  <si>
    <t>Odchylenie</t>
  </si>
  <si>
    <t>kino</t>
  </si>
  <si>
    <t>SUMA</t>
  </si>
  <si>
    <t>bus</t>
  </si>
  <si>
    <t>Doładowanie</t>
  </si>
  <si>
    <t>Spodnie</t>
  </si>
  <si>
    <t>Dentysta</t>
  </si>
  <si>
    <t>Kurs</t>
  </si>
  <si>
    <t>Inne</t>
  </si>
  <si>
    <t>Tel</t>
  </si>
  <si>
    <t>bluza</t>
  </si>
  <si>
    <t>Internet</t>
  </si>
  <si>
    <t>Wyjazd</t>
  </si>
  <si>
    <t>Razem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</si>
  <si>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</si>
  <si>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</si>
  <si>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</si>
  <si>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</si>
  <si>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</si>
  <si>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</si>
  <si>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</si>
  <si>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</si>
  <si>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</si>
  <si>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</si>
  <si>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</si>
  <si>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**</t>
  </si>
  <si>
    <t>styczeń</t>
  </si>
  <si>
    <t>bilet Wawa</t>
  </si>
  <si>
    <t>dentysta</t>
  </si>
  <si>
    <t>Garnitur</t>
  </si>
  <si>
    <t>Chrzest</t>
  </si>
  <si>
    <t>Verva</t>
  </si>
  <si>
    <t>internet</t>
  </si>
  <si>
    <t>hantle</t>
  </si>
  <si>
    <t>perfumy</t>
  </si>
  <si>
    <t>wodeczka</t>
  </si>
  <si>
    <t>uw wz</t>
  </si>
  <si>
    <t>UZUPEŁN.</t>
  </si>
  <si>
    <t>22.11.</t>
  </si>
  <si>
    <t>wyjazd</t>
  </si>
  <si>
    <t>gra</t>
  </si>
  <si>
    <t>tranfer</t>
  </si>
  <si>
    <t>30.11.</t>
  </si>
  <si>
    <t>Wydatki PKO</t>
  </si>
  <si>
    <t>Wydatki ING</t>
  </si>
  <si>
    <t>Rachunek ING</t>
  </si>
  <si>
    <t>SMART</t>
  </si>
  <si>
    <t>Giełda</t>
  </si>
  <si>
    <t>Suma ING</t>
  </si>
  <si>
    <t>Wydatki razem</t>
  </si>
  <si>
    <t>Kasa na 31.12.</t>
  </si>
  <si>
    <t>Sp ING</t>
  </si>
  <si>
    <t>Sp ING bonus</t>
  </si>
  <si>
    <t>Wypłata</t>
  </si>
  <si>
    <t>Sk Bonus</t>
  </si>
  <si>
    <t>Sk ING</t>
  </si>
  <si>
    <t>Przychody moje</t>
  </si>
  <si>
    <t>Wydatki studia</t>
  </si>
  <si>
    <t>Dodatkowe</t>
  </si>
  <si>
    <t>Wystawa</t>
  </si>
  <si>
    <t>Kurtka</t>
  </si>
  <si>
    <t>Studia</t>
  </si>
  <si>
    <t>Transport</t>
  </si>
  <si>
    <t>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</si>
</sst>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0" fillId="4" borderId="0" xfId="0" applyFill="1"/>
    <xf numFmtId="3" fontId="0" fillId="0" borderId="0" xfId="0" applyNumberFormat="1"/>
    <xf numFmtId="0" fontId="3" fillId="4" borderId="0" xfId="0" applyFont="1" applyFill="1"/>
  </cellXfs>
  <cellStyles count="3">
    <cellStyle name="Dobre" xfId="1" builtinId="26"/>
    <cellStyle name="Normalny" xfId="0" builtinId="0"/>
    <cellStyle name="Złe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Wykresy!$A$1:$A$38</c:f>
              <c:strCache>
                <c:ptCount val="38"/>
                <c:pt idx="0">
                  <c:v>2013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2014</c:v>
                </c:pt>
                <c:pt idx="13">
                  <c:v>styczeń</c:v>
                </c:pt>
                <c:pt idx="14">
                  <c:v>luty</c:v>
                </c:pt>
                <c:pt idx="15">
                  <c:v>marzec</c:v>
                </c:pt>
                <c:pt idx="16">
                  <c:v>kwiecień</c:v>
                </c:pt>
                <c:pt idx="17">
                  <c:v>maj</c:v>
                </c:pt>
                <c:pt idx="18">
                  <c:v>czerwiec</c:v>
                </c:pt>
                <c:pt idx="19">
                  <c:v>lipiec</c:v>
                </c:pt>
                <c:pt idx="20">
                  <c:v>sierpień</c:v>
                </c:pt>
                <c:pt idx="21">
                  <c:v>wrzesień</c:v>
                </c:pt>
                <c:pt idx="22">
                  <c:v>październik</c:v>
                </c:pt>
                <c:pt idx="23">
                  <c:v>listopad</c:v>
                </c:pt>
                <c:pt idx="24">
                  <c:v>grudzień</c:v>
                </c:pt>
                <c:pt idx="25">
                  <c:v>2015</c:v>
                </c:pt>
                <c:pt idx="26">
                  <c:v>styczeń</c:v>
                </c:pt>
                <c:pt idx="27">
                  <c:v>luty</c:v>
                </c:pt>
                <c:pt idx="28">
                  <c:v>marzec</c:v>
                </c:pt>
                <c:pt idx="29">
                  <c:v>kwiecień</c:v>
                </c:pt>
                <c:pt idx="30">
                  <c:v>maj</c:v>
                </c:pt>
                <c:pt idx="31">
                  <c:v>czerwiec</c:v>
                </c:pt>
                <c:pt idx="32">
                  <c:v>lipiec</c:v>
                </c:pt>
                <c:pt idx="33">
                  <c:v>sierpień</c:v>
                </c:pt>
                <c:pt idx="34">
                  <c:v>wrzesień</c:v>
                </c:pt>
                <c:pt idx="35">
                  <c:v>październik</c:v>
                </c:pt>
                <c:pt idx="36">
                  <c:v>listopad</c:v>
                </c:pt>
                <c:pt idx="37">
                  <c:v>grudzień</c:v>
                </c:pt>
              </c:strCache>
            </c:strRef>
          </c:cat>
          <c:val>
            <c:numRef>
              <c:f>Wykresy!$B$1:$B$38</c:f>
              <c:numCache>
                <c:formatCode>General</c:formatCode>
                <c:ptCount val="38"/>
                <c:pt idx="1">
                  <c:v>731</c:v>
                </c:pt>
                <c:pt idx="2">
                  <c:v>803</c:v>
                </c:pt>
                <c:pt idx="3">
                  <c:v>939</c:v>
                </c:pt>
                <c:pt idx="4">
                  <c:v>765</c:v>
                </c:pt>
                <c:pt idx="5">
                  <c:v>810</c:v>
                </c:pt>
                <c:pt idx="6">
                  <c:v>403</c:v>
                </c:pt>
                <c:pt idx="7">
                  <c:v>197</c:v>
                </c:pt>
                <c:pt idx="8">
                  <c:v>1150</c:v>
                </c:pt>
                <c:pt idx="9">
                  <c:v>797</c:v>
                </c:pt>
                <c:pt idx="10">
                  <c:v>1155</c:v>
                </c:pt>
                <c:pt idx="11">
                  <c:v>734</c:v>
                </c:pt>
                <c:pt idx="13">
                  <c:v>932</c:v>
                </c:pt>
                <c:pt idx="14">
                  <c:v>936</c:v>
                </c:pt>
                <c:pt idx="15">
                  <c:v>1004</c:v>
                </c:pt>
                <c:pt idx="16">
                  <c:v>975</c:v>
                </c:pt>
                <c:pt idx="17">
                  <c:v>972</c:v>
                </c:pt>
                <c:pt idx="18">
                  <c:v>1017</c:v>
                </c:pt>
                <c:pt idx="19">
                  <c:v>1276</c:v>
                </c:pt>
                <c:pt idx="20">
                  <c:v>1035</c:v>
                </c:pt>
                <c:pt idx="21">
                  <c:v>1287</c:v>
                </c:pt>
                <c:pt idx="22">
                  <c:v>1499</c:v>
                </c:pt>
                <c:pt idx="23">
                  <c:v>1084</c:v>
                </c:pt>
                <c:pt idx="24">
                  <c:v>1018</c:v>
                </c:pt>
                <c:pt idx="26">
                  <c:v>1425</c:v>
                </c:pt>
                <c:pt idx="27">
                  <c:v>1300</c:v>
                </c:pt>
                <c:pt idx="28">
                  <c:v>1391</c:v>
                </c:pt>
                <c:pt idx="29">
                  <c:v>1329</c:v>
                </c:pt>
                <c:pt idx="30">
                  <c:v>1511</c:v>
                </c:pt>
                <c:pt idx="31">
                  <c:v>1005</c:v>
                </c:pt>
                <c:pt idx="32">
                  <c:v>1262</c:v>
                </c:pt>
                <c:pt idx="33">
                  <c:v>1699</c:v>
                </c:pt>
                <c:pt idx="34">
                  <c:v>1198</c:v>
                </c:pt>
                <c:pt idx="35">
                  <c:v>1168</c:v>
                </c:pt>
                <c:pt idx="36">
                  <c:v>1033</c:v>
                </c:pt>
                <c:pt idx="37">
                  <c:v>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00448"/>
        <c:axId val="157001984"/>
      </c:lineChart>
      <c:catAx>
        <c:axId val="1570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01984"/>
        <c:crosses val="autoZero"/>
        <c:auto val="1"/>
        <c:lblAlgn val="ctr"/>
        <c:lblOffset val="100"/>
        <c:noMultiLvlLbl val="0"/>
      </c:catAx>
      <c:valAx>
        <c:axId val="157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0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13</xdr:row>
      <xdr:rowOff>142874</xdr:rowOff>
    </xdr:from>
    <xdr:to>
      <xdr:col>20</xdr:col>
      <xdr:colOff>228600</xdr:colOff>
      <xdr:row>29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5" zoomScaleNormal="85" workbookViewId="0">
      <selection activeCell="F30" sqref="F30"/>
    </sheetView>
  </sheetViews>
  <sheetFormatPr defaultRowHeight="15" x14ac:dyDescent="0.25"/>
  <sheetData>
    <row r="1" spans="1:16" x14ac:dyDescent="0.25">
      <c r="A1" t="s">
        <v>14</v>
      </c>
    </row>
    <row r="2" spans="1:16" x14ac:dyDescent="0.25">
      <c r="B2" t="s">
        <v>3</v>
      </c>
      <c r="C2" t="s">
        <v>4</v>
      </c>
      <c r="D2" t="s">
        <v>1</v>
      </c>
      <c r="E2" t="s">
        <v>2</v>
      </c>
      <c r="F2" t="s">
        <v>5</v>
      </c>
      <c r="G2" t="s">
        <v>6</v>
      </c>
      <c r="H2" t="s">
        <v>7</v>
      </c>
    </row>
    <row r="3" spans="1:16" x14ac:dyDescent="0.25">
      <c r="A3">
        <v>1</v>
      </c>
      <c r="B3">
        <v>2216</v>
      </c>
      <c r="C3">
        <v>8</v>
      </c>
      <c r="D3">
        <v>0</v>
      </c>
      <c r="E3">
        <v>388</v>
      </c>
      <c r="F3">
        <f>B3-E3</f>
        <v>1828</v>
      </c>
      <c r="G3">
        <f>C3</f>
        <v>8</v>
      </c>
    </row>
    <row r="4" spans="1:16" x14ac:dyDescent="0.25">
      <c r="A4">
        <v>2</v>
      </c>
      <c r="B4">
        <f>F3</f>
        <v>1828</v>
      </c>
      <c r="C4">
        <f>G3</f>
        <v>8</v>
      </c>
      <c r="D4">
        <v>0</v>
      </c>
      <c r="E4">
        <v>22</v>
      </c>
      <c r="F4">
        <f>B4-H4</f>
        <v>1808</v>
      </c>
      <c r="G4">
        <f>C4-E4+H4</f>
        <v>6</v>
      </c>
      <c r="H4">
        <v>20</v>
      </c>
    </row>
    <row r="5" spans="1:16" x14ac:dyDescent="0.25">
      <c r="A5">
        <v>3</v>
      </c>
      <c r="B5">
        <f t="shared" ref="B5:C30" si="0">F4</f>
        <v>1808</v>
      </c>
      <c r="C5">
        <f t="shared" si="0"/>
        <v>6</v>
      </c>
      <c r="D5">
        <v>0</v>
      </c>
      <c r="E5">
        <v>0</v>
      </c>
      <c r="F5">
        <f>B5+H5</f>
        <v>1808</v>
      </c>
      <c r="G5">
        <f>C5-E5-H5</f>
        <v>6</v>
      </c>
    </row>
    <row r="6" spans="1:16" x14ac:dyDescent="0.25">
      <c r="A6">
        <v>4</v>
      </c>
      <c r="B6">
        <f t="shared" si="0"/>
        <v>1808</v>
      </c>
      <c r="C6">
        <f t="shared" si="0"/>
        <v>6</v>
      </c>
      <c r="D6">
        <v>0</v>
      </c>
      <c r="E6">
        <v>0</v>
      </c>
      <c r="F6">
        <f t="shared" ref="F6" si="1">B6</f>
        <v>1808</v>
      </c>
      <c r="G6">
        <f t="shared" ref="G6" si="2">C6-E6</f>
        <v>6</v>
      </c>
    </row>
    <row r="7" spans="1:16" x14ac:dyDescent="0.25">
      <c r="A7">
        <v>5</v>
      </c>
      <c r="B7">
        <f t="shared" si="0"/>
        <v>1808</v>
      </c>
      <c r="C7">
        <f t="shared" si="0"/>
        <v>6</v>
      </c>
      <c r="D7">
        <v>0</v>
      </c>
      <c r="E7">
        <v>13</v>
      </c>
      <c r="F7">
        <f>B7-E7-H7</f>
        <v>1755</v>
      </c>
      <c r="G7">
        <f>C7+H7-E7</f>
        <v>33</v>
      </c>
      <c r="H7">
        <v>40</v>
      </c>
    </row>
    <row r="8" spans="1:16" x14ac:dyDescent="0.25">
      <c r="A8">
        <v>6</v>
      </c>
      <c r="B8">
        <f t="shared" si="0"/>
        <v>1755</v>
      </c>
      <c r="C8">
        <f t="shared" si="0"/>
        <v>33</v>
      </c>
      <c r="D8">
        <v>0</v>
      </c>
      <c r="E8">
        <v>20</v>
      </c>
      <c r="F8">
        <f>B8-H8</f>
        <v>1695</v>
      </c>
      <c r="G8">
        <f>C8-E8+H8</f>
        <v>73</v>
      </c>
      <c r="H8">
        <v>60</v>
      </c>
    </row>
    <row r="9" spans="1:16" x14ac:dyDescent="0.25">
      <c r="A9">
        <v>7</v>
      </c>
      <c r="B9">
        <f t="shared" si="0"/>
        <v>1695</v>
      </c>
      <c r="C9">
        <f t="shared" si="0"/>
        <v>73</v>
      </c>
      <c r="D9">
        <v>0</v>
      </c>
      <c r="E9">
        <v>0</v>
      </c>
      <c r="F9">
        <f t="shared" ref="F9:F29" si="3">B9-H9</f>
        <v>1695</v>
      </c>
      <c r="G9">
        <f t="shared" ref="G9:G30" si="4">C9-E9+H9</f>
        <v>73</v>
      </c>
    </row>
    <row r="10" spans="1:16" x14ac:dyDescent="0.25">
      <c r="A10">
        <v>8</v>
      </c>
      <c r="B10">
        <f t="shared" si="0"/>
        <v>1695</v>
      </c>
      <c r="C10">
        <f t="shared" si="0"/>
        <v>73</v>
      </c>
      <c r="D10">
        <v>463</v>
      </c>
      <c r="E10">
        <v>26</v>
      </c>
      <c r="F10">
        <f t="shared" si="3"/>
        <v>1695</v>
      </c>
      <c r="G10">
        <f t="shared" si="4"/>
        <v>47</v>
      </c>
    </row>
    <row r="11" spans="1:16" x14ac:dyDescent="0.25">
      <c r="A11">
        <v>9</v>
      </c>
      <c r="B11">
        <f>F10</f>
        <v>1695</v>
      </c>
      <c r="C11">
        <f t="shared" si="0"/>
        <v>47</v>
      </c>
      <c r="D11">
        <v>0</v>
      </c>
      <c r="E11">
        <v>4</v>
      </c>
      <c r="F11">
        <f>B11-H11</f>
        <v>1675</v>
      </c>
      <c r="G11">
        <f>C11-E11+H11</f>
        <v>63</v>
      </c>
      <c r="H11">
        <v>20</v>
      </c>
      <c r="L11" t="s">
        <v>9</v>
      </c>
      <c r="M11" t="s">
        <v>10</v>
      </c>
      <c r="N11" t="s">
        <v>11</v>
      </c>
      <c r="O11" t="s">
        <v>12</v>
      </c>
      <c r="P11" t="s">
        <v>16</v>
      </c>
    </row>
    <row r="12" spans="1:16" x14ac:dyDescent="0.25">
      <c r="A12">
        <v>10</v>
      </c>
      <c r="B12">
        <f t="shared" si="0"/>
        <v>1675</v>
      </c>
      <c r="C12">
        <f t="shared" si="0"/>
        <v>63</v>
      </c>
      <c r="D12">
        <v>0</v>
      </c>
      <c r="E12">
        <v>0</v>
      </c>
      <c r="F12">
        <f t="shared" si="3"/>
        <v>1675</v>
      </c>
      <c r="G12">
        <f t="shared" si="4"/>
        <v>63</v>
      </c>
      <c r="L12">
        <f>SUM(E3:E12)</f>
        <v>473</v>
      </c>
      <c r="M12">
        <f>SUM(E13:E22)</f>
        <v>126</v>
      </c>
      <c r="N12">
        <f>SUM(E23:E30)</f>
        <v>132</v>
      </c>
      <c r="O12">
        <f>L12+M12+N12</f>
        <v>731</v>
      </c>
      <c r="P12">
        <f>O12-375</f>
        <v>356</v>
      </c>
    </row>
    <row r="13" spans="1:16" x14ac:dyDescent="0.25">
      <c r="A13">
        <v>11</v>
      </c>
      <c r="B13">
        <f t="shared" si="0"/>
        <v>1675</v>
      </c>
      <c r="C13">
        <f t="shared" si="0"/>
        <v>63</v>
      </c>
      <c r="D13">
        <v>0</v>
      </c>
      <c r="E13">
        <v>6</v>
      </c>
      <c r="F13">
        <f t="shared" si="3"/>
        <v>1675</v>
      </c>
      <c r="G13">
        <f t="shared" si="4"/>
        <v>57</v>
      </c>
    </row>
    <row r="14" spans="1:16" x14ac:dyDescent="0.25">
      <c r="A14">
        <v>12</v>
      </c>
      <c r="B14">
        <f t="shared" si="0"/>
        <v>1675</v>
      </c>
      <c r="C14">
        <f t="shared" si="0"/>
        <v>57</v>
      </c>
      <c r="D14">
        <v>0</v>
      </c>
      <c r="E14">
        <v>3</v>
      </c>
      <c r="F14">
        <f t="shared" si="3"/>
        <v>1655</v>
      </c>
      <c r="G14">
        <f t="shared" si="4"/>
        <v>74</v>
      </c>
      <c r="H14">
        <v>20</v>
      </c>
    </row>
    <row r="15" spans="1:16" x14ac:dyDescent="0.25">
      <c r="A15">
        <v>13</v>
      </c>
      <c r="B15">
        <f t="shared" si="0"/>
        <v>1655</v>
      </c>
      <c r="C15">
        <f t="shared" si="0"/>
        <v>74</v>
      </c>
      <c r="D15">
        <v>0</v>
      </c>
      <c r="E15">
        <v>29</v>
      </c>
      <c r="F15">
        <f t="shared" si="3"/>
        <v>1655</v>
      </c>
      <c r="G15">
        <f t="shared" si="4"/>
        <v>45</v>
      </c>
    </row>
    <row r="16" spans="1:16" x14ac:dyDescent="0.25">
      <c r="A16">
        <v>14</v>
      </c>
      <c r="B16">
        <f t="shared" si="0"/>
        <v>1655</v>
      </c>
      <c r="C16">
        <f t="shared" si="0"/>
        <v>45</v>
      </c>
      <c r="D16">
        <v>0</v>
      </c>
      <c r="E16">
        <v>4</v>
      </c>
      <c r="F16">
        <f t="shared" si="3"/>
        <v>1565</v>
      </c>
      <c r="G16">
        <f t="shared" si="4"/>
        <v>131</v>
      </c>
      <c r="H16">
        <v>90</v>
      </c>
      <c r="L16" t="s">
        <v>17</v>
      </c>
      <c r="M16" s="1">
        <f>P12/A30</f>
        <v>12.714285714285714</v>
      </c>
    </row>
    <row r="17" spans="1:8" x14ac:dyDescent="0.25">
      <c r="A17">
        <v>15</v>
      </c>
      <c r="B17">
        <f t="shared" si="0"/>
        <v>1565</v>
      </c>
      <c r="C17">
        <f t="shared" si="0"/>
        <v>131</v>
      </c>
      <c r="D17">
        <v>0</v>
      </c>
      <c r="E17">
        <v>7</v>
      </c>
      <c r="F17">
        <f t="shared" si="3"/>
        <v>1565</v>
      </c>
      <c r="G17">
        <f t="shared" si="4"/>
        <v>124</v>
      </c>
    </row>
    <row r="18" spans="1:8" x14ac:dyDescent="0.25">
      <c r="A18">
        <v>16</v>
      </c>
      <c r="B18">
        <f t="shared" si="0"/>
        <v>1565</v>
      </c>
      <c r="C18">
        <f t="shared" si="0"/>
        <v>124</v>
      </c>
      <c r="D18">
        <v>0</v>
      </c>
      <c r="E18">
        <v>50</v>
      </c>
      <c r="F18">
        <f t="shared" si="3"/>
        <v>1565</v>
      </c>
      <c r="G18">
        <f t="shared" si="4"/>
        <v>74</v>
      </c>
    </row>
    <row r="19" spans="1:8" x14ac:dyDescent="0.25">
      <c r="A19">
        <v>17</v>
      </c>
      <c r="B19">
        <f t="shared" si="0"/>
        <v>1565</v>
      </c>
      <c r="C19">
        <f t="shared" si="0"/>
        <v>74</v>
      </c>
      <c r="D19">
        <v>0</v>
      </c>
      <c r="E19">
        <v>11</v>
      </c>
      <c r="F19">
        <f t="shared" si="3"/>
        <v>1565</v>
      </c>
      <c r="G19">
        <f t="shared" si="4"/>
        <v>63</v>
      </c>
    </row>
    <row r="20" spans="1:8" x14ac:dyDescent="0.25">
      <c r="A20">
        <v>18</v>
      </c>
      <c r="B20">
        <f t="shared" si="0"/>
        <v>1565</v>
      </c>
      <c r="C20">
        <f t="shared" si="0"/>
        <v>63</v>
      </c>
      <c r="D20">
        <v>1700</v>
      </c>
      <c r="E20">
        <v>4</v>
      </c>
      <c r="F20">
        <f>B20+D20</f>
        <v>3265</v>
      </c>
      <c r="G20">
        <f t="shared" si="4"/>
        <v>59</v>
      </c>
    </row>
    <row r="21" spans="1:8" x14ac:dyDescent="0.25">
      <c r="A21">
        <v>19</v>
      </c>
      <c r="B21">
        <f t="shared" si="0"/>
        <v>3265</v>
      </c>
      <c r="C21">
        <f t="shared" si="0"/>
        <v>59</v>
      </c>
      <c r="D21">
        <v>0</v>
      </c>
      <c r="E21">
        <v>8</v>
      </c>
      <c r="F21">
        <f t="shared" si="3"/>
        <v>3265</v>
      </c>
      <c r="G21">
        <f t="shared" si="4"/>
        <v>51</v>
      </c>
    </row>
    <row r="22" spans="1:8" x14ac:dyDescent="0.25">
      <c r="A22">
        <v>20</v>
      </c>
      <c r="B22">
        <f t="shared" si="0"/>
        <v>3265</v>
      </c>
      <c r="C22">
        <f t="shared" si="0"/>
        <v>51</v>
      </c>
      <c r="D22">
        <v>0</v>
      </c>
      <c r="E22">
        <v>4</v>
      </c>
      <c r="F22">
        <f t="shared" si="3"/>
        <v>3265</v>
      </c>
      <c r="G22">
        <f t="shared" si="4"/>
        <v>47</v>
      </c>
    </row>
    <row r="23" spans="1:8" x14ac:dyDescent="0.25">
      <c r="A23">
        <v>21</v>
      </c>
      <c r="B23">
        <f t="shared" si="0"/>
        <v>3265</v>
      </c>
      <c r="C23">
        <f t="shared" si="0"/>
        <v>47</v>
      </c>
      <c r="D23">
        <v>0</v>
      </c>
      <c r="E23">
        <v>11</v>
      </c>
      <c r="F23">
        <f t="shared" si="3"/>
        <v>3265</v>
      </c>
      <c r="G23">
        <f t="shared" si="4"/>
        <v>36</v>
      </c>
    </row>
    <row r="24" spans="1:8" x14ac:dyDescent="0.25">
      <c r="A24">
        <v>22</v>
      </c>
      <c r="B24">
        <f t="shared" si="0"/>
        <v>3265</v>
      </c>
      <c r="C24">
        <f t="shared" si="0"/>
        <v>36</v>
      </c>
      <c r="D24">
        <v>0</v>
      </c>
      <c r="E24">
        <v>11</v>
      </c>
      <c r="F24">
        <f t="shared" si="3"/>
        <v>3265</v>
      </c>
      <c r="G24">
        <f t="shared" si="4"/>
        <v>25</v>
      </c>
    </row>
    <row r="25" spans="1:8" x14ac:dyDescent="0.25">
      <c r="A25">
        <v>23</v>
      </c>
      <c r="B25">
        <f t="shared" si="0"/>
        <v>3265</v>
      </c>
      <c r="C25">
        <f t="shared" si="0"/>
        <v>25</v>
      </c>
      <c r="D25">
        <v>0</v>
      </c>
      <c r="E25">
        <v>29</v>
      </c>
      <c r="F25">
        <f t="shared" si="3"/>
        <v>2965</v>
      </c>
      <c r="G25">
        <f t="shared" si="4"/>
        <v>296</v>
      </c>
      <c r="H25">
        <v>300</v>
      </c>
    </row>
    <row r="26" spans="1:8" x14ac:dyDescent="0.25">
      <c r="A26">
        <v>24</v>
      </c>
      <c r="B26">
        <f t="shared" si="0"/>
        <v>2965</v>
      </c>
      <c r="C26">
        <f t="shared" si="0"/>
        <v>296</v>
      </c>
      <c r="D26">
        <v>0</v>
      </c>
      <c r="E26">
        <v>10</v>
      </c>
      <c r="F26">
        <f t="shared" si="3"/>
        <v>2965</v>
      </c>
      <c r="G26">
        <f t="shared" si="4"/>
        <v>286</v>
      </c>
    </row>
    <row r="27" spans="1:8" x14ac:dyDescent="0.25">
      <c r="A27">
        <v>25</v>
      </c>
      <c r="B27">
        <f t="shared" si="0"/>
        <v>2965</v>
      </c>
      <c r="C27">
        <f t="shared" si="0"/>
        <v>286</v>
      </c>
      <c r="D27">
        <v>0</v>
      </c>
      <c r="E27">
        <v>25</v>
      </c>
      <c r="F27">
        <f t="shared" si="3"/>
        <v>2965</v>
      </c>
      <c r="G27">
        <f t="shared" si="4"/>
        <v>261</v>
      </c>
    </row>
    <row r="28" spans="1:8" x14ac:dyDescent="0.25">
      <c r="A28">
        <v>26</v>
      </c>
      <c r="B28">
        <f t="shared" si="0"/>
        <v>2965</v>
      </c>
      <c r="C28">
        <f t="shared" si="0"/>
        <v>261</v>
      </c>
      <c r="D28">
        <v>0</v>
      </c>
      <c r="E28">
        <v>3</v>
      </c>
      <c r="F28">
        <f t="shared" si="3"/>
        <v>2965</v>
      </c>
      <c r="G28">
        <f t="shared" si="4"/>
        <v>258</v>
      </c>
    </row>
    <row r="29" spans="1:8" x14ac:dyDescent="0.25">
      <c r="A29">
        <v>27</v>
      </c>
      <c r="B29">
        <f t="shared" si="0"/>
        <v>2965</v>
      </c>
      <c r="C29">
        <f t="shared" si="0"/>
        <v>258</v>
      </c>
      <c r="D29">
        <v>0</v>
      </c>
      <c r="E29">
        <v>2</v>
      </c>
      <c r="F29">
        <f t="shared" si="3"/>
        <v>2965</v>
      </c>
      <c r="G29">
        <f t="shared" si="4"/>
        <v>256</v>
      </c>
    </row>
    <row r="30" spans="1:8" x14ac:dyDescent="0.25">
      <c r="A30">
        <v>28</v>
      </c>
      <c r="B30">
        <f t="shared" si="0"/>
        <v>2965</v>
      </c>
      <c r="C30">
        <f t="shared" si="0"/>
        <v>256</v>
      </c>
      <c r="D30">
        <v>0</v>
      </c>
      <c r="E30">
        <v>41</v>
      </c>
      <c r="F30">
        <f>B30-H30-5</f>
        <v>2760</v>
      </c>
      <c r="G30">
        <f t="shared" si="4"/>
        <v>415</v>
      </c>
      <c r="H30">
        <v>200</v>
      </c>
    </row>
    <row r="31" spans="1:8" x14ac:dyDescent="0.25">
      <c r="A31" t="s">
        <v>8</v>
      </c>
      <c r="D31">
        <f>SUM(D3:D30)</f>
        <v>2163</v>
      </c>
      <c r="E31">
        <f>SUM(E3:E30)</f>
        <v>731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P13" sqref="P13"/>
    </sheetView>
  </sheetViews>
  <sheetFormatPr defaultRowHeight="15" x14ac:dyDescent="0.25"/>
  <sheetData>
    <row r="1" spans="1:16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6" x14ac:dyDescent="0.25">
      <c r="A2">
        <v>1</v>
      </c>
      <c r="B2">
        <v>353</v>
      </c>
      <c r="C2">
        <v>25</v>
      </c>
      <c r="D2">
        <v>0</v>
      </c>
      <c r="E2">
        <v>0</v>
      </c>
      <c r="F2">
        <v>0</v>
      </c>
      <c r="G2">
        <f>B2-E2-I2</f>
        <v>353</v>
      </c>
      <c r="H2">
        <f>C2-F2+D2+I2</f>
        <v>25</v>
      </c>
    </row>
    <row r="3" spans="1:16" x14ac:dyDescent="0.25">
      <c r="A3">
        <v>2</v>
      </c>
      <c r="B3">
        <f>G2</f>
        <v>353</v>
      </c>
      <c r="C3">
        <f>H2</f>
        <v>25</v>
      </c>
      <c r="D3">
        <v>0</v>
      </c>
      <c r="E3">
        <v>0</v>
      </c>
      <c r="F3">
        <v>26</v>
      </c>
      <c r="G3">
        <f>B3-E3-I3+D3</f>
        <v>353</v>
      </c>
      <c r="H3">
        <f>C3-F3+I3</f>
        <v>-1</v>
      </c>
    </row>
    <row r="4" spans="1:16" x14ac:dyDescent="0.25">
      <c r="A4">
        <v>3</v>
      </c>
      <c r="B4">
        <f t="shared" ref="B4:C31" si="0">G3</f>
        <v>353</v>
      </c>
      <c r="C4">
        <f t="shared" si="0"/>
        <v>-1</v>
      </c>
      <c r="D4">
        <v>152</v>
      </c>
      <c r="G4">
        <f t="shared" ref="G4:G32" si="1">B4-E4-I4</f>
        <v>353</v>
      </c>
      <c r="H4">
        <f t="shared" ref="H4:H32" si="2">C4-F4+D4+I4</f>
        <v>151</v>
      </c>
    </row>
    <row r="5" spans="1:16" x14ac:dyDescent="0.25">
      <c r="A5">
        <v>4</v>
      </c>
      <c r="B5">
        <f t="shared" si="0"/>
        <v>353</v>
      </c>
      <c r="C5">
        <f t="shared" si="0"/>
        <v>151</v>
      </c>
      <c r="D5">
        <v>0</v>
      </c>
      <c r="E5">
        <v>0</v>
      </c>
      <c r="F5">
        <v>0</v>
      </c>
      <c r="G5">
        <f t="shared" si="1"/>
        <v>353</v>
      </c>
      <c r="H5">
        <f t="shared" si="2"/>
        <v>151</v>
      </c>
    </row>
    <row r="6" spans="1:16" x14ac:dyDescent="0.25">
      <c r="A6">
        <v>5</v>
      </c>
      <c r="B6">
        <f t="shared" si="0"/>
        <v>353</v>
      </c>
      <c r="C6">
        <f t="shared" si="0"/>
        <v>151</v>
      </c>
      <c r="D6">
        <v>0</v>
      </c>
      <c r="E6">
        <v>0</v>
      </c>
      <c r="F6">
        <v>0</v>
      </c>
      <c r="G6">
        <f t="shared" si="1"/>
        <v>353</v>
      </c>
      <c r="H6">
        <f t="shared" si="2"/>
        <v>151</v>
      </c>
    </row>
    <row r="7" spans="1:16" x14ac:dyDescent="0.25">
      <c r="A7">
        <v>6</v>
      </c>
      <c r="B7">
        <f t="shared" si="0"/>
        <v>353</v>
      </c>
      <c r="C7">
        <f t="shared" si="0"/>
        <v>151</v>
      </c>
      <c r="D7">
        <v>1000</v>
      </c>
      <c r="E7">
        <v>0</v>
      </c>
      <c r="F7">
        <v>10</v>
      </c>
      <c r="G7">
        <f>B7-E7-I7+D7</f>
        <v>1353</v>
      </c>
      <c r="H7">
        <f>C7-F7+I7</f>
        <v>141</v>
      </c>
      <c r="J7">
        <v>148</v>
      </c>
    </row>
    <row r="8" spans="1:16" x14ac:dyDescent="0.25">
      <c r="A8">
        <v>7</v>
      </c>
      <c r="B8">
        <f t="shared" si="0"/>
        <v>1353</v>
      </c>
      <c r="C8">
        <f t="shared" si="0"/>
        <v>141</v>
      </c>
      <c r="D8">
        <v>0</v>
      </c>
      <c r="E8">
        <v>0</v>
      </c>
      <c r="F8">
        <v>32</v>
      </c>
      <c r="G8">
        <f t="shared" si="1"/>
        <v>1327</v>
      </c>
      <c r="H8">
        <f t="shared" si="2"/>
        <v>135</v>
      </c>
      <c r="I8">
        <v>26</v>
      </c>
    </row>
    <row r="9" spans="1:16" x14ac:dyDescent="0.25">
      <c r="A9">
        <v>8</v>
      </c>
      <c r="B9">
        <f t="shared" si="0"/>
        <v>1327</v>
      </c>
      <c r="C9">
        <f t="shared" si="0"/>
        <v>135</v>
      </c>
      <c r="D9">
        <v>0</v>
      </c>
      <c r="E9">
        <v>16</v>
      </c>
      <c r="F9">
        <v>12</v>
      </c>
      <c r="G9">
        <f t="shared" si="1"/>
        <v>1211</v>
      </c>
      <c r="H9">
        <f t="shared" si="2"/>
        <v>223</v>
      </c>
      <c r="I9">
        <v>100</v>
      </c>
      <c r="J9">
        <v>223</v>
      </c>
    </row>
    <row r="10" spans="1:16" x14ac:dyDescent="0.25">
      <c r="A10">
        <v>9</v>
      </c>
      <c r="B10">
        <f t="shared" si="0"/>
        <v>1211</v>
      </c>
      <c r="C10">
        <f t="shared" si="0"/>
        <v>223</v>
      </c>
      <c r="D10">
        <v>0</v>
      </c>
      <c r="E10">
        <v>16</v>
      </c>
      <c r="F10">
        <v>0</v>
      </c>
      <c r="G10">
        <f t="shared" si="1"/>
        <v>1195</v>
      </c>
      <c r="H10">
        <f t="shared" si="2"/>
        <v>223</v>
      </c>
    </row>
    <row r="11" spans="1:16" x14ac:dyDescent="0.25">
      <c r="A11">
        <v>10</v>
      </c>
      <c r="B11">
        <f t="shared" si="0"/>
        <v>1195</v>
      </c>
      <c r="C11">
        <f t="shared" si="0"/>
        <v>223</v>
      </c>
      <c r="D11">
        <v>0</v>
      </c>
      <c r="E11">
        <v>375</v>
      </c>
      <c r="F11">
        <v>14</v>
      </c>
      <c r="G11">
        <f>B11-E11-I11+D11</f>
        <v>820</v>
      </c>
      <c r="H11">
        <f>C11-F11+I11</f>
        <v>209</v>
      </c>
      <c r="L11" t="s">
        <v>9</v>
      </c>
      <c r="M11" t="s">
        <v>10</v>
      </c>
      <c r="N11" t="s">
        <v>11</v>
      </c>
    </row>
    <row r="12" spans="1:16" x14ac:dyDescent="0.25">
      <c r="A12">
        <v>11</v>
      </c>
      <c r="B12">
        <f t="shared" si="0"/>
        <v>820</v>
      </c>
      <c r="C12">
        <f t="shared" si="0"/>
        <v>209</v>
      </c>
      <c r="D12">
        <v>0</v>
      </c>
      <c r="E12">
        <v>0</v>
      </c>
      <c r="F12">
        <v>24</v>
      </c>
      <c r="G12">
        <f t="shared" si="1"/>
        <v>820</v>
      </c>
      <c r="H12">
        <f t="shared" si="2"/>
        <v>185</v>
      </c>
      <c r="L12">
        <f>SUM(F2:F11)+SUM(E2:E11)</f>
        <v>501</v>
      </c>
      <c r="M12">
        <f>SUM(E12:E21)+SUM(F12:F21)-E20</f>
        <v>136</v>
      </c>
      <c r="N12">
        <f>SUM(E22:E31)+SUM(F22:F31)</f>
        <v>518</v>
      </c>
      <c r="O12">
        <f>SUM(L12:N12)</f>
        <v>1155</v>
      </c>
      <c r="P12">
        <f>O12-300</f>
        <v>855</v>
      </c>
    </row>
    <row r="13" spans="1:16" x14ac:dyDescent="0.25">
      <c r="A13">
        <v>12</v>
      </c>
      <c r="B13">
        <f t="shared" si="0"/>
        <v>820</v>
      </c>
      <c r="C13">
        <f t="shared" si="0"/>
        <v>185</v>
      </c>
      <c r="D13">
        <v>0</v>
      </c>
      <c r="E13">
        <v>0</v>
      </c>
      <c r="F13">
        <v>24</v>
      </c>
      <c r="G13">
        <f t="shared" si="1"/>
        <v>820</v>
      </c>
      <c r="H13">
        <f t="shared" si="2"/>
        <v>161</v>
      </c>
    </row>
    <row r="14" spans="1:16" x14ac:dyDescent="0.25">
      <c r="A14">
        <v>13</v>
      </c>
      <c r="B14">
        <f t="shared" si="0"/>
        <v>820</v>
      </c>
      <c r="C14">
        <f t="shared" si="0"/>
        <v>161</v>
      </c>
      <c r="D14">
        <v>0</v>
      </c>
      <c r="E14">
        <v>0</v>
      </c>
      <c r="F14">
        <v>2</v>
      </c>
      <c r="G14">
        <f t="shared" si="1"/>
        <v>820</v>
      </c>
      <c r="H14">
        <f t="shared" si="2"/>
        <v>159</v>
      </c>
    </row>
    <row r="15" spans="1:16" x14ac:dyDescent="0.25">
      <c r="A15">
        <v>14</v>
      </c>
      <c r="B15">
        <f t="shared" si="0"/>
        <v>820</v>
      </c>
      <c r="C15">
        <f t="shared" si="0"/>
        <v>159</v>
      </c>
      <c r="D15">
        <v>0</v>
      </c>
      <c r="E15">
        <v>0</v>
      </c>
      <c r="F15">
        <v>10</v>
      </c>
      <c r="G15">
        <f t="shared" si="1"/>
        <v>820</v>
      </c>
      <c r="H15">
        <f t="shared" si="2"/>
        <v>149</v>
      </c>
    </row>
    <row r="16" spans="1:16" x14ac:dyDescent="0.25">
      <c r="A16">
        <v>15</v>
      </c>
      <c r="B16">
        <f t="shared" si="0"/>
        <v>820</v>
      </c>
      <c r="C16">
        <f t="shared" si="0"/>
        <v>149</v>
      </c>
      <c r="D16">
        <v>0</v>
      </c>
      <c r="E16">
        <v>0</v>
      </c>
      <c r="F16">
        <v>12</v>
      </c>
      <c r="G16">
        <f t="shared" si="1"/>
        <v>820</v>
      </c>
      <c r="H16">
        <f t="shared" si="2"/>
        <v>137</v>
      </c>
    </row>
    <row r="17" spans="1:9" x14ac:dyDescent="0.25">
      <c r="A17">
        <v>16</v>
      </c>
      <c r="B17">
        <f t="shared" si="0"/>
        <v>820</v>
      </c>
      <c r="C17">
        <f t="shared" si="0"/>
        <v>137</v>
      </c>
      <c r="D17">
        <v>0</v>
      </c>
      <c r="E17">
        <v>0</v>
      </c>
      <c r="F17">
        <v>13</v>
      </c>
      <c r="G17">
        <f t="shared" si="1"/>
        <v>820</v>
      </c>
      <c r="H17">
        <f>C17-F17+D17+I17</f>
        <v>124</v>
      </c>
    </row>
    <row r="18" spans="1:9" x14ac:dyDescent="0.25">
      <c r="A18">
        <v>17</v>
      </c>
      <c r="B18">
        <f t="shared" si="0"/>
        <v>820</v>
      </c>
      <c r="C18">
        <f t="shared" si="0"/>
        <v>124</v>
      </c>
      <c r="D18">
        <v>0</v>
      </c>
      <c r="E18">
        <v>0</v>
      </c>
      <c r="F18">
        <v>19</v>
      </c>
      <c r="G18">
        <f t="shared" si="1"/>
        <v>820</v>
      </c>
      <c r="H18">
        <f t="shared" si="2"/>
        <v>105</v>
      </c>
    </row>
    <row r="19" spans="1:9" x14ac:dyDescent="0.25">
      <c r="A19">
        <v>18</v>
      </c>
      <c r="B19">
        <f t="shared" si="0"/>
        <v>820</v>
      </c>
      <c r="C19">
        <f t="shared" si="0"/>
        <v>105</v>
      </c>
      <c r="D19">
        <v>0</v>
      </c>
      <c r="E19">
        <v>0</v>
      </c>
      <c r="F19">
        <v>1</v>
      </c>
      <c r="G19">
        <f t="shared" si="1"/>
        <v>820</v>
      </c>
      <c r="H19">
        <f t="shared" si="2"/>
        <v>104</v>
      </c>
    </row>
    <row r="20" spans="1:9" x14ac:dyDescent="0.25">
      <c r="A20">
        <v>19</v>
      </c>
      <c r="B20">
        <f t="shared" si="0"/>
        <v>820</v>
      </c>
      <c r="C20">
        <f t="shared" si="0"/>
        <v>104</v>
      </c>
      <c r="D20">
        <v>0</v>
      </c>
      <c r="E20">
        <v>0</v>
      </c>
      <c r="F20">
        <v>23</v>
      </c>
      <c r="G20">
        <f>B20-E20-I20+D20</f>
        <v>820</v>
      </c>
      <c r="H20">
        <f>C20-F20+I20</f>
        <v>81</v>
      </c>
    </row>
    <row r="21" spans="1:9" x14ac:dyDescent="0.25">
      <c r="A21">
        <v>20</v>
      </c>
      <c r="B21">
        <f t="shared" si="0"/>
        <v>820</v>
      </c>
      <c r="C21">
        <f t="shared" si="0"/>
        <v>81</v>
      </c>
      <c r="D21">
        <v>0</v>
      </c>
      <c r="E21">
        <v>0</v>
      </c>
      <c r="F21">
        <v>8</v>
      </c>
      <c r="G21">
        <f t="shared" si="1"/>
        <v>820</v>
      </c>
      <c r="H21">
        <f t="shared" si="2"/>
        <v>73</v>
      </c>
    </row>
    <row r="22" spans="1:9" x14ac:dyDescent="0.25">
      <c r="A22">
        <v>21</v>
      </c>
      <c r="B22">
        <f t="shared" si="0"/>
        <v>820</v>
      </c>
      <c r="C22">
        <f t="shared" si="0"/>
        <v>73</v>
      </c>
      <c r="D22">
        <v>0</v>
      </c>
      <c r="E22">
        <v>0</v>
      </c>
      <c r="F22">
        <v>21</v>
      </c>
      <c r="G22">
        <f t="shared" si="1"/>
        <v>820</v>
      </c>
      <c r="H22">
        <f t="shared" si="2"/>
        <v>52</v>
      </c>
    </row>
    <row r="23" spans="1:9" x14ac:dyDescent="0.25">
      <c r="A23">
        <v>22</v>
      </c>
      <c r="B23">
        <f t="shared" si="0"/>
        <v>820</v>
      </c>
      <c r="C23">
        <f t="shared" si="0"/>
        <v>52</v>
      </c>
      <c r="D23">
        <v>0</v>
      </c>
      <c r="E23">
        <v>0</v>
      </c>
      <c r="F23">
        <v>0</v>
      </c>
      <c r="G23">
        <f t="shared" si="1"/>
        <v>820</v>
      </c>
      <c r="H23">
        <f t="shared" si="2"/>
        <v>52</v>
      </c>
    </row>
    <row r="24" spans="1:9" x14ac:dyDescent="0.25">
      <c r="A24">
        <v>23</v>
      </c>
      <c r="B24">
        <f t="shared" si="0"/>
        <v>820</v>
      </c>
      <c r="C24">
        <f t="shared" si="0"/>
        <v>52</v>
      </c>
      <c r="D24">
        <v>0</v>
      </c>
      <c r="E24">
        <v>0</v>
      </c>
      <c r="F24">
        <v>0</v>
      </c>
      <c r="G24">
        <f t="shared" si="1"/>
        <v>820</v>
      </c>
      <c r="H24">
        <f t="shared" si="2"/>
        <v>52</v>
      </c>
    </row>
    <row r="25" spans="1:9" x14ac:dyDescent="0.25">
      <c r="A25">
        <v>24</v>
      </c>
      <c r="B25">
        <f t="shared" si="0"/>
        <v>820</v>
      </c>
      <c r="C25">
        <f t="shared" si="0"/>
        <v>52</v>
      </c>
      <c r="D25">
        <v>0</v>
      </c>
      <c r="E25">
        <v>0</v>
      </c>
      <c r="F25">
        <v>3</v>
      </c>
      <c r="G25">
        <f t="shared" si="1"/>
        <v>820</v>
      </c>
      <c r="H25">
        <f t="shared" si="2"/>
        <v>49</v>
      </c>
    </row>
    <row r="26" spans="1:9" x14ac:dyDescent="0.25">
      <c r="A26">
        <v>25</v>
      </c>
      <c r="B26">
        <f t="shared" si="0"/>
        <v>820</v>
      </c>
      <c r="C26">
        <f t="shared" si="0"/>
        <v>49</v>
      </c>
      <c r="D26">
        <v>100</v>
      </c>
      <c r="E26">
        <v>0</v>
      </c>
      <c r="F26">
        <v>16</v>
      </c>
      <c r="G26">
        <f t="shared" si="1"/>
        <v>820</v>
      </c>
      <c r="H26">
        <f t="shared" si="2"/>
        <v>133</v>
      </c>
    </row>
    <row r="27" spans="1:9" x14ac:dyDescent="0.25">
      <c r="A27">
        <v>26</v>
      </c>
      <c r="B27">
        <f t="shared" si="0"/>
        <v>820</v>
      </c>
      <c r="C27">
        <f t="shared" si="0"/>
        <v>133</v>
      </c>
      <c r="E27">
        <v>0</v>
      </c>
      <c r="F27">
        <v>1</v>
      </c>
      <c r="G27">
        <f t="shared" si="1"/>
        <v>820</v>
      </c>
      <c r="H27">
        <f t="shared" si="2"/>
        <v>132</v>
      </c>
    </row>
    <row r="28" spans="1:9" x14ac:dyDescent="0.25">
      <c r="A28">
        <v>27</v>
      </c>
      <c r="B28">
        <f t="shared" si="0"/>
        <v>820</v>
      </c>
      <c r="C28">
        <f t="shared" si="0"/>
        <v>132</v>
      </c>
      <c r="D28">
        <v>0</v>
      </c>
      <c r="E28">
        <v>0</v>
      </c>
      <c r="F28">
        <v>315</v>
      </c>
      <c r="G28">
        <f t="shared" si="1"/>
        <v>590</v>
      </c>
      <c r="H28">
        <f t="shared" si="2"/>
        <v>47</v>
      </c>
      <c r="I28">
        <v>230</v>
      </c>
    </row>
    <row r="29" spans="1:9" x14ac:dyDescent="0.25">
      <c r="A29">
        <v>28</v>
      </c>
      <c r="B29">
        <f t="shared" si="0"/>
        <v>590</v>
      </c>
      <c r="C29">
        <f t="shared" si="0"/>
        <v>47</v>
      </c>
      <c r="D29">
        <v>550</v>
      </c>
      <c r="E29">
        <v>29</v>
      </c>
      <c r="F29">
        <v>20</v>
      </c>
      <c r="G29">
        <f>B29-E29-I29+D29</f>
        <v>1111</v>
      </c>
      <c r="H29">
        <f>C29+I29-F29</f>
        <v>27</v>
      </c>
    </row>
    <row r="30" spans="1:9" x14ac:dyDescent="0.25">
      <c r="A30">
        <v>29</v>
      </c>
      <c r="B30">
        <f t="shared" si="0"/>
        <v>1111</v>
      </c>
      <c r="C30">
        <f t="shared" si="0"/>
        <v>27</v>
      </c>
      <c r="D30">
        <v>0</v>
      </c>
      <c r="E30">
        <v>50</v>
      </c>
      <c r="F30">
        <v>58</v>
      </c>
      <c r="G30">
        <f t="shared" si="1"/>
        <v>1011</v>
      </c>
      <c r="H30">
        <f t="shared" si="2"/>
        <v>19</v>
      </c>
      <c r="I30">
        <v>50</v>
      </c>
    </row>
    <row r="31" spans="1:9" x14ac:dyDescent="0.25">
      <c r="A31">
        <v>30</v>
      </c>
      <c r="B31">
        <f t="shared" si="0"/>
        <v>1011</v>
      </c>
      <c r="C31">
        <f t="shared" si="0"/>
        <v>19</v>
      </c>
      <c r="D31">
        <v>0</v>
      </c>
      <c r="E31">
        <v>5</v>
      </c>
      <c r="F31">
        <v>0</v>
      </c>
      <c r="G31">
        <f t="shared" si="1"/>
        <v>1006</v>
      </c>
      <c r="H31">
        <f t="shared" si="2"/>
        <v>19</v>
      </c>
    </row>
    <row r="32" spans="1:9" x14ac:dyDescent="0.25">
      <c r="A32">
        <v>31</v>
      </c>
      <c r="B32">
        <f t="shared" ref="B32:C32" si="3">G31</f>
        <v>1006</v>
      </c>
      <c r="C32">
        <f t="shared" si="3"/>
        <v>19</v>
      </c>
      <c r="D32">
        <v>0</v>
      </c>
      <c r="E32">
        <v>0</v>
      </c>
      <c r="F32">
        <v>0</v>
      </c>
      <c r="G32">
        <f t="shared" si="1"/>
        <v>1006</v>
      </c>
      <c r="H32">
        <f t="shared" si="2"/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M14" sqref="M14"/>
    </sheetView>
  </sheetViews>
  <sheetFormatPr defaultRowHeight="15" x14ac:dyDescent="0.25"/>
  <sheetData>
    <row r="1" spans="1:15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5" x14ac:dyDescent="0.25">
      <c r="A2">
        <v>1</v>
      </c>
      <c r="B2">
        <v>1006</v>
      </c>
      <c r="C2">
        <v>19</v>
      </c>
      <c r="D2">
        <v>0</v>
      </c>
      <c r="E2">
        <v>0</v>
      </c>
      <c r="F2">
        <v>6</v>
      </c>
      <c r="G2">
        <f>B2-E2-I2</f>
        <v>1006</v>
      </c>
      <c r="H2">
        <f>C2-F2+D2+I2</f>
        <v>13</v>
      </c>
    </row>
    <row r="3" spans="1:15" x14ac:dyDescent="0.25">
      <c r="A3">
        <v>2</v>
      </c>
      <c r="B3">
        <f>G2</f>
        <v>1006</v>
      </c>
      <c r="C3">
        <f>H2</f>
        <v>13</v>
      </c>
      <c r="D3">
        <v>0</v>
      </c>
      <c r="E3">
        <v>17</v>
      </c>
      <c r="F3">
        <v>10</v>
      </c>
      <c r="G3">
        <f>B3-I3+D3-E3</f>
        <v>969</v>
      </c>
      <c r="H3">
        <f>C3-F3+I3</f>
        <v>23</v>
      </c>
      <c r="I3">
        <v>20</v>
      </c>
    </row>
    <row r="4" spans="1:15" x14ac:dyDescent="0.25">
      <c r="A4">
        <v>3</v>
      </c>
      <c r="B4">
        <f t="shared" ref="B4:C31" si="0">G3</f>
        <v>969</v>
      </c>
      <c r="C4">
        <f t="shared" si="0"/>
        <v>23</v>
      </c>
      <c r="D4">
        <v>0</v>
      </c>
      <c r="E4">
        <v>0</v>
      </c>
      <c r="F4">
        <v>7</v>
      </c>
      <c r="G4">
        <f t="shared" ref="G4:G32" si="1">B4-E4-I4</f>
        <v>969</v>
      </c>
      <c r="H4">
        <f t="shared" ref="H4:H32" si="2">C4-F4+D4+I4</f>
        <v>16</v>
      </c>
    </row>
    <row r="5" spans="1:15" x14ac:dyDescent="0.25">
      <c r="A5">
        <v>4</v>
      </c>
      <c r="B5">
        <f t="shared" si="0"/>
        <v>969</v>
      </c>
      <c r="C5">
        <f t="shared" si="0"/>
        <v>16</v>
      </c>
      <c r="D5">
        <v>0</v>
      </c>
      <c r="E5">
        <v>0</v>
      </c>
      <c r="F5">
        <v>6</v>
      </c>
      <c r="G5">
        <f t="shared" si="1"/>
        <v>949</v>
      </c>
      <c r="H5">
        <f t="shared" si="2"/>
        <v>30</v>
      </c>
      <c r="I5">
        <v>20</v>
      </c>
    </row>
    <row r="6" spans="1:15" x14ac:dyDescent="0.25">
      <c r="A6">
        <v>5</v>
      </c>
      <c r="B6">
        <f t="shared" si="0"/>
        <v>949</v>
      </c>
      <c r="C6">
        <f t="shared" si="0"/>
        <v>30</v>
      </c>
      <c r="D6">
        <v>0</v>
      </c>
      <c r="E6">
        <v>0</v>
      </c>
      <c r="F6">
        <v>6</v>
      </c>
      <c r="G6">
        <f t="shared" si="1"/>
        <v>949</v>
      </c>
      <c r="H6">
        <f t="shared" si="2"/>
        <v>24</v>
      </c>
    </row>
    <row r="7" spans="1:15" x14ac:dyDescent="0.25">
      <c r="A7">
        <v>6</v>
      </c>
      <c r="B7">
        <f t="shared" si="0"/>
        <v>949</v>
      </c>
      <c r="C7">
        <f t="shared" si="0"/>
        <v>24</v>
      </c>
      <c r="D7">
        <v>0</v>
      </c>
      <c r="E7">
        <v>0</v>
      </c>
      <c r="F7">
        <v>6</v>
      </c>
      <c r="G7">
        <f t="shared" si="1"/>
        <v>949</v>
      </c>
      <c r="H7">
        <f t="shared" si="2"/>
        <v>18</v>
      </c>
    </row>
    <row r="8" spans="1:15" x14ac:dyDescent="0.25">
      <c r="A8">
        <v>7</v>
      </c>
      <c r="B8">
        <f t="shared" si="0"/>
        <v>949</v>
      </c>
      <c r="C8">
        <f t="shared" si="0"/>
        <v>18</v>
      </c>
      <c r="D8">
        <v>0</v>
      </c>
      <c r="E8">
        <v>25</v>
      </c>
      <c r="G8">
        <f t="shared" si="1"/>
        <v>924</v>
      </c>
      <c r="H8">
        <f t="shared" si="2"/>
        <v>18</v>
      </c>
    </row>
    <row r="9" spans="1:15" x14ac:dyDescent="0.25">
      <c r="A9">
        <v>8</v>
      </c>
      <c r="B9">
        <f t="shared" si="0"/>
        <v>924</v>
      </c>
      <c r="C9">
        <f t="shared" si="0"/>
        <v>18</v>
      </c>
      <c r="D9">
        <v>0</v>
      </c>
      <c r="E9">
        <v>0</v>
      </c>
      <c r="F9">
        <v>13</v>
      </c>
      <c r="G9">
        <f t="shared" si="1"/>
        <v>924</v>
      </c>
      <c r="H9">
        <f t="shared" si="2"/>
        <v>5</v>
      </c>
    </row>
    <row r="10" spans="1:15" x14ac:dyDescent="0.25">
      <c r="A10">
        <v>9</v>
      </c>
      <c r="B10">
        <f t="shared" si="0"/>
        <v>924</v>
      </c>
      <c r="C10">
        <f t="shared" si="0"/>
        <v>5</v>
      </c>
      <c r="D10">
        <v>1000</v>
      </c>
      <c r="E10">
        <v>0</v>
      </c>
      <c r="F10">
        <v>0</v>
      </c>
      <c r="G10">
        <f>B10-E10-I10+D10</f>
        <v>1924</v>
      </c>
      <c r="H10">
        <f>C10-F10+I10</f>
        <v>5</v>
      </c>
    </row>
    <row r="11" spans="1:15" x14ac:dyDescent="0.25">
      <c r="A11">
        <v>10</v>
      </c>
      <c r="B11">
        <f t="shared" si="0"/>
        <v>1924</v>
      </c>
      <c r="C11">
        <f t="shared" si="0"/>
        <v>5</v>
      </c>
      <c r="D11">
        <v>0</v>
      </c>
      <c r="E11">
        <v>0</v>
      </c>
      <c r="F11">
        <v>37</v>
      </c>
      <c r="G11">
        <f>B11-E11-I11+D11</f>
        <v>1874</v>
      </c>
      <c r="H11">
        <f>C11-F11+I11</f>
        <v>18</v>
      </c>
      <c r="I11">
        <v>50</v>
      </c>
    </row>
    <row r="12" spans="1:15" x14ac:dyDescent="0.25">
      <c r="A12">
        <v>11</v>
      </c>
      <c r="B12">
        <f t="shared" si="0"/>
        <v>1874</v>
      </c>
      <c r="C12">
        <f t="shared" si="0"/>
        <v>18</v>
      </c>
      <c r="D12">
        <v>0</v>
      </c>
      <c r="E12">
        <v>0</v>
      </c>
      <c r="F12">
        <v>6</v>
      </c>
      <c r="G12">
        <f t="shared" si="1"/>
        <v>1874</v>
      </c>
      <c r="H12">
        <f t="shared" si="2"/>
        <v>12</v>
      </c>
      <c r="L12" t="s">
        <v>9</v>
      </c>
      <c r="M12" t="s">
        <v>10</v>
      </c>
      <c r="N12" t="s">
        <v>11</v>
      </c>
    </row>
    <row r="13" spans="1:15" x14ac:dyDescent="0.25">
      <c r="A13">
        <v>12</v>
      </c>
      <c r="B13">
        <f t="shared" si="0"/>
        <v>1874</v>
      </c>
      <c r="C13">
        <f t="shared" si="0"/>
        <v>12</v>
      </c>
      <c r="D13">
        <v>0</v>
      </c>
      <c r="E13">
        <v>16</v>
      </c>
      <c r="F13">
        <v>16</v>
      </c>
      <c r="G13">
        <f t="shared" si="1"/>
        <v>1818</v>
      </c>
      <c r="H13">
        <f t="shared" si="2"/>
        <v>36</v>
      </c>
      <c r="I13">
        <v>40</v>
      </c>
      <c r="L13">
        <f>SUM(F3:F12)+SUM(E3:E12)</f>
        <v>133</v>
      </c>
      <c r="M13">
        <f>SUM(E12:E21)+SUM(F12:F21)</f>
        <v>107</v>
      </c>
      <c r="N13">
        <f>SUM(E23:E32)+SUM(F23:F32)</f>
        <v>494</v>
      </c>
      <c r="O13">
        <f>SUM(L13:N13)</f>
        <v>734</v>
      </c>
    </row>
    <row r="14" spans="1:15" x14ac:dyDescent="0.25">
      <c r="A14">
        <v>13</v>
      </c>
      <c r="B14">
        <f t="shared" si="0"/>
        <v>1818</v>
      </c>
      <c r="C14">
        <f t="shared" si="0"/>
        <v>36</v>
      </c>
      <c r="D14">
        <v>0</v>
      </c>
      <c r="E14">
        <v>0</v>
      </c>
      <c r="F14">
        <v>0</v>
      </c>
      <c r="G14">
        <f t="shared" si="1"/>
        <v>1818</v>
      </c>
      <c r="H14">
        <f t="shared" si="2"/>
        <v>36</v>
      </c>
    </row>
    <row r="15" spans="1:15" x14ac:dyDescent="0.25">
      <c r="A15">
        <v>14</v>
      </c>
      <c r="B15">
        <f t="shared" si="0"/>
        <v>1818</v>
      </c>
      <c r="C15">
        <f t="shared" si="0"/>
        <v>36</v>
      </c>
      <c r="D15">
        <v>0</v>
      </c>
      <c r="E15">
        <v>0</v>
      </c>
      <c r="F15">
        <v>27</v>
      </c>
      <c r="G15">
        <f t="shared" si="1"/>
        <v>1818</v>
      </c>
      <c r="H15">
        <f t="shared" si="2"/>
        <v>9</v>
      </c>
    </row>
    <row r="16" spans="1:15" x14ac:dyDescent="0.25">
      <c r="A16">
        <v>15</v>
      </c>
      <c r="B16">
        <f t="shared" si="0"/>
        <v>1818</v>
      </c>
      <c r="C16">
        <f t="shared" si="0"/>
        <v>9</v>
      </c>
      <c r="D16">
        <v>0</v>
      </c>
      <c r="E16">
        <v>0</v>
      </c>
      <c r="F16">
        <v>4</v>
      </c>
      <c r="G16">
        <f t="shared" si="1"/>
        <v>1818</v>
      </c>
      <c r="H16">
        <f t="shared" si="2"/>
        <v>5</v>
      </c>
    </row>
    <row r="17" spans="1:10" x14ac:dyDescent="0.25">
      <c r="A17">
        <v>16</v>
      </c>
      <c r="B17">
        <f t="shared" si="0"/>
        <v>1818</v>
      </c>
      <c r="C17">
        <f t="shared" si="0"/>
        <v>5</v>
      </c>
      <c r="D17">
        <v>0</v>
      </c>
      <c r="E17">
        <v>0</v>
      </c>
      <c r="F17">
        <v>0</v>
      </c>
      <c r="G17">
        <f t="shared" si="1"/>
        <v>1798</v>
      </c>
      <c r="H17">
        <f>C17-F17+D17+I17</f>
        <v>25</v>
      </c>
      <c r="I17">
        <v>20</v>
      </c>
    </row>
    <row r="18" spans="1:10" x14ac:dyDescent="0.25">
      <c r="A18">
        <v>17</v>
      </c>
      <c r="B18">
        <f t="shared" si="0"/>
        <v>1798</v>
      </c>
      <c r="C18">
        <f t="shared" si="0"/>
        <v>25</v>
      </c>
      <c r="D18">
        <v>0</v>
      </c>
      <c r="E18">
        <v>0</v>
      </c>
      <c r="F18">
        <v>18</v>
      </c>
      <c r="G18">
        <f t="shared" si="1"/>
        <v>1778</v>
      </c>
      <c r="H18">
        <f t="shared" si="2"/>
        <v>27</v>
      </c>
      <c r="I18">
        <v>20</v>
      </c>
    </row>
    <row r="19" spans="1:10" x14ac:dyDescent="0.25">
      <c r="A19">
        <v>18</v>
      </c>
      <c r="B19">
        <f t="shared" si="0"/>
        <v>1778</v>
      </c>
      <c r="C19">
        <f t="shared" si="0"/>
        <v>27</v>
      </c>
      <c r="D19">
        <v>0</v>
      </c>
      <c r="E19">
        <v>0</v>
      </c>
      <c r="F19">
        <v>0</v>
      </c>
      <c r="G19">
        <f t="shared" si="1"/>
        <v>1778</v>
      </c>
      <c r="H19">
        <f t="shared" si="2"/>
        <v>27</v>
      </c>
    </row>
    <row r="20" spans="1:10" x14ac:dyDescent="0.25">
      <c r="A20">
        <v>19</v>
      </c>
      <c r="B20">
        <f t="shared" si="0"/>
        <v>1778</v>
      </c>
      <c r="C20">
        <f t="shared" si="0"/>
        <v>27</v>
      </c>
      <c r="D20">
        <v>550</v>
      </c>
      <c r="E20">
        <v>0</v>
      </c>
      <c r="F20">
        <v>20</v>
      </c>
      <c r="G20">
        <f>B20-E20-I20+D20</f>
        <v>2328</v>
      </c>
      <c r="H20">
        <f>C20-F20+I20</f>
        <v>7</v>
      </c>
    </row>
    <row r="21" spans="1:10" x14ac:dyDescent="0.25">
      <c r="A21">
        <v>20</v>
      </c>
      <c r="B21">
        <f t="shared" si="0"/>
        <v>2328</v>
      </c>
      <c r="C21">
        <f t="shared" si="0"/>
        <v>7</v>
      </c>
      <c r="D21">
        <v>0</v>
      </c>
      <c r="E21">
        <v>0</v>
      </c>
      <c r="F21">
        <v>0</v>
      </c>
      <c r="G21">
        <f t="shared" si="1"/>
        <v>2328</v>
      </c>
      <c r="H21">
        <f t="shared" si="2"/>
        <v>7</v>
      </c>
    </row>
    <row r="22" spans="1:10" x14ac:dyDescent="0.25">
      <c r="A22">
        <v>21</v>
      </c>
      <c r="B22">
        <f t="shared" si="0"/>
        <v>2328</v>
      </c>
      <c r="C22">
        <f t="shared" si="0"/>
        <v>7</v>
      </c>
      <c r="D22">
        <v>0</v>
      </c>
      <c r="E22">
        <v>0</v>
      </c>
      <c r="F22">
        <v>0</v>
      </c>
      <c r="G22">
        <f t="shared" si="1"/>
        <v>2328</v>
      </c>
      <c r="H22">
        <f t="shared" si="2"/>
        <v>7</v>
      </c>
    </row>
    <row r="23" spans="1:10" x14ac:dyDescent="0.25">
      <c r="A23">
        <v>22</v>
      </c>
      <c r="B23">
        <f t="shared" si="0"/>
        <v>2328</v>
      </c>
      <c r="C23">
        <f t="shared" si="0"/>
        <v>7</v>
      </c>
      <c r="D23">
        <v>0</v>
      </c>
      <c r="E23">
        <v>0</v>
      </c>
      <c r="F23">
        <v>11</v>
      </c>
      <c r="G23">
        <f t="shared" si="1"/>
        <v>2288</v>
      </c>
      <c r="H23">
        <f t="shared" si="2"/>
        <v>36</v>
      </c>
      <c r="I23">
        <v>40</v>
      </c>
    </row>
    <row r="24" spans="1:10" x14ac:dyDescent="0.25">
      <c r="A24">
        <v>23</v>
      </c>
      <c r="B24">
        <f t="shared" si="0"/>
        <v>2288</v>
      </c>
      <c r="C24">
        <f t="shared" si="0"/>
        <v>36</v>
      </c>
      <c r="D24">
        <v>0</v>
      </c>
      <c r="E24">
        <v>0</v>
      </c>
      <c r="F24">
        <v>17</v>
      </c>
      <c r="G24">
        <f t="shared" si="1"/>
        <v>2288</v>
      </c>
      <c r="H24">
        <f t="shared" si="2"/>
        <v>19</v>
      </c>
      <c r="J24" t="s">
        <v>30</v>
      </c>
    </row>
    <row r="25" spans="1:10" x14ac:dyDescent="0.25">
      <c r="A25">
        <v>24</v>
      </c>
      <c r="B25">
        <f t="shared" si="0"/>
        <v>2288</v>
      </c>
      <c r="C25">
        <f t="shared" si="0"/>
        <v>19</v>
      </c>
      <c r="D25">
        <v>0</v>
      </c>
      <c r="E25">
        <v>0</v>
      </c>
      <c r="F25">
        <v>0</v>
      </c>
      <c r="G25">
        <f t="shared" si="1"/>
        <v>2288</v>
      </c>
      <c r="H25">
        <f t="shared" si="2"/>
        <v>19</v>
      </c>
    </row>
    <row r="26" spans="1:10" x14ac:dyDescent="0.25">
      <c r="A26">
        <v>25</v>
      </c>
      <c r="B26">
        <f t="shared" si="0"/>
        <v>2288</v>
      </c>
      <c r="C26">
        <f t="shared" si="0"/>
        <v>19</v>
      </c>
      <c r="D26">
        <v>0</v>
      </c>
      <c r="E26">
        <v>0</v>
      </c>
      <c r="F26">
        <v>0</v>
      </c>
      <c r="G26">
        <f t="shared" si="1"/>
        <v>2288</v>
      </c>
      <c r="H26">
        <f t="shared" si="2"/>
        <v>19</v>
      </c>
    </row>
    <row r="27" spans="1:10" x14ac:dyDescent="0.25">
      <c r="A27">
        <v>26</v>
      </c>
      <c r="B27">
        <f t="shared" si="0"/>
        <v>2288</v>
      </c>
      <c r="C27">
        <f t="shared" si="0"/>
        <v>19</v>
      </c>
      <c r="E27">
        <v>0</v>
      </c>
      <c r="F27">
        <v>0</v>
      </c>
      <c r="G27">
        <f t="shared" si="1"/>
        <v>2288</v>
      </c>
      <c r="H27">
        <f t="shared" si="2"/>
        <v>19</v>
      </c>
    </row>
    <row r="28" spans="1:10" x14ac:dyDescent="0.25">
      <c r="A28">
        <v>27</v>
      </c>
      <c r="B28">
        <f t="shared" si="0"/>
        <v>2288</v>
      </c>
      <c r="C28">
        <f t="shared" si="0"/>
        <v>19</v>
      </c>
      <c r="D28">
        <v>0</v>
      </c>
      <c r="E28">
        <v>0</v>
      </c>
      <c r="F28">
        <v>4</v>
      </c>
      <c r="G28">
        <f t="shared" si="1"/>
        <v>2288</v>
      </c>
      <c r="H28">
        <f t="shared" si="2"/>
        <v>15</v>
      </c>
    </row>
    <row r="29" spans="1:10" x14ac:dyDescent="0.25">
      <c r="A29">
        <v>28</v>
      </c>
      <c r="B29">
        <f t="shared" si="0"/>
        <v>2288</v>
      </c>
      <c r="C29">
        <f t="shared" si="0"/>
        <v>15</v>
      </c>
      <c r="D29">
        <v>0</v>
      </c>
      <c r="E29">
        <v>11</v>
      </c>
      <c r="F29">
        <v>0</v>
      </c>
      <c r="G29">
        <f t="shared" si="1"/>
        <v>2277</v>
      </c>
      <c r="H29">
        <f t="shared" si="2"/>
        <v>15</v>
      </c>
    </row>
    <row r="30" spans="1:10" x14ac:dyDescent="0.25">
      <c r="A30">
        <v>29</v>
      </c>
      <c r="B30">
        <f t="shared" si="0"/>
        <v>2277</v>
      </c>
      <c r="C30">
        <f t="shared" si="0"/>
        <v>15</v>
      </c>
      <c r="D30">
        <v>0</v>
      </c>
      <c r="E30">
        <v>0</v>
      </c>
      <c r="F30">
        <v>23</v>
      </c>
      <c r="G30">
        <f t="shared" si="1"/>
        <v>2257</v>
      </c>
      <c r="H30">
        <f t="shared" si="2"/>
        <v>12</v>
      </c>
      <c r="I30">
        <v>20</v>
      </c>
    </row>
    <row r="31" spans="1:10" x14ac:dyDescent="0.25">
      <c r="A31">
        <v>30</v>
      </c>
      <c r="B31">
        <f t="shared" si="0"/>
        <v>2257</v>
      </c>
      <c r="C31">
        <f t="shared" si="0"/>
        <v>12</v>
      </c>
      <c r="D31">
        <v>0</v>
      </c>
      <c r="E31">
        <v>5</v>
      </c>
      <c r="F31">
        <v>0</v>
      </c>
      <c r="G31">
        <f t="shared" si="1"/>
        <v>2252</v>
      </c>
      <c r="H31">
        <f t="shared" si="2"/>
        <v>12</v>
      </c>
    </row>
    <row r="32" spans="1:10" x14ac:dyDescent="0.25">
      <c r="A32">
        <v>31</v>
      </c>
      <c r="B32">
        <f t="shared" ref="B32:C32" si="3">G31</f>
        <v>2252</v>
      </c>
      <c r="C32">
        <f t="shared" si="3"/>
        <v>12</v>
      </c>
      <c r="D32">
        <v>0</v>
      </c>
      <c r="E32">
        <v>375</v>
      </c>
      <c r="F32">
        <f>20+4+22+2</f>
        <v>48</v>
      </c>
      <c r="G32">
        <f t="shared" si="1"/>
        <v>1827</v>
      </c>
      <c r="H32">
        <f t="shared" si="2"/>
        <v>14</v>
      </c>
      <c r="I32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P14" sqref="P14"/>
    </sheetView>
  </sheetViews>
  <sheetFormatPr defaultRowHeight="15" x14ac:dyDescent="0.25"/>
  <sheetData>
    <row r="1" spans="1:16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6" x14ac:dyDescent="0.25">
      <c r="A2">
        <v>1</v>
      </c>
      <c r="B2">
        <v>1827</v>
      </c>
      <c r="C2">
        <v>14</v>
      </c>
      <c r="D2">
        <v>0</v>
      </c>
      <c r="E2">
        <v>0</v>
      </c>
      <c r="F2">
        <v>20</v>
      </c>
      <c r="G2">
        <f>B2-E2-I1</f>
        <v>1827</v>
      </c>
      <c r="H2">
        <f>C2-F2+D2+I2</f>
        <v>34</v>
      </c>
      <c r="I2">
        <v>40</v>
      </c>
    </row>
    <row r="3" spans="1:16" x14ac:dyDescent="0.25">
      <c r="A3">
        <v>2</v>
      </c>
      <c r="B3">
        <f>G2</f>
        <v>1827</v>
      </c>
      <c r="C3">
        <f>H2</f>
        <v>34</v>
      </c>
      <c r="D3">
        <v>0</v>
      </c>
      <c r="E3">
        <v>0</v>
      </c>
      <c r="F3">
        <v>7</v>
      </c>
      <c r="G3">
        <f>B3-I2+D3-E3</f>
        <v>1787</v>
      </c>
      <c r="H3">
        <f t="shared" ref="H3:H32" si="0">C3-F3+D3+I3</f>
        <v>27</v>
      </c>
    </row>
    <row r="4" spans="1:16" x14ac:dyDescent="0.25">
      <c r="A4">
        <v>3</v>
      </c>
      <c r="B4">
        <f t="shared" ref="B4:C31" si="1">G3</f>
        <v>1787</v>
      </c>
      <c r="C4">
        <f t="shared" si="1"/>
        <v>27</v>
      </c>
      <c r="D4">
        <v>0</v>
      </c>
      <c r="E4">
        <v>0</v>
      </c>
      <c r="F4">
        <v>0</v>
      </c>
      <c r="G4">
        <f t="shared" ref="G4:G8" si="2">B4-E4-I3</f>
        <v>1787</v>
      </c>
      <c r="H4">
        <f t="shared" si="0"/>
        <v>27</v>
      </c>
    </row>
    <row r="5" spans="1:16" x14ac:dyDescent="0.25">
      <c r="A5">
        <v>4</v>
      </c>
      <c r="B5">
        <f t="shared" si="1"/>
        <v>1787</v>
      </c>
      <c r="C5">
        <f t="shared" si="1"/>
        <v>27</v>
      </c>
      <c r="D5">
        <v>100</v>
      </c>
      <c r="E5">
        <v>29</v>
      </c>
      <c r="F5">
        <v>15</v>
      </c>
      <c r="G5">
        <f t="shared" si="2"/>
        <v>1758</v>
      </c>
      <c r="H5">
        <f t="shared" si="0"/>
        <v>112</v>
      </c>
    </row>
    <row r="6" spans="1:16" x14ac:dyDescent="0.25">
      <c r="A6">
        <v>5</v>
      </c>
      <c r="B6">
        <f t="shared" si="1"/>
        <v>1758</v>
      </c>
      <c r="C6">
        <f t="shared" si="1"/>
        <v>112</v>
      </c>
      <c r="D6">
        <v>0</v>
      </c>
      <c r="E6">
        <v>0</v>
      </c>
      <c r="F6">
        <v>149</v>
      </c>
      <c r="G6">
        <f t="shared" si="2"/>
        <v>1758</v>
      </c>
      <c r="H6">
        <f t="shared" si="0"/>
        <v>23</v>
      </c>
      <c r="I6">
        <v>60</v>
      </c>
    </row>
    <row r="7" spans="1:16" x14ac:dyDescent="0.25">
      <c r="A7">
        <v>6</v>
      </c>
      <c r="B7">
        <f t="shared" si="1"/>
        <v>1758</v>
      </c>
      <c r="C7">
        <f t="shared" si="1"/>
        <v>23</v>
      </c>
      <c r="D7">
        <v>0</v>
      </c>
      <c r="E7">
        <v>0</v>
      </c>
      <c r="F7">
        <v>0</v>
      </c>
      <c r="G7">
        <f t="shared" si="2"/>
        <v>1698</v>
      </c>
      <c r="H7">
        <f t="shared" si="0"/>
        <v>23</v>
      </c>
      <c r="I7">
        <v>0</v>
      </c>
    </row>
    <row r="8" spans="1:16" x14ac:dyDescent="0.25">
      <c r="A8">
        <v>7</v>
      </c>
      <c r="B8">
        <f t="shared" si="1"/>
        <v>1698</v>
      </c>
      <c r="C8">
        <f t="shared" si="1"/>
        <v>23</v>
      </c>
      <c r="D8">
        <v>0</v>
      </c>
      <c r="E8">
        <v>0</v>
      </c>
      <c r="F8">
        <v>10</v>
      </c>
      <c r="G8">
        <f t="shared" si="2"/>
        <v>1698</v>
      </c>
      <c r="H8">
        <f t="shared" si="0"/>
        <v>13</v>
      </c>
    </row>
    <row r="9" spans="1:16" x14ac:dyDescent="0.25">
      <c r="A9">
        <v>8</v>
      </c>
      <c r="B9">
        <f t="shared" si="1"/>
        <v>1698</v>
      </c>
      <c r="C9">
        <f t="shared" si="1"/>
        <v>13</v>
      </c>
      <c r="D9">
        <v>1000</v>
      </c>
      <c r="E9">
        <v>0</v>
      </c>
      <c r="F9">
        <v>0</v>
      </c>
      <c r="G9">
        <f>B9-E9-I8+D9</f>
        <v>2698</v>
      </c>
      <c r="H9">
        <f>C9-F9+I9</f>
        <v>13</v>
      </c>
    </row>
    <row r="10" spans="1:16" x14ac:dyDescent="0.25">
      <c r="A10">
        <v>9</v>
      </c>
      <c r="B10">
        <f t="shared" si="1"/>
        <v>2698</v>
      </c>
      <c r="C10">
        <f t="shared" si="1"/>
        <v>13</v>
      </c>
      <c r="D10">
        <v>0</v>
      </c>
      <c r="E10">
        <v>0</v>
      </c>
      <c r="F10">
        <v>0</v>
      </c>
      <c r="G10">
        <f>B10-E10-I9+D10-2025</f>
        <v>673</v>
      </c>
      <c r="H10">
        <f t="shared" si="0"/>
        <v>33</v>
      </c>
      <c r="I10">
        <v>20</v>
      </c>
    </row>
    <row r="11" spans="1:16" x14ac:dyDescent="0.25">
      <c r="A11">
        <v>10</v>
      </c>
      <c r="B11">
        <f t="shared" si="1"/>
        <v>673</v>
      </c>
      <c r="C11">
        <f t="shared" si="1"/>
        <v>33</v>
      </c>
      <c r="D11">
        <v>0</v>
      </c>
      <c r="E11">
        <v>0</v>
      </c>
      <c r="F11">
        <v>26</v>
      </c>
      <c r="G11">
        <f>B11-E11-I10+D11</f>
        <v>653</v>
      </c>
      <c r="H11">
        <f t="shared" si="0"/>
        <v>7</v>
      </c>
    </row>
    <row r="12" spans="1:16" x14ac:dyDescent="0.25">
      <c r="A12">
        <v>11</v>
      </c>
      <c r="B12">
        <f t="shared" si="1"/>
        <v>653</v>
      </c>
      <c r="C12">
        <f t="shared" si="1"/>
        <v>7</v>
      </c>
      <c r="D12">
        <v>0</v>
      </c>
      <c r="E12">
        <v>15</v>
      </c>
      <c r="F12">
        <v>0</v>
      </c>
      <c r="G12">
        <f t="shared" ref="G12:G19" si="3">B12-E12-I11</f>
        <v>638</v>
      </c>
      <c r="H12">
        <f t="shared" si="0"/>
        <v>7</v>
      </c>
      <c r="L12" t="s">
        <v>9</v>
      </c>
      <c r="M12" t="s">
        <v>10</v>
      </c>
      <c r="N12" t="s">
        <v>11</v>
      </c>
    </row>
    <row r="13" spans="1:16" x14ac:dyDescent="0.25">
      <c r="A13">
        <v>12</v>
      </c>
      <c r="B13">
        <f t="shared" si="1"/>
        <v>638</v>
      </c>
      <c r="C13">
        <f t="shared" si="1"/>
        <v>7</v>
      </c>
      <c r="D13">
        <v>0</v>
      </c>
      <c r="E13">
        <v>0</v>
      </c>
      <c r="F13">
        <v>0</v>
      </c>
      <c r="G13">
        <f t="shared" si="3"/>
        <v>638</v>
      </c>
      <c r="H13">
        <f t="shared" si="0"/>
        <v>7</v>
      </c>
      <c r="L13">
        <f>SUM(F3:F12)+SUM(E3:E12)</f>
        <v>251</v>
      </c>
      <c r="M13">
        <f>SUM(E12:E21)+SUM(F12:F21)</f>
        <v>524</v>
      </c>
      <c r="N13">
        <f>SUM(E22:E32)+SUM(F22:F32)</f>
        <v>157</v>
      </c>
      <c r="O13">
        <f>SUM(L13:N13)</f>
        <v>932</v>
      </c>
      <c r="P13">
        <f>O13-140</f>
        <v>792</v>
      </c>
    </row>
    <row r="14" spans="1:16" x14ac:dyDescent="0.25">
      <c r="A14">
        <v>13</v>
      </c>
      <c r="B14">
        <f t="shared" si="1"/>
        <v>638</v>
      </c>
      <c r="C14">
        <f t="shared" si="1"/>
        <v>7</v>
      </c>
      <c r="D14">
        <v>0</v>
      </c>
      <c r="E14">
        <v>0</v>
      </c>
      <c r="F14">
        <v>3</v>
      </c>
      <c r="G14">
        <f t="shared" si="3"/>
        <v>638</v>
      </c>
      <c r="H14">
        <f t="shared" si="0"/>
        <v>4</v>
      </c>
    </row>
    <row r="15" spans="1:16" x14ac:dyDescent="0.25">
      <c r="A15">
        <v>14</v>
      </c>
      <c r="B15">
        <f t="shared" si="1"/>
        <v>638</v>
      </c>
      <c r="C15">
        <f t="shared" si="1"/>
        <v>4</v>
      </c>
      <c r="D15">
        <v>0</v>
      </c>
      <c r="E15">
        <v>0</v>
      </c>
      <c r="F15">
        <v>22</v>
      </c>
      <c r="G15">
        <f>B15-E15-I15</f>
        <v>588</v>
      </c>
      <c r="H15">
        <f t="shared" si="0"/>
        <v>32</v>
      </c>
      <c r="I15">
        <v>50</v>
      </c>
    </row>
    <row r="16" spans="1:16" x14ac:dyDescent="0.25">
      <c r="A16">
        <v>15</v>
      </c>
      <c r="B16">
        <f t="shared" si="1"/>
        <v>588</v>
      </c>
      <c r="C16">
        <f t="shared" si="1"/>
        <v>32</v>
      </c>
      <c r="D16">
        <v>0</v>
      </c>
      <c r="E16">
        <v>0</v>
      </c>
      <c r="F16">
        <v>23</v>
      </c>
      <c r="G16">
        <f>B16-E16-I16</f>
        <v>588</v>
      </c>
      <c r="H16">
        <f t="shared" si="0"/>
        <v>9</v>
      </c>
    </row>
    <row r="17" spans="1:9" x14ac:dyDescent="0.25">
      <c r="A17">
        <v>16</v>
      </c>
      <c r="B17">
        <f t="shared" si="1"/>
        <v>588</v>
      </c>
      <c r="C17">
        <f t="shared" si="1"/>
        <v>9</v>
      </c>
      <c r="D17">
        <v>0</v>
      </c>
      <c r="E17">
        <v>15</v>
      </c>
      <c r="F17">
        <v>13</v>
      </c>
      <c r="G17">
        <f>B17-E17-I17</f>
        <v>533</v>
      </c>
      <c r="H17">
        <f t="shared" si="0"/>
        <v>36</v>
      </c>
      <c r="I17">
        <v>40</v>
      </c>
    </row>
    <row r="18" spans="1:9" x14ac:dyDescent="0.25">
      <c r="A18">
        <v>17</v>
      </c>
      <c r="B18">
        <f t="shared" si="1"/>
        <v>533</v>
      </c>
      <c r="C18">
        <f t="shared" si="1"/>
        <v>36</v>
      </c>
      <c r="D18">
        <v>0</v>
      </c>
      <c r="E18">
        <v>0</v>
      </c>
      <c r="F18">
        <v>0</v>
      </c>
      <c r="G18">
        <f>B18-E18-I18</f>
        <v>533</v>
      </c>
      <c r="H18">
        <f t="shared" si="0"/>
        <v>36</v>
      </c>
    </row>
    <row r="19" spans="1:9" x14ac:dyDescent="0.25">
      <c r="A19">
        <v>18</v>
      </c>
      <c r="B19">
        <f t="shared" si="1"/>
        <v>533</v>
      </c>
      <c r="C19">
        <f t="shared" si="1"/>
        <v>36</v>
      </c>
      <c r="D19">
        <v>0</v>
      </c>
      <c r="E19">
        <v>0</v>
      </c>
      <c r="F19">
        <v>17</v>
      </c>
      <c r="G19">
        <f t="shared" si="3"/>
        <v>533</v>
      </c>
      <c r="H19">
        <f t="shared" si="0"/>
        <v>19</v>
      </c>
    </row>
    <row r="20" spans="1:9" x14ac:dyDescent="0.25">
      <c r="A20">
        <v>19</v>
      </c>
      <c r="B20">
        <f t="shared" si="1"/>
        <v>533</v>
      </c>
      <c r="C20">
        <f t="shared" si="1"/>
        <v>19</v>
      </c>
      <c r="D20">
        <v>0</v>
      </c>
      <c r="E20">
        <v>383</v>
      </c>
      <c r="F20">
        <v>2</v>
      </c>
      <c r="G20">
        <f>B20-E20+D20-I20</f>
        <v>131</v>
      </c>
      <c r="H20">
        <f t="shared" si="0"/>
        <v>36</v>
      </c>
      <c r="I20">
        <v>19</v>
      </c>
    </row>
    <row r="21" spans="1:9" x14ac:dyDescent="0.25">
      <c r="A21">
        <v>20</v>
      </c>
      <c r="B21">
        <f t="shared" si="1"/>
        <v>131</v>
      </c>
      <c r="C21">
        <f t="shared" si="1"/>
        <v>36</v>
      </c>
      <c r="D21">
        <v>0</v>
      </c>
      <c r="E21">
        <v>31</v>
      </c>
      <c r="F21">
        <v>0</v>
      </c>
      <c r="G21">
        <f>B21-E21</f>
        <v>100</v>
      </c>
      <c r="H21">
        <f t="shared" si="0"/>
        <v>36</v>
      </c>
    </row>
    <row r="22" spans="1:9" x14ac:dyDescent="0.25">
      <c r="A22">
        <v>21</v>
      </c>
      <c r="B22">
        <f t="shared" si="1"/>
        <v>100</v>
      </c>
      <c r="C22">
        <f t="shared" si="1"/>
        <v>36</v>
      </c>
      <c r="D22">
        <v>0</v>
      </c>
      <c r="E22">
        <v>0</v>
      </c>
      <c r="F22">
        <v>19</v>
      </c>
      <c r="G22">
        <f t="shared" ref="G22:G28" si="4">B22-E22-I21</f>
        <v>100</v>
      </c>
      <c r="H22">
        <f t="shared" si="0"/>
        <v>17</v>
      </c>
    </row>
    <row r="23" spans="1:9" x14ac:dyDescent="0.25">
      <c r="A23">
        <v>22</v>
      </c>
      <c r="B23">
        <f t="shared" si="1"/>
        <v>100</v>
      </c>
      <c r="C23">
        <f t="shared" si="1"/>
        <v>17</v>
      </c>
      <c r="D23">
        <v>0</v>
      </c>
      <c r="E23">
        <v>0</v>
      </c>
      <c r="F23">
        <v>8</v>
      </c>
      <c r="G23">
        <f t="shared" si="4"/>
        <v>100</v>
      </c>
      <c r="H23">
        <f>C23-F23+D23+I23</f>
        <v>9</v>
      </c>
    </row>
    <row r="24" spans="1:9" x14ac:dyDescent="0.25">
      <c r="A24">
        <v>23</v>
      </c>
      <c r="B24">
        <f t="shared" si="1"/>
        <v>100</v>
      </c>
      <c r="C24">
        <f t="shared" si="1"/>
        <v>9</v>
      </c>
      <c r="D24">
        <v>0</v>
      </c>
      <c r="E24">
        <v>0</v>
      </c>
      <c r="F24">
        <v>20</v>
      </c>
      <c r="G24">
        <f>B24-E24-I24</f>
        <v>60</v>
      </c>
      <c r="H24">
        <f>C24-F24+D24+I24</f>
        <v>29</v>
      </c>
      <c r="I24">
        <v>40</v>
      </c>
    </row>
    <row r="25" spans="1:9" x14ac:dyDescent="0.25">
      <c r="A25">
        <v>24</v>
      </c>
      <c r="B25">
        <f t="shared" si="1"/>
        <v>60</v>
      </c>
      <c r="C25">
        <f t="shared" si="1"/>
        <v>29</v>
      </c>
      <c r="D25">
        <v>0</v>
      </c>
      <c r="E25">
        <v>0</v>
      </c>
      <c r="F25">
        <v>2</v>
      </c>
      <c r="G25">
        <f>B25-E25</f>
        <v>60</v>
      </c>
      <c r="H25">
        <f t="shared" si="0"/>
        <v>27</v>
      </c>
    </row>
    <row r="26" spans="1:9" x14ac:dyDescent="0.25">
      <c r="A26">
        <v>25</v>
      </c>
      <c r="B26">
        <f t="shared" si="1"/>
        <v>60</v>
      </c>
      <c r="C26">
        <f t="shared" si="1"/>
        <v>27</v>
      </c>
      <c r="D26">
        <v>0</v>
      </c>
      <c r="E26">
        <v>14</v>
      </c>
      <c r="F26">
        <f>21+14</f>
        <v>35</v>
      </c>
      <c r="G26">
        <f>B26-E26-I26</f>
        <v>26</v>
      </c>
      <c r="H26">
        <f t="shared" si="0"/>
        <v>12</v>
      </c>
      <c r="I26">
        <v>20</v>
      </c>
    </row>
    <row r="27" spans="1:9" x14ac:dyDescent="0.25">
      <c r="A27">
        <v>26</v>
      </c>
      <c r="B27">
        <f t="shared" si="1"/>
        <v>26</v>
      </c>
      <c r="C27">
        <f t="shared" si="1"/>
        <v>12</v>
      </c>
      <c r="E27">
        <v>0</v>
      </c>
      <c r="F27">
        <v>0</v>
      </c>
      <c r="G27">
        <f>B27-E27</f>
        <v>26</v>
      </c>
      <c r="H27">
        <f t="shared" si="0"/>
        <v>12</v>
      </c>
    </row>
    <row r="28" spans="1:9" x14ac:dyDescent="0.25">
      <c r="A28">
        <v>27</v>
      </c>
      <c r="B28">
        <f t="shared" si="1"/>
        <v>26</v>
      </c>
      <c r="C28">
        <f t="shared" si="1"/>
        <v>12</v>
      </c>
      <c r="D28">
        <v>0</v>
      </c>
      <c r="E28">
        <v>0</v>
      </c>
      <c r="F28">
        <v>2</v>
      </c>
      <c r="G28">
        <f t="shared" si="4"/>
        <v>26</v>
      </c>
      <c r="H28">
        <f t="shared" si="0"/>
        <v>10</v>
      </c>
    </row>
    <row r="29" spans="1:9" x14ac:dyDescent="0.25">
      <c r="A29">
        <v>28</v>
      </c>
      <c r="B29">
        <f t="shared" si="1"/>
        <v>26</v>
      </c>
      <c r="C29">
        <f t="shared" si="1"/>
        <v>10</v>
      </c>
      <c r="D29">
        <v>550</v>
      </c>
      <c r="E29">
        <v>0</v>
      </c>
      <c r="F29">
        <v>13</v>
      </c>
      <c r="G29">
        <f>B29-E29-I29+D29</f>
        <v>556</v>
      </c>
      <c r="H29">
        <f>C29-F29+I29</f>
        <v>17</v>
      </c>
      <c r="I29">
        <v>20</v>
      </c>
    </row>
    <row r="30" spans="1:9" x14ac:dyDescent="0.25">
      <c r="A30">
        <v>29</v>
      </c>
      <c r="B30">
        <f t="shared" si="1"/>
        <v>556</v>
      </c>
      <c r="C30">
        <f t="shared" si="1"/>
        <v>17</v>
      </c>
      <c r="D30">
        <v>0</v>
      </c>
      <c r="E30">
        <v>0</v>
      </c>
      <c r="F30">
        <v>11</v>
      </c>
      <c r="G30">
        <f>B30-E30</f>
        <v>556</v>
      </c>
      <c r="H30">
        <f>C30-F30+D30+I30</f>
        <v>6</v>
      </c>
    </row>
    <row r="31" spans="1:9" x14ac:dyDescent="0.25">
      <c r="A31">
        <v>30</v>
      </c>
      <c r="B31">
        <f t="shared" si="1"/>
        <v>556</v>
      </c>
      <c r="C31">
        <f t="shared" si="1"/>
        <v>6</v>
      </c>
      <c r="D31">
        <v>0</v>
      </c>
      <c r="E31">
        <v>27</v>
      </c>
      <c r="F31">
        <v>0</v>
      </c>
      <c r="G31">
        <f>B31-E31-I31</f>
        <v>509</v>
      </c>
      <c r="H31">
        <f>C31-F31+D31+I31</f>
        <v>26</v>
      </c>
      <c r="I31">
        <v>20</v>
      </c>
    </row>
    <row r="32" spans="1:9" x14ac:dyDescent="0.25">
      <c r="A32">
        <v>31</v>
      </c>
      <c r="B32">
        <f t="shared" ref="B32:C32" si="5">G31</f>
        <v>509</v>
      </c>
      <c r="C32">
        <f t="shared" si="5"/>
        <v>26</v>
      </c>
      <c r="D32">
        <v>0</v>
      </c>
      <c r="E32">
        <v>0</v>
      </c>
      <c r="F32">
        <v>6</v>
      </c>
      <c r="G32">
        <f>B32-E32</f>
        <v>509</v>
      </c>
      <c r="H32">
        <f t="shared" si="0"/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H27" sqref="H27"/>
    </sheetView>
  </sheetViews>
  <sheetFormatPr defaultRowHeight="15" x14ac:dyDescent="0.25"/>
  <sheetData>
    <row r="1" spans="1:16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6" x14ac:dyDescent="0.25">
      <c r="A2">
        <v>1</v>
      </c>
      <c r="B2">
        <v>509</v>
      </c>
      <c r="C2">
        <v>20</v>
      </c>
      <c r="D2">
        <v>0</v>
      </c>
      <c r="E2">
        <v>0</v>
      </c>
      <c r="F2">
        <v>13</v>
      </c>
      <c r="G2">
        <f>B2-E2-I2</f>
        <v>509</v>
      </c>
      <c r="H2">
        <f>C2-F2+D2+I2</f>
        <v>7</v>
      </c>
    </row>
    <row r="3" spans="1:16" x14ac:dyDescent="0.25">
      <c r="A3">
        <v>2</v>
      </c>
      <c r="B3">
        <f>G2</f>
        <v>509</v>
      </c>
      <c r="C3">
        <f>H2</f>
        <v>7</v>
      </c>
      <c r="D3">
        <v>0</v>
      </c>
      <c r="E3">
        <v>19</v>
      </c>
      <c r="F3">
        <v>100</v>
      </c>
      <c r="G3">
        <f>B3-E3-I3+D3</f>
        <v>360</v>
      </c>
      <c r="H3">
        <f>C3-F3+I3</f>
        <v>37</v>
      </c>
      <c r="I3">
        <v>130</v>
      </c>
    </row>
    <row r="4" spans="1:16" x14ac:dyDescent="0.25">
      <c r="A4">
        <v>3</v>
      </c>
      <c r="B4">
        <f t="shared" ref="B4:C29" si="0">G3</f>
        <v>360</v>
      </c>
      <c r="C4">
        <f t="shared" si="0"/>
        <v>37</v>
      </c>
      <c r="D4">
        <v>0</v>
      </c>
      <c r="F4">
        <v>0</v>
      </c>
      <c r="G4">
        <f t="shared" ref="G4:G28" si="1">B4-E4-I4</f>
        <v>360</v>
      </c>
      <c r="H4">
        <f t="shared" ref="H4:H29" si="2">C4-F4+D4+I4</f>
        <v>37</v>
      </c>
      <c r="I4">
        <v>0</v>
      </c>
    </row>
    <row r="5" spans="1:16" x14ac:dyDescent="0.25">
      <c r="A5">
        <v>4</v>
      </c>
      <c r="B5">
        <f t="shared" si="0"/>
        <v>360</v>
      </c>
      <c r="C5">
        <f t="shared" si="0"/>
        <v>37</v>
      </c>
      <c r="D5">
        <v>0</v>
      </c>
      <c r="E5">
        <v>0</v>
      </c>
      <c r="F5">
        <v>13</v>
      </c>
      <c r="G5">
        <f t="shared" si="1"/>
        <v>360</v>
      </c>
      <c r="H5">
        <f t="shared" si="2"/>
        <v>24</v>
      </c>
      <c r="I5">
        <v>0</v>
      </c>
    </row>
    <row r="6" spans="1:16" x14ac:dyDescent="0.25">
      <c r="A6">
        <v>5</v>
      </c>
      <c r="B6">
        <f t="shared" si="0"/>
        <v>360</v>
      </c>
      <c r="C6">
        <f t="shared" si="0"/>
        <v>24</v>
      </c>
      <c r="D6">
        <v>0</v>
      </c>
      <c r="E6">
        <v>21</v>
      </c>
      <c r="F6">
        <v>18</v>
      </c>
      <c r="G6">
        <f t="shared" si="1"/>
        <v>339</v>
      </c>
      <c r="H6">
        <f t="shared" si="2"/>
        <v>6</v>
      </c>
      <c r="I6">
        <v>0</v>
      </c>
    </row>
    <row r="7" spans="1:16" x14ac:dyDescent="0.25">
      <c r="A7">
        <v>6</v>
      </c>
      <c r="B7">
        <f t="shared" si="0"/>
        <v>339</v>
      </c>
      <c r="C7">
        <f t="shared" si="0"/>
        <v>6</v>
      </c>
      <c r="D7">
        <v>0</v>
      </c>
      <c r="E7">
        <v>0</v>
      </c>
      <c r="F7">
        <v>5</v>
      </c>
      <c r="G7">
        <f t="shared" si="1"/>
        <v>319</v>
      </c>
      <c r="H7">
        <f t="shared" si="2"/>
        <v>21</v>
      </c>
      <c r="I7">
        <v>20</v>
      </c>
    </row>
    <row r="8" spans="1:16" x14ac:dyDescent="0.25">
      <c r="A8">
        <v>7</v>
      </c>
      <c r="B8">
        <f t="shared" si="0"/>
        <v>319</v>
      </c>
      <c r="C8">
        <f t="shared" si="0"/>
        <v>21</v>
      </c>
      <c r="D8">
        <v>0</v>
      </c>
      <c r="F8">
        <v>3</v>
      </c>
      <c r="G8">
        <f t="shared" si="1"/>
        <v>319</v>
      </c>
      <c r="H8">
        <f t="shared" si="2"/>
        <v>18</v>
      </c>
      <c r="I8">
        <v>0</v>
      </c>
    </row>
    <row r="9" spans="1:16" x14ac:dyDescent="0.25">
      <c r="A9">
        <v>8</v>
      </c>
      <c r="B9">
        <f t="shared" si="0"/>
        <v>319</v>
      </c>
      <c r="C9">
        <f t="shared" si="0"/>
        <v>18</v>
      </c>
      <c r="D9">
        <v>0</v>
      </c>
      <c r="E9">
        <v>0</v>
      </c>
      <c r="F9">
        <v>5</v>
      </c>
      <c r="G9">
        <f t="shared" si="1"/>
        <v>319</v>
      </c>
      <c r="H9">
        <f t="shared" si="2"/>
        <v>13</v>
      </c>
      <c r="I9">
        <v>0</v>
      </c>
    </row>
    <row r="10" spans="1:16" x14ac:dyDescent="0.25">
      <c r="A10">
        <v>9</v>
      </c>
      <c r="B10">
        <f t="shared" si="0"/>
        <v>319</v>
      </c>
      <c r="C10">
        <f t="shared" si="0"/>
        <v>13</v>
      </c>
      <c r="D10">
        <v>0</v>
      </c>
      <c r="F10">
        <v>0</v>
      </c>
      <c r="G10">
        <f t="shared" si="1"/>
        <v>319</v>
      </c>
      <c r="H10">
        <f t="shared" si="2"/>
        <v>13</v>
      </c>
      <c r="I10">
        <v>0</v>
      </c>
    </row>
    <row r="11" spans="1:16" x14ac:dyDescent="0.25">
      <c r="A11">
        <v>10</v>
      </c>
      <c r="B11">
        <f t="shared" si="0"/>
        <v>319</v>
      </c>
      <c r="C11">
        <f t="shared" si="0"/>
        <v>13</v>
      </c>
      <c r="D11">
        <v>0</v>
      </c>
      <c r="F11">
        <v>0</v>
      </c>
      <c r="G11">
        <f t="shared" si="1"/>
        <v>319</v>
      </c>
      <c r="H11">
        <f t="shared" si="2"/>
        <v>13</v>
      </c>
      <c r="I11">
        <v>0</v>
      </c>
    </row>
    <row r="12" spans="1:16" x14ac:dyDescent="0.25">
      <c r="A12">
        <v>11</v>
      </c>
      <c r="B12">
        <f t="shared" si="0"/>
        <v>319</v>
      </c>
      <c r="C12">
        <f t="shared" si="0"/>
        <v>13</v>
      </c>
      <c r="D12">
        <v>100</v>
      </c>
      <c r="F12">
        <v>10</v>
      </c>
      <c r="G12">
        <f t="shared" si="1"/>
        <v>319</v>
      </c>
      <c r="H12">
        <f t="shared" si="2"/>
        <v>103</v>
      </c>
      <c r="I12">
        <v>0</v>
      </c>
      <c r="L12" t="s">
        <v>9</v>
      </c>
      <c r="M12" t="s">
        <v>10</v>
      </c>
      <c r="N12" t="s">
        <v>11</v>
      </c>
    </row>
    <row r="13" spans="1:16" x14ac:dyDescent="0.25">
      <c r="A13">
        <v>12</v>
      </c>
      <c r="B13">
        <f t="shared" si="0"/>
        <v>319</v>
      </c>
      <c r="C13">
        <f t="shared" si="0"/>
        <v>103</v>
      </c>
      <c r="D13">
        <v>0</v>
      </c>
      <c r="F13">
        <v>5</v>
      </c>
      <c r="G13">
        <f t="shared" si="1"/>
        <v>319</v>
      </c>
      <c r="H13">
        <f t="shared" si="2"/>
        <v>98</v>
      </c>
      <c r="I13">
        <v>0</v>
      </c>
      <c r="L13">
        <f>SUM(F3:F12)+SUM(E3:E12)</f>
        <v>194</v>
      </c>
      <c r="M13">
        <f>SUM(E12:E21)+SUM(F12:F21)</f>
        <v>543</v>
      </c>
      <c r="N13">
        <f>SUM(E22:E30)+SUM(F22:F30)</f>
        <v>199</v>
      </c>
      <c r="O13">
        <f>SUM(L13:N13)</f>
        <v>936</v>
      </c>
      <c r="P13">
        <f>O13-100</f>
        <v>836</v>
      </c>
    </row>
    <row r="14" spans="1:16" x14ac:dyDescent="0.25">
      <c r="A14">
        <v>13</v>
      </c>
      <c r="B14">
        <f t="shared" si="0"/>
        <v>319</v>
      </c>
      <c r="C14">
        <f t="shared" si="0"/>
        <v>98</v>
      </c>
      <c r="D14">
        <v>0</v>
      </c>
      <c r="F14">
        <v>0</v>
      </c>
      <c r="G14">
        <f t="shared" si="1"/>
        <v>319</v>
      </c>
      <c r="H14">
        <f t="shared" si="2"/>
        <v>98</v>
      </c>
      <c r="I14">
        <v>0</v>
      </c>
    </row>
    <row r="15" spans="1:16" x14ac:dyDescent="0.25">
      <c r="A15">
        <v>14</v>
      </c>
      <c r="B15">
        <f t="shared" si="0"/>
        <v>319</v>
      </c>
      <c r="C15">
        <f t="shared" si="0"/>
        <v>98</v>
      </c>
      <c r="D15">
        <v>0</v>
      </c>
      <c r="E15">
        <v>0</v>
      </c>
      <c r="F15">
        <v>16</v>
      </c>
      <c r="G15">
        <f t="shared" si="1"/>
        <v>319</v>
      </c>
      <c r="H15">
        <f t="shared" si="2"/>
        <v>82</v>
      </c>
      <c r="I15">
        <v>0</v>
      </c>
    </row>
    <row r="16" spans="1:16" x14ac:dyDescent="0.25">
      <c r="A16">
        <v>15</v>
      </c>
      <c r="B16">
        <f t="shared" si="0"/>
        <v>319</v>
      </c>
      <c r="C16">
        <f t="shared" si="0"/>
        <v>82</v>
      </c>
      <c r="D16">
        <v>100</v>
      </c>
      <c r="E16">
        <v>0</v>
      </c>
      <c r="F16">
        <v>2</v>
      </c>
      <c r="G16">
        <f t="shared" si="1"/>
        <v>319</v>
      </c>
      <c r="H16">
        <f t="shared" si="2"/>
        <v>180</v>
      </c>
    </row>
    <row r="17" spans="1:9" x14ac:dyDescent="0.25">
      <c r="A17">
        <v>16</v>
      </c>
      <c r="B17">
        <f t="shared" si="0"/>
        <v>319</v>
      </c>
      <c r="C17">
        <f t="shared" si="0"/>
        <v>180</v>
      </c>
      <c r="D17">
        <v>0</v>
      </c>
      <c r="E17">
        <v>0</v>
      </c>
      <c r="F17">
        <v>26</v>
      </c>
      <c r="G17">
        <f t="shared" si="1"/>
        <v>319</v>
      </c>
      <c r="H17">
        <f>C17-F17+D17+I17</f>
        <v>154</v>
      </c>
    </row>
    <row r="18" spans="1:9" x14ac:dyDescent="0.25">
      <c r="A18">
        <v>17</v>
      </c>
      <c r="B18">
        <f t="shared" si="0"/>
        <v>319</v>
      </c>
      <c r="C18">
        <f t="shared" si="0"/>
        <v>154</v>
      </c>
      <c r="D18">
        <v>400</v>
      </c>
      <c r="E18">
        <v>434</v>
      </c>
      <c r="F18">
        <v>16</v>
      </c>
      <c r="G18">
        <f>B18-E18-I18+D18</f>
        <v>285</v>
      </c>
      <c r="H18">
        <f>C18-F18+I18</f>
        <v>138</v>
      </c>
    </row>
    <row r="19" spans="1:9" x14ac:dyDescent="0.25">
      <c r="A19">
        <v>18</v>
      </c>
      <c r="B19">
        <f t="shared" si="0"/>
        <v>285</v>
      </c>
      <c r="C19">
        <f t="shared" si="0"/>
        <v>138</v>
      </c>
      <c r="D19">
        <v>0</v>
      </c>
      <c r="F19">
        <v>0</v>
      </c>
      <c r="G19">
        <f t="shared" si="1"/>
        <v>285</v>
      </c>
      <c r="H19">
        <f t="shared" si="2"/>
        <v>138</v>
      </c>
    </row>
    <row r="20" spans="1:9" x14ac:dyDescent="0.25">
      <c r="A20">
        <v>19</v>
      </c>
      <c r="B20">
        <f t="shared" si="0"/>
        <v>285</v>
      </c>
      <c r="C20">
        <f t="shared" si="0"/>
        <v>138</v>
      </c>
      <c r="D20">
        <v>0</v>
      </c>
      <c r="F20">
        <v>24</v>
      </c>
      <c r="G20">
        <f t="shared" si="1"/>
        <v>285</v>
      </c>
      <c r="H20">
        <f t="shared" si="2"/>
        <v>114</v>
      </c>
    </row>
    <row r="21" spans="1:9" x14ac:dyDescent="0.25">
      <c r="A21">
        <v>20</v>
      </c>
      <c r="B21">
        <f t="shared" si="0"/>
        <v>285</v>
      </c>
      <c r="C21">
        <f t="shared" si="0"/>
        <v>114</v>
      </c>
      <c r="D21">
        <v>0</v>
      </c>
      <c r="F21">
        <v>10</v>
      </c>
      <c r="G21">
        <f t="shared" si="1"/>
        <v>245</v>
      </c>
      <c r="H21">
        <f t="shared" si="2"/>
        <v>144</v>
      </c>
      <c r="I21">
        <v>40</v>
      </c>
    </row>
    <row r="22" spans="1:9" x14ac:dyDescent="0.25">
      <c r="A22">
        <v>21</v>
      </c>
      <c r="B22">
        <f t="shared" si="0"/>
        <v>245</v>
      </c>
      <c r="C22">
        <f t="shared" si="0"/>
        <v>144</v>
      </c>
      <c r="D22">
        <v>0</v>
      </c>
      <c r="E22">
        <v>0</v>
      </c>
      <c r="F22">
        <v>108</v>
      </c>
      <c r="G22">
        <f t="shared" si="1"/>
        <v>245</v>
      </c>
      <c r="H22">
        <f t="shared" si="2"/>
        <v>36</v>
      </c>
    </row>
    <row r="23" spans="1:9" x14ac:dyDescent="0.25">
      <c r="A23">
        <v>22</v>
      </c>
      <c r="B23">
        <f t="shared" si="0"/>
        <v>245</v>
      </c>
      <c r="C23">
        <f t="shared" si="0"/>
        <v>36</v>
      </c>
      <c r="D23">
        <v>0</v>
      </c>
      <c r="F23">
        <v>3</v>
      </c>
      <c r="G23">
        <f t="shared" si="1"/>
        <v>245</v>
      </c>
      <c r="H23">
        <f t="shared" si="2"/>
        <v>33</v>
      </c>
    </row>
    <row r="24" spans="1:9" x14ac:dyDescent="0.25">
      <c r="A24">
        <v>23</v>
      </c>
      <c r="B24">
        <f t="shared" si="0"/>
        <v>245</v>
      </c>
      <c r="C24">
        <f t="shared" si="0"/>
        <v>33</v>
      </c>
      <c r="D24">
        <v>0</v>
      </c>
      <c r="F24">
        <v>8</v>
      </c>
      <c r="G24">
        <f t="shared" si="1"/>
        <v>245</v>
      </c>
      <c r="H24">
        <f t="shared" si="2"/>
        <v>25</v>
      </c>
    </row>
    <row r="25" spans="1:9" x14ac:dyDescent="0.25">
      <c r="A25">
        <v>24</v>
      </c>
      <c r="B25">
        <f t="shared" si="0"/>
        <v>245</v>
      </c>
      <c r="C25">
        <f t="shared" si="0"/>
        <v>25</v>
      </c>
      <c r="D25">
        <v>0</v>
      </c>
      <c r="F25">
        <v>15</v>
      </c>
      <c r="G25">
        <f t="shared" si="1"/>
        <v>245</v>
      </c>
      <c r="H25">
        <f t="shared" si="2"/>
        <v>10</v>
      </c>
    </row>
    <row r="26" spans="1:9" x14ac:dyDescent="0.25">
      <c r="A26">
        <v>25</v>
      </c>
      <c r="B26">
        <f t="shared" si="0"/>
        <v>245</v>
      </c>
      <c r="C26">
        <f t="shared" si="0"/>
        <v>10</v>
      </c>
      <c r="D26">
        <v>550</v>
      </c>
      <c r="F26">
        <v>18</v>
      </c>
      <c r="G26">
        <f>B26-E26-I26+D26</f>
        <v>775</v>
      </c>
      <c r="H26">
        <f>C26+I26</f>
        <v>30</v>
      </c>
      <c r="I26">
        <v>20</v>
      </c>
    </row>
    <row r="27" spans="1:9" x14ac:dyDescent="0.25">
      <c r="A27">
        <v>26</v>
      </c>
      <c r="B27">
        <f t="shared" si="0"/>
        <v>775</v>
      </c>
      <c r="C27">
        <f t="shared" si="0"/>
        <v>30</v>
      </c>
      <c r="E27">
        <v>0</v>
      </c>
      <c r="F27">
        <v>7</v>
      </c>
      <c r="G27">
        <f t="shared" si="1"/>
        <v>755</v>
      </c>
      <c r="H27">
        <f t="shared" si="2"/>
        <v>43</v>
      </c>
      <c r="I27">
        <v>20</v>
      </c>
    </row>
    <row r="28" spans="1:9" x14ac:dyDescent="0.25">
      <c r="A28">
        <v>27</v>
      </c>
      <c r="B28">
        <f t="shared" si="0"/>
        <v>755</v>
      </c>
      <c r="C28">
        <f t="shared" si="0"/>
        <v>43</v>
      </c>
      <c r="D28">
        <v>0</v>
      </c>
      <c r="F28">
        <v>5</v>
      </c>
      <c r="G28">
        <f t="shared" si="1"/>
        <v>755</v>
      </c>
      <c r="H28">
        <f t="shared" si="2"/>
        <v>38</v>
      </c>
    </row>
    <row r="29" spans="1:9" x14ac:dyDescent="0.25">
      <c r="A29">
        <v>28</v>
      </c>
      <c r="B29">
        <f t="shared" si="0"/>
        <v>755</v>
      </c>
      <c r="C29">
        <f t="shared" si="0"/>
        <v>38</v>
      </c>
      <c r="D29">
        <v>0</v>
      </c>
      <c r="E29">
        <v>35</v>
      </c>
      <c r="F29">
        <v>0</v>
      </c>
      <c r="G29">
        <f>B29-E29-I29</f>
        <v>720</v>
      </c>
      <c r="H29">
        <f t="shared" si="2"/>
        <v>38</v>
      </c>
    </row>
    <row r="31" spans="1:9" x14ac:dyDescent="0.25">
      <c r="A31" t="s">
        <v>31</v>
      </c>
      <c r="B31">
        <v>3300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17" sqref="B17"/>
    </sheetView>
  </sheetViews>
  <sheetFormatPr defaultRowHeight="15" x14ac:dyDescent="0.25"/>
  <cols>
    <col min="4" max="4" width="11" bestFit="1" customWidth="1"/>
    <col min="5" max="5" width="12.7109375" bestFit="1" customWidth="1"/>
    <col min="6" max="6" width="10" bestFit="1" customWidth="1"/>
    <col min="7" max="7" width="10" customWidth="1"/>
  </cols>
  <sheetData>
    <row r="1" spans="1:12" x14ac:dyDescent="0.25">
      <c r="B1" t="s">
        <v>5</v>
      </c>
      <c r="C1" t="s">
        <v>6</v>
      </c>
      <c r="D1" t="s">
        <v>33</v>
      </c>
      <c r="E1" t="s">
        <v>34</v>
      </c>
      <c r="F1" t="s">
        <v>1</v>
      </c>
      <c r="G1" t="s">
        <v>37</v>
      </c>
    </row>
    <row r="2" spans="1:12" x14ac:dyDescent="0.25">
      <c r="A2">
        <v>1</v>
      </c>
      <c r="B2">
        <v>720</v>
      </c>
      <c r="C2">
        <v>38</v>
      </c>
      <c r="D2" s="2" t="s">
        <v>35</v>
      </c>
      <c r="E2" s="2" t="s">
        <v>35</v>
      </c>
      <c r="F2" s="2" t="s">
        <v>35</v>
      </c>
      <c r="G2" s="2" t="s">
        <v>35</v>
      </c>
    </row>
    <row r="3" spans="1:12" x14ac:dyDescent="0.25">
      <c r="A3">
        <v>3</v>
      </c>
      <c r="B3">
        <v>295</v>
      </c>
      <c r="C3">
        <v>32</v>
      </c>
      <c r="D3">
        <f>B2-B3-G3</f>
        <v>375</v>
      </c>
      <c r="E3">
        <f t="shared" ref="E3:E9" si="0">C2-C3+G3</f>
        <v>56</v>
      </c>
      <c r="G3">
        <v>50</v>
      </c>
    </row>
    <row r="4" spans="1:12" x14ac:dyDescent="0.25">
      <c r="A4">
        <v>6</v>
      </c>
      <c r="B4">
        <v>248</v>
      </c>
      <c r="C4">
        <v>55</v>
      </c>
      <c r="D4">
        <f>B3-B4-G4</f>
        <v>7</v>
      </c>
      <c r="E4">
        <f t="shared" si="0"/>
        <v>17</v>
      </c>
      <c r="G4">
        <v>40</v>
      </c>
      <c r="I4" t="s">
        <v>2</v>
      </c>
    </row>
    <row r="5" spans="1:12" x14ac:dyDescent="0.25">
      <c r="A5">
        <v>10</v>
      </c>
      <c r="B5">
        <v>178</v>
      </c>
      <c r="C5">
        <v>30</v>
      </c>
      <c r="D5">
        <f>B4-B5-G5</f>
        <v>50</v>
      </c>
      <c r="E5">
        <f t="shared" si="0"/>
        <v>45</v>
      </c>
      <c r="G5">
        <v>20</v>
      </c>
      <c r="I5" t="s">
        <v>9</v>
      </c>
      <c r="J5" t="s">
        <v>10</v>
      </c>
      <c r="K5" t="s">
        <v>11</v>
      </c>
    </row>
    <row r="6" spans="1:12" x14ac:dyDescent="0.25">
      <c r="A6">
        <v>13</v>
      </c>
      <c r="B6">
        <f>97+F6</f>
        <v>1097</v>
      </c>
      <c r="C6">
        <v>20</v>
      </c>
      <c r="D6">
        <f>21</f>
        <v>21</v>
      </c>
      <c r="E6">
        <f t="shared" si="0"/>
        <v>70</v>
      </c>
      <c r="F6">
        <v>1000</v>
      </c>
      <c r="G6">
        <v>60</v>
      </c>
      <c r="I6">
        <f>SUM(D3:D5)+SUM(E3:E5)</f>
        <v>550</v>
      </c>
      <c r="J6">
        <f>SUM(D6:D8)+SUM(E6:E8)</f>
        <v>175</v>
      </c>
      <c r="K6">
        <f>SUM(D9:D11)+SUM(E9:E11)</f>
        <v>279</v>
      </c>
      <c r="L6">
        <f>SUM(I6:K6)</f>
        <v>1004</v>
      </c>
    </row>
    <row r="7" spans="1:12" x14ac:dyDescent="0.25">
      <c r="A7">
        <v>16</v>
      </c>
      <c r="B7">
        <v>1077</v>
      </c>
      <c r="C7">
        <v>26</v>
      </c>
      <c r="D7">
        <f>B6-B7-G7</f>
        <v>0</v>
      </c>
      <c r="E7">
        <f t="shared" si="0"/>
        <v>14</v>
      </c>
      <c r="G7">
        <v>20</v>
      </c>
    </row>
    <row r="8" spans="1:12" x14ac:dyDescent="0.25">
      <c r="A8">
        <v>20</v>
      </c>
      <c r="B8">
        <f>B7-G7-D7</f>
        <v>1057</v>
      </c>
      <c r="C8">
        <v>6</v>
      </c>
      <c r="D8">
        <v>30</v>
      </c>
      <c r="E8">
        <f t="shared" si="0"/>
        <v>40</v>
      </c>
      <c r="G8">
        <v>20</v>
      </c>
    </row>
    <row r="9" spans="1:12" x14ac:dyDescent="0.25">
      <c r="A9">
        <v>23</v>
      </c>
      <c r="B9">
        <v>925</v>
      </c>
      <c r="C9">
        <v>13</v>
      </c>
      <c r="D9">
        <v>62</v>
      </c>
      <c r="E9">
        <f t="shared" si="0"/>
        <v>33</v>
      </c>
      <c r="G9">
        <v>40</v>
      </c>
    </row>
    <row r="10" spans="1:12" x14ac:dyDescent="0.25">
      <c r="A10">
        <v>26</v>
      </c>
      <c r="B10">
        <v>1379</v>
      </c>
      <c r="C10">
        <v>25</v>
      </c>
      <c r="D10">
        <f>17+59</f>
        <v>76</v>
      </c>
      <c r="E10">
        <f>C9-C10+G10</f>
        <v>8</v>
      </c>
      <c r="F10">
        <v>550</v>
      </c>
      <c r="G10">
        <v>20</v>
      </c>
    </row>
    <row r="11" spans="1:12" x14ac:dyDescent="0.25">
      <c r="A11">
        <v>31</v>
      </c>
      <c r="B11">
        <v>540</v>
      </c>
      <c r="C11">
        <v>49</v>
      </c>
      <c r="D11">
        <f>B10-B11-G11-(B17-B18)</f>
        <v>34</v>
      </c>
      <c r="E11">
        <f>C10-C11+G11</f>
        <v>66</v>
      </c>
      <c r="G11">
        <v>90</v>
      </c>
    </row>
    <row r="14" spans="1:12" x14ac:dyDescent="0.25">
      <c r="A14" t="s">
        <v>36</v>
      </c>
      <c r="C14">
        <v>3016</v>
      </c>
    </row>
    <row r="16" spans="1:12" x14ac:dyDescent="0.25">
      <c r="A16" t="s">
        <v>31</v>
      </c>
    </row>
    <row r="17" spans="1:2" x14ac:dyDescent="0.25">
      <c r="A17" t="s">
        <v>38</v>
      </c>
      <c r="B17">
        <f>285+715</f>
        <v>1000</v>
      </c>
    </row>
    <row r="18" spans="1:2" x14ac:dyDescent="0.25">
      <c r="A18" t="s">
        <v>39</v>
      </c>
      <c r="B18">
        <v>285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4" sqref="G14"/>
    </sheetView>
  </sheetViews>
  <sheetFormatPr defaultRowHeight="15" x14ac:dyDescent="0.25"/>
  <sheetData>
    <row r="1" spans="1:12" x14ac:dyDescent="0.25">
      <c r="B1" t="s">
        <v>5</v>
      </c>
      <c r="C1" t="s">
        <v>6</v>
      </c>
      <c r="D1" t="s">
        <v>33</v>
      </c>
      <c r="E1" t="s">
        <v>34</v>
      </c>
      <c r="F1" t="s">
        <v>1</v>
      </c>
      <c r="G1" t="s">
        <v>40</v>
      </c>
    </row>
    <row r="2" spans="1:12" x14ac:dyDescent="0.25">
      <c r="A2">
        <v>1</v>
      </c>
      <c r="B2">
        <v>540</v>
      </c>
      <c r="C2">
        <v>49</v>
      </c>
      <c r="D2" t="s">
        <v>35</v>
      </c>
      <c r="E2" t="s">
        <v>35</v>
      </c>
      <c r="F2" t="s">
        <v>35</v>
      </c>
    </row>
    <row r="3" spans="1:12" x14ac:dyDescent="0.25">
      <c r="A3">
        <v>3</v>
      </c>
      <c r="B3">
        <v>490</v>
      </c>
      <c r="C3">
        <v>35</v>
      </c>
      <c r="D3">
        <v>0</v>
      </c>
      <c r="E3">
        <f t="shared" ref="E3:E9" si="0">C2-C3+G3</f>
        <v>64</v>
      </c>
      <c r="G3">
        <v>50</v>
      </c>
    </row>
    <row r="4" spans="1:12" x14ac:dyDescent="0.25">
      <c r="A4">
        <v>6</v>
      </c>
      <c r="B4">
        <v>490</v>
      </c>
      <c r="C4">
        <v>35</v>
      </c>
      <c r="D4">
        <v>0</v>
      </c>
      <c r="E4">
        <f t="shared" si="0"/>
        <v>0</v>
      </c>
      <c r="I4" t="s">
        <v>2</v>
      </c>
    </row>
    <row r="5" spans="1:12" x14ac:dyDescent="0.25">
      <c r="A5">
        <v>10</v>
      </c>
      <c r="B5">
        <v>290</v>
      </c>
      <c r="C5">
        <v>29</v>
      </c>
      <c r="D5">
        <f>14+150+375</f>
        <v>539</v>
      </c>
      <c r="E5">
        <f t="shared" si="0"/>
        <v>146</v>
      </c>
      <c r="F5">
        <v>1000</v>
      </c>
      <c r="G5">
        <v>140</v>
      </c>
      <c r="I5" t="s">
        <v>9</v>
      </c>
      <c r="J5" t="s">
        <v>10</v>
      </c>
      <c r="K5" t="s">
        <v>11</v>
      </c>
    </row>
    <row r="6" spans="1:12" x14ac:dyDescent="0.25">
      <c r="A6">
        <v>13</v>
      </c>
      <c r="B6">
        <f>270-18</f>
        <v>252</v>
      </c>
      <c r="C6">
        <v>41</v>
      </c>
      <c r="D6">
        <v>18</v>
      </c>
      <c r="E6">
        <f t="shared" si="0"/>
        <v>8</v>
      </c>
      <c r="F6">
        <v>0</v>
      </c>
      <c r="G6">
        <v>20</v>
      </c>
      <c r="I6">
        <f>SUM(D3:D5)+SUM(E3:E5)</f>
        <v>749</v>
      </c>
      <c r="J6">
        <f>SUM(D6:D8)+SUM(E6:E8)</f>
        <v>65</v>
      </c>
      <c r="K6">
        <f>SUM(D9:D11)+SUM(E9:E11)</f>
        <v>161</v>
      </c>
      <c r="L6">
        <f>SUM(I6:K6)</f>
        <v>975</v>
      </c>
    </row>
    <row r="7" spans="1:12" x14ac:dyDescent="0.25">
      <c r="A7">
        <v>16</v>
      </c>
      <c r="B7">
        <v>222</v>
      </c>
      <c r="C7">
        <v>55</v>
      </c>
      <c r="D7">
        <v>10</v>
      </c>
      <c r="E7">
        <f t="shared" si="0"/>
        <v>6</v>
      </c>
      <c r="G7">
        <v>20</v>
      </c>
    </row>
    <row r="8" spans="1:12" x14ac:dyDescent="0.25">
      <c r="A8">
        <v>20</v>
      </c>
      <c r="B8">
        <v>222</v>
      </c>
      <c r="C8">
        <v>32</v>
      </c>
      <c r="D8">
        <v>0</v>
      </c>
      <c r="E8">
        <f t="shared" si="0"/>
        <v>23</v>
      </c>
      <c r="L8">
        <v>996</v>
      </c>
    </row>
    <row r="9" spans="1:12" x14ac:dyDescent="0.25">
      <c r="A9">
        <v>23</v>
      </c>
      <c r="B9">
        <f>B8-34</f>
        <v>188</v>
      </c>
      <c r="C9">
        <v>19</v>
      </c>
      <c r="D9">
        <v>34</v>
      </c>
      <c r="E9">
        <f t="shared" si="0"/>
        <v>13</v>
      </c>
    </row>
    <row r="10" spans="1:12" x14ac:dyDescent="0.25">
      <c r="A10">
        <v>26</v>
      </c>
      <c r="B10">
        <v>188</v>
      </c>
      <c r="C10">
        <v>166</v>
      </c>
      <c r="D10">
        <v>0</v>
      </c>
      <c r="E10">
        <f>C9-C10+G10+F10</f>
        <v>53</v>
      </c>
      <c r="F10">
        <v>200</v>
      </c>
    </row>
    <row r="11" spans="1:12" x14ac:dyDescent="0.25">
      <c r="A11">
        <v>30</v>
      </c>
      <c r="B11">
        <f>183+F11</f>
        <v>733</v>
      </c>
      <c r="C11">
        <v>110</v>
      </c>
      <c r="D11">
        <v>5</v>
      </c>
      <c r="E11">
        <f>C10-C11+G11</f>
        <v>56</v>
      </c>
      <c r="F11">
        <v>550</v>
      </c>
    </row>
    <row r="16" spans="1:12" x14ac:dyDescent="0.25">
      <c r="A16" t="s">
        <v>31</v>
      </c>
    </row>
    <row r="17" spans="1:2" x14ac:dyDescent="0.25">
      <c r="A17" t="s">
        <v>41</v>
      </c>
      <c r="B17">
        <v>999</v>
      </c>
    </row>
    <row r="18" spans="1:2" x14ac:dyDescent="0.25">
      <c r="A18" t="s">
        <v>42</v>
      </c>
      <c r="B18">
        <v>1500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M29" sqref="M29"/>
    </sheetView>
  </sheetViews>
  <sheetFormatPr defaultRowHeight="15" x14ac:dyDescent="0.25"/>
  <sheetData>
    <row r="1" spans="1:12" x14ac:dyDescent="0.25">
      <c r="B1" t="s">
        <v>5</v>
      </c>
      <c r="C1" t="s">
        <v>6</v>
      </c>
      <c r="D1" t="s">
        <v>33</v>
      </c>
      <c r="E1" t="s">
        <v>34</v>
      </c>
      <c r="F1" t="s">
        <v>1</v>
      </c>
      <c r="G1" t="s">
        <v>40</v>
      </c>
    </row>
    <row r="2" spans="1:12" x14ac:dyDescent="0.25">
      <c r="A2">
        <v>1</v>
      </c>
      <c r="B2">
        <v>733</v>
      </c>
      <c r="C2">
        <v>110</v>
      </c>
      <c r="D2" t="s">
        <v>35</v>
      </c>
      <c r="E2" t="s">
        <v>35</v>
      </c>
      <c r="F2" t="s">
        <v>35</v>
      </c>
    </row>
    <row r="3" spans="1:12" x14ac:dyDescent="0.25">
      <c r="A3">
        <v>3</v>
      </c>
      <c r="B3">
        <v>707</v>
      </c>
      <c r="C3">
        <v>110</v>
      </c>
      <c r="D3">
        <v>26</v>
      </c>
      <c r="E3">
        <f t="shared" ref="E3:E8" si="0">C2-C3+G3</f>
        <v>30</v>
      </c>
      <c r="G3">
        <v>30</v>
      </c>
    </row>
    <row r="4" spans="1:12" x14ac:dyDescent="0.25">
      <c r="A4">
        <v>6</v>
      </c>
      <c r="B4">
        <v>707</v>
      </c>
      <c r="C4">
        <v>67</v>
      </c>
      <c r="D4">
        <v>0</v>
      </c>
      <c r="E4">
        <f t="shared" si="0"/>
        <v>43</v>
      </c>
      <c r="I4" t="s">
        <v>2</v>
      </c>
    </row>
    <row r="5" spans="1:12" x14ac:dyDescent="0.25">
      <c r="A5">
        <v>10</v>
      </c>
      <c r="B5">
        <v>687</v>
      </c>
      <c r="C5">
        <v>25</v>
      </c>
      <c r="D5">
        <v>375</v>
      </c>
      <c r="E5">
        <f t="shared" si="0"/>
        <v>62</v>
      </c>
      <c r="F5">
        <v>0</v>
      </c>
      <c r="G5">
        <v>20</v>
      </c>
      <c r="I5" t="s">
        <v>9</v>
      </c>
      <c r="J5" t="s">
        <v>10</v>
      </c>
      <c r="K5" t="s">
        <v>11</v>
      </c>
    </row>
    <row r="6" spans="1:12" x14ac:dyDescent="0.25">
      <c r="A6">
        <v>13</v>
      </c>
      <c r="B6">
        <v>508</v>
      </c>
      <c r="C6">
        <v>30</v>
      </c>
      <c r="D6">
        <v>10</v>
      </c>
      <c r="E6">
        <f t="shared" si="0"/>
        <v>15</v>
      </c>
      <c r="F6">
        <v>1000</v>
      </c>
      <c r="G6">
        <v>20</v>
      </c>
      <c r="I6">
        <f>SUM(D3:D5)+SUM(E3:E5)</f>
        <v>536</v>
      </c>
      <c r="J6">
        <f>SUM(D6:D8)+SUM(E6:E8)</f>
        <v>164</v>
      </c>
      <c r="K6">
        <f>SUM(D9:D11)+SUM(E9:E11)</f>
        <v>272</v>
      </c>
      <c r="L6">
        <f>SUM(I6:K6)</f>
        <v>972</v>
      </c>
    </row>
    <row r="7" spans="1:12" x14ac:dyDescent="0.25">
      <c r="A7">
        <v>16</v>
      </c>
      <c r="B7">
        <v>431</v>
      </c>
      <c r="C7">
        <v>10</v>
      </c>
      <c r="D7">
        <v>27</v>
      </c>
      <c r="E7">
        <f>C6-C7+G7</f>
        <v>70</v>
      </c>
      <c r="G7">
        <v>50</v>
      </c>
    </row>
    <row r="8" spans="1:12" x14ac:dyDescent="0.25">
      <c r="A8">
        <v>20</v>
      </c>
      <c r="B8">
        <v>390</v>
      </c>
      <c r="C8">
        <v>9</v>
      </c>
      <c r="D8">
        <v>21</v>
      </c>
      <c r="E8">
        <f t="shared" si="0"/>
        <v>21</v>
      </c>
      <c r="G8">
        <v>20</v>
      </c>
    </row>
    <row r="9" spans="1:12" x14ac:dyDescent="0.25">
      <c r="A9">
        <v>23</v>
      </c>
      <c r="B9">
        <v>290</v>
      </c>
      <c r="C9">
        <v>56</v>
      </c>
      <c r="D9">
        <v>14</v>
      </c>
      <c r="E9">
        <f>C8-C9+G9</f>
        <v>103</v>
      </c>
      <c r="G9">
        <v>150</v>
      </c>
    </row>
    <row r="10" spans="1:12" x14ac:dyDescent="0.25">
      <c r="A10">
        <v>26</v>
      </c>
      <c r="B10">
        <v>227</v>
      </c>
      <c r="C10">
        <v>25</v>
      </c>
      <c r="D10">
        <v>17</v>
      </c>
      <c r="E10">
        <f>C9-C10+G10</f>
        <v>31</v>
      </c>
      <c r="F10">
        <v>0</v>
      </c>
      <c r="G10">
        <v>0</v>
      </c>
    </row>
    <row r="11" spans="1:12" x14ac:dyDescent="0.25">
      <c r="A11">
        <v>30</v>
      </c>
      <c r="B11">
        <v>672</v>
      </c>
      <c r="C11">
        <v>10</v>
      </c>
      <c r="D11">
        <f>65+37-10</f>
        <v>92</v>
      </c>
      <c r="E11">
        <f>C10-C11+G11</f>
        <v>15</v>
      </c>
      <c r="F11">
        <v>550</v>
      </c>
      <c r="G11">
        <v>0</v>
      </c>
    </row>
    <row r="16" spans="1:12" x14ac:dyDescent="0.25">
      <c r="A16" t="s">
        <v>31</v>
      </c>
    </row>
    <row r="17" spans="1:3" x14ac:dyDescent="0.25">
      <c r="A17" t="s">
        <v>47</v>
      </c>
      <c r="B17">
        <v>1500</v>
      </c>
    </row>
    <row r="18" spans="1:3" x14ac:dyDescent="0.25">
      <c r="A18" t="s">
        <v>48</v>
      </c>
      <c r="B18">
        <f>728+B17</f>
        <v>2228</v>
      </c>
    </row>
    <row r="20" spans="1:3" x14ac:dyDescent="0.25">
      <c r="A20" t="s">
        <v>43</v>
      </c>
      <c r="B20" t="s">
        <v>44</v>
      </c>
      <c r="C20">
        <v>35</v>
      </c>
    </row>
    <row r="21" spans="1:3" x14ac:dyDescent="0.25">
      <c r="A21" t="s">
        <v>45</v>
      </c>
      <c r="B21" t="s">
        <v>46</v>
      </c>
      <c r="C21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13" sqref="I13"/>
    </sheetView>
  </sheetViews>
  <sheetFormatPr defaultRowHeight="15" x14ac:dyDescent="0.25"/>
  <cols>
    <col min="5" max="5" width="12.7109375" bestFit="1" customWidth="1"/>
    <col min="6" max="6" width="12.7109375" customWidth="1"/>
    <col min="9" max="9" width="13.28515625" bestFit="1" customWidth="1"/>
  </cols>
  <sheetData>
    <row r="1" spans="1:14" x14ac:dyDescent="0.25">
      <c r="B1" t="s">
        <v>5</v>
      </c>
      <c r="C1" t="s">
        <v>6</v>
      </c>
      <c r="D1" t="s">
        <v>33</v>
      </c>
      <c r="E1" t="s">
        <v>34</v>
      </c>
      <c r="F1" t="s">
        <v>49</v>
      </c>
      <c r="G1" t="s">
        <v>1</v>
      </c>
      <c r="H1" t="s">
        <v>40</v>
      </c>
    </row>
    <row r="2" spans="1:14" x14ac:dyDescent="0.25">
      <c r="A2">
        <v>1</v>
      </c>
      <c r="B2">
        <v>672</v>
      </c>
      <c r="C2">
        <v>10</v>
      </c>
      <c r="D2" s="2" t="s">
        <v>35</v>
      </c>
      <c r="E2" s="2" t="s">
        <v>35</v>
      </c>
      <c r="F2" s="2" t="s">
        <v>35</v>
      </c>
      <c r="G2" s="2" t="s">
        <v>35</v>
      </c>
      <c r="H2" s="2" t="s">
        <v>35</v>
      </c>
    </row>
    <row r="3" spans="1:14" x14ac:dyDescent="0.25">
      <c r="A3">
        <v>5</v>
      </c>
      <c r="B3">
        <v>1042</v>
      </c>
      <c r="C3">
        <v>22</v>
      </c>
      <c r="D3">
        <f>24</f>
        <v>24</v>
      </c>
      <c r="E3">
        <f>C2-C3+H3-C16</f>
        <v>38</v>
      </c>
      <c r="F3">
        <f>SUM(C13:C16)</f>
        <v>545</v>
      </c>
      <c r="G3">
        <v>1000</v>
      </c>
      <c r="H3">
        <v>60</v>
      </c>
      <c r="I3" t="s">
        <v>56</v>
      </c>
    </row>
    <row r="4" spans="1:14" x14ac:dyDescent="0.25">
      <c r="A4">
        <v>10</v>
      </c>
      <c r="B4">
        <v>957</v>
      </c>
      <c r="C4">
        <v>17</v>
      </c>
      <c r="D4">
        <v>27</v>
      </c>
      <c r="E4">
        <f>C3-C4+H4-C17</f>
        <v>5</v>
      </c>
      <c r="F4">
        <f>C17+C18</f>
        <v>43</v>
      </c>
      <c r="G4">
        <v>0</v>
      </c>
      <c r="H4">
        <v>20</v>
      </c>
      <c r="I4" t="s">
        <v>56</v>
      </c>
      <c r="K4" t="s">
        <v>2</v>
      </c>
    </row>
    <row r="5" spans="1:14" x14ac:dyDescent="0.25">
      <c r="A5">
        <v>15</v>
      </c>
      <c r="B5">
        <f>B4-H5-D5</f>
        <v>874</v>
      </c>
      <c r="C5">
        <v>3</v>
      </c>
      <c r="D5">
        <f>15+18</f>
        <v>33</v>
      </c>
      <c r="E5">
        <f>C4-C5+H5-C19</f>
        <v>34</v>
      </c>
      <c r="F5">
        <v>30</v>
      </c>
      <c r="G5">
        <v>0</v>
      </c>
      <c r="H5">
        <v>50</v>
      </c>
      <c r="I5" t="s">
        <v>56</v>
      </c>
      <c r="K5" t="s">
        <v>9</v>
      </c>
      <c r="L5" t="s">
        <v>10</v>
      </c>
      <c r="M5" t="s">
        <v>11</v>
      </c>
    </row>
    <row r="6" spans="1:14" x14ac:dyDescent="0.25">
      <c r="A6">
        <v>20</v>
      </c>
      <c r="B6">
        <v>874</v>
      </c>
      <c r="C6">
        <v>38</v>
      </c>
      <c r="D6">
        <v>0</v>
      </c>
      <c r="E6">
        <f>C5-C6+H6+G6-C21</f>
        <v>25</v>
      </c>
      <c r="F6">
        <f>C20+C21</f>
        <v>51</v>
      </c>
      <c r="G6">
        <v>45</v>
      </c>
      <c r="H6">
        <v>40</v>
      </c>
      <c r="I6" t="s">
        <v>82</v>
      </c>
      <c r="J6" t="s">
        <v>54</v>
      </c>
      <c r="K6">
        <f>SUM(F3:F4)+SUM(D3:D4)+SUM(E3:E4)</f>
        <v>682</v>
      </c>
      <c r="L6">
        <f>SUM(D5:D6)+SUM(E5:E6)+SUM(F5:F6)</f>
        <v>173</v>
      </c>
      <c r="M6">
        <f>SUM(D7:D8)+SUM(E7:E8)+SUM(F7:F8)</f>
        <v>162</v>
      </c>
      <c r="N6">
        <f>SUM(K6:M6)</f>
        <v>1017</v>
      </c>
    </row>
    <row r="7" spans="1:14" x14ac:dyDescent="0.25">
      <c r="A7">
        <v>25</v>
      </c>
      <c r="B7">
        <f>B6-H6-C21-C23-D7-C28</f>
        <v>271</v>
      </c>
      <c r="C7">
        <v>5</v>
      </c>
      <c r="D7">
        <v>22</v>
      </c>
      <c r="E7">
        <f>C6-C7+H7+G7-C22</f>
        <v>13</v>
      </c>
      <c r="F7">
        <f>30+C23</f>
        <v>46</v>
      </c>
      <c r="G7">
        <v>10</v>
      </c>
      <c r="H7">
        <v>0</v>
      </c>
      <c r="I7" t="s">
        <v>56</v>
      </c>
      <c r="J7" t="s">
        <v>55</v>
      </c>
      <c r="K7">
        <f>SUM(D3:D4)+SUM(E3:E4)</f>
        <v>94</v>
      </c>
      <c r="L7">
        <f>SUM(E5:E6)+SUM(D5:D6)</f>
        <v>92</v>
      </c>
      <c r="M7">
        <f>SUM(E7:E8)+SUM(D7:D8)</f>
        <v>106</v>
      </c>
      <c r="N7">
        <f>SUM(K7:M7)</f>
        <v>292</v>
      </c>
    </row>
    <row r="8" spans="1:14" x14ac:dyDescent="0.25">
      <c r="A8">
        <v>30</v>
      </c>
      <c r="B8">
        <v>721</v>
      </c>
      <c r="C8">
        <v>24</v>
      </c>
      <c r="D8">
        <f>20+30</f>
        <v>50</v>
      </c>
      <c r="E8">
        <f>C7-C8+H8-F8</f>
        <v>21</v>
      </c>
      <c r="F8">
        <f>C24</f>
        <v>10</v>
      </c>
      <c r="G8">
        <v>550</v>
      </c>
      <c r="H8">
        <v>50</v>
      </c>
      <c r="I8" t="s">
        <v>56</v>
      </c>
    </row>
    <row r="9" spans="1:14" x14ac:dyDescent="0.25">
      <c r="A9" t="s">
        <v>83</v>
      </c>
      <c r="B9">
        <v>15</v>
      </c>
    </row>
    <row r="12" spans="1:14" x14ac:dyDescent="0.25">
      <c r="A12" t="s">
        <v>2</v>
      </c>
    </row>
    <row r="13" spans="1:14" x14ac:dyDescent="0.25">
      <c r="A13" t="s">
        <v>50</v>
      </c>
      <c r="B13" t="s">
        <v>52</v>
      </c>
      <c r="C13">
        <v>375</v>
      </c>
    </row>
    <row r="14" spans="1:14" x14ac:dyDescent="0.25">
      <c r="A14" t="s">
        <v>51</v>
      </c>
      <c r="B14" t="s">
        <v>52</v>
      </c>
      <c r="C14">
        <v>60</v>
      </c>
    </row>
    <row r="15" spans="1:14" x14ac:dyDescent="0.25">
      <c r="A15" t="s">
        <v>53</v>
      </c>
      <c r="B15" t="s">
        <v>52</v>
      </c>
      <c r="C15">
        <v>100</v>
      </c>
    </row>
    <row r="16" spans="1:14" x14ac:dyDescent="0.25">
      <c r="A16" t="s">
        <v>57</v>
      </c>
      <c r="B16" t="s">
        <v>58</v>
      </c>
      <c r="C16">
        <v>10</v>
      </c>
    </row>
    <row r="17" spans="1:3" x14ac:dyDescent="0.25">
      <c r="A17" t="s">
        <v>59</v>
      </c>
      <c r="B17" t="s">
        <v>60</v>
      </c>
      <c r="C17">
        <v>20</v>
      </c>
    </row>
    <row r="18" spans="1:3" x14ac:dyDescent="0.25">
      <c r="A18" t="s">
        <v>61</v>
      </c>
      <c r="B18" t="s">
        <v>62</v>
      </c>
      <c r="C18">
        <v>23</v>
      </c>
    </row>
    <row r="19" spans="1:3" x14ac:dyDescent="0.25">
      <c r="A19" t="s">
        <v>63</v>
      </c>
      <c r="B19" t="s">
        <v>64</v>
      </c>
      <c r="C19">
        <v>30</v>
      </c>
    </row>
    <row r="20" spans="1:3" x14ac:dyDescent="0.25">
      <c r="A20" t="s">
        <v>66</v>
      </c>
      <c r="B20" t="s">
        <v>65</v>
      </c>
      <c r="C20">
        <v>26</v>
      </c>
    </row>
    <row r="21" spans="1:3" x14ac:dyDescent="0.25">
      <c r="A21" t="s">
        <v>67</v>
      </c>
      <c r="B21" t="s">
        <v>68</v>
      </c>
      <c r="C21">
        <v>25</v>
      </c>
    </row>
    <row r="22" spans="1:3" x14ac:dyDescent="0.25">
      <c r="A22" t="s">
        <v>66</v>
      </c>
      <c r="B22" t="s">
        <v>69</v>
      </c>
      <c r="C22">
        <v>30</v>
      </c>
    </row>
    <row r="23" spans="1:3" x14ac:dyDescent="0.25">
      <c r="A23" t="s">
        <v>19</v>
      </c>
      <c r="B23" t="s">
        <v>70</v>
      </c>
      <c r="C23">
        <v>16</v>
      </c>
    </row>
    <row r="24" spans="1:3" x14ac:dyDescent="0.25">
      <c r="A24" t="s">
        <v>72</v>
      </c>
      <c r="B24" t="s">
        <v>73</v>
      </c>
      <c r="C24">
        <v>10</v>
      </c>
    </row>
    <row r="28" spans="1:3" x14ac:dyDescent="0.25">
      <c r="A28" t="s">
        <v>71</v>
      </c>
      <c r="C28">
        <v>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E9" sqref="E9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33</v>
      </c>
      <c r="E1" t="s">
        <v>34</v>
      </c>
      <c r="F1" t="s">
        <v>1</v>
      </c>
      <c r="G1" t="s">
        <v>40</v>
      </c>
    </row>
    <row r="2" spans="1:13" x14ac:dyDescent="0.25">
      <c r="A2">
        <v>1</v>
      </c>
      <c r="B2">
        <v>721</v>
      </c>
      <c r="C2">
        <v>24</v>
      </c>
      <c r="D2" t="s">
        <v>35</v>
      </c>
      <c r="E2" t="s">
        <v>35</v>
      </c>
      <c r="F2" t="s">
        <v>35</v>
      </c>
      <c r="G2" t="s">
        <v>35</v>
      </c>
    </row>
    <row r="3" spans="1:13" x14ac:dyDescent="0.25">
      <c r="A3">
        <v>5</v>
      </c>
      <c r="B3">
        <v>555</v>
      </c>
      <c r="C3">
        <v>4</v>
      </c>
      <c r="D3">
        <v>67</v>
      </c>
      <c r="E3">
        <v>91</v>
      </c>
      <c r="F3">
        <v>0</v>
      </c>
      <c r="G3">
        <v>100</v>
      </c>
      <c r="H3" t="s">
        <v>85</v>
      </c>
    </row>
    <row r="4" spans="1:13" x14ac:dyDescent="0.25">
      <c r="A4">
        <v>10</v>
      </c>
      <c r="B4">
        <v>439</v>
      </c>
      <c r="C4">
        <v>12</v>
      </c>
      <c r="D4">
        <f>56</f>
        <v>56</v>
      </c>
      <c r="E4">
        <f>C3-C4+G4</f>
        <v>52</v>
      </c>
      <c r="F4">
        <v>0</v>
      </c>
      <c r="G4">
        <v>60</v>
      </c>
      <c r="H4" t="s">
        <v>56</v>
      </c>
      <c r="J4" t="s">
        <v>2</v>
      </c>
    </row>
    <row r="5" spans="1:13" x14ac:dyDescent="0.25">
      <c r="A5">
        <v>15</v>
      </c>
      <c r="B5">
        <f>B4-D5-G5+F5</f>
        <v>960</v>
      </c>
      <c r="C5">
        <v>20</v>
      </c>
      <c r="D5">
        <f>C22+20+C23</f>
        <v>399</v>
      </c>
      <c r="E5">
        <f>5+6+10+C20+C21+1</f>
        <v>73</v>
      </c>
      <c r="F5">
        <v>1000</v>
      </c>
      <c r="G5">
        <v>80</v>
      </c>
      <c r="H5" t="s">
        <v>56</v>
      </c>
      <c r="J5" t="s">
        <v>9</v>
      </c>
      <c r="K5" t="s">
        <v>10</v>
      </c>
      <c r="L5" t="s">
        <v>11</v>
      </c>
    </row>
    <row r="6" spans="1:13" x14ac:dyDescent="0.25">
      <c r="A6">
        <v>20</v>
      </c>
      <c r="B6">
        <f>B5-G6-D6</f>
        <v>809</v>
      </c>
      <c r="C6">
        <f>C5+G6-E6</f>
        <v>3</v>
      </c>
      <c r="D6">
        <v>11</v>
      </c>
      <c r="E6">
        <f>125+1+8+20+3</f>
        <v>157</v>
      </c>
      <c r="F6">
        <v>0</v>
      </c>
      <c r="G6">
        <v>140</v>
      </c>
      <c r="H6" t="s">
        <v>56</v>
      </c>
      <c r="I6" t="s">
        <v>54</v>
      </c>
      <c r="J6">
        <f>SUM(D3:D4)+SUM(E3:E4)</f>
        <v>266</v>
      </c>
      <c r="K6">
        <f>SUM(E5:E6)+SUM(D5:D6)</f>
        <v>640</v>
      </c>
      <c r="L6">
        <f>SUM(D7:D8)+SUM(E7:E8)</f>
        <v>370</v>
      </c>
      <c r="M6">
        <f>SUM(J6:L6)</f>
        <v>1276</v>
      </c>
    </row>
    <row r="7" spans="1:13" x14ac:dyDescent="0.25">
      <c r="A7">
        <v>25</v>
      </c>
      <c r="B7">
        <f>B6-G7-D7</f>
        <v>648</v>
      </c>
      <c r="C7">
        <f>C6+G7-E7</f>
        <v>5</v>
      </c>
      <c r="D7">
        <f>35+3+12+C25+C27+40</f>
        <v>141</v>
      </c>
      <c r="E7">
        <v>18</v>
      </c>
      <c r="F7">
        <v>0</v>
      </c>
      <c r="G7">
        <v>20</v>
      </c>
      <c r="I7" t="s">
        <v>55</v>
      </c>
      <c r="J7">
        <f>J6-C13-C14-C15-C16-C17</f>
        <v>127</v>
      </c>
      <c r="K7">
        <f>SUM(E5:E6)+SUM(D5:D6)-C20-C21-C18-C19-C22-C23-C24</f>
        <v>74</v>
      </c>
      <c r="L7">
        <f>SUM(E7:E8)+SUM(D7:D8)-C25-C26-C27-C28-C29-C33</f>
        <v>211</v>
      </c>
      <c r="M7">
        <f>SUM(J7:L7)</f>
        <v>412</v>
      </c>
    </row>
    <row r="8" spans="1:13" x14ac:dyDescent="0.25">
      <c r="A8">
        <v>30</v>
      </c>
      <c r="B8">
        <f>B7-G8-D8</f>
        <v>437</v>
      </c>
      <c r="C8">
        <f>C7+G8-E8</f>
        <v>5</v>
      </c>
      <c r="D8">
        <f>6+5+13+22+5</f>
        <v>51</v>
      </c>
      <c r="E8">
        <f>C29+C30+C31+C33+C32+20</f>
        <v>160</v>
      </c>
      <c r="F8">
        <v>0</v>
      </c>
      <c r="G8">
        <v>160</v>
      </c>
    </row>
    <row r="12" spans="1:13" x14ac:dyDescent="0.25">
      <c r="A12" t="s">
        <v>2</v>
      </c>
    </row>
    <row r="13" spans="1:13" x14ac:dyDescent="0.25">
      <c r="A13" t="s">
        <v>77</v>
      </c>
      <c r="B13" t="s">
        <v>78</v>
      </c>
      <c r="C13">
        <v>76</v>
      </c>
    </row>
    <row r="14" spans="1:13" x14ac:dyDescent="0.25">
      <c r="A14" t="s">
        <v>74</v>
      </c>
      <c r="B14" t="s">
        <v>75</v>
      </c>
      <c r="C14">
        <v>24</v>
      </c>
    </row>
    <row r="15" spans="1:13" x14ac:dyDescent="0.25">
      <c r="A15" t="s">
        <v>76</v>
      </c>
      <c r="B15" t="s">
        <v>79</v>
      </c>
      <c r="C15">
        <v>7</v>
      </c>
      <c r="H15">
        <v>29</v>
      </c>
      <c r="I15" t="s">
        <v>88</v>
      </c>
    </row>
    <row r="16" spans="1:13" x14ac:dyDescent="0.25">
      <c r="A16" t="s">
        <v>80</v>
      </c>
      <c r="B16" t="s">
        <v>81</v>
      </c>
      <c r="C16">
        <v>26</v>
      </c>
    </row>
    <row r="17" spans="1:8" x14ac:dyDescent="0.25">
      <c r="A17" t="s">
        <v>80</v>
      </c>
      <c r="B17" t="s">
        <v>84</v>
      </c>
      <c r="C17">
        <v>6</v>
      </c>
      <c r="H17">
        <f>C2+G3-E3</f>
        <v>33</v>
      </c>
    </row>
    <row r="18" spans="1:8" x14ac:dyDescent="0.25">
      <c r="A18" t="s">
        <v>91</v>
      </c>
      <c r="B18" t="s">
        <v>90</v>
      </c>
      <c r="C18">
        <v>5</v>
      </c>
    </row>
    <row r="19" spans="1:8" x14ac:dyDescent="0.25">
      <c r="A19" t="s">
        <v>91</v>
      </c>
      <c r="B19" t="s">
        <v>92</v>
      </c>
      <c r="C19">
        <v>6</v>
      </c>
    </row>
    <row r="20" spans="1:8" x14ac:dyDescent="0.25">
      <c r="A20" t="s">
        <v>86</v>
      </c>
      <c r="B20" t="s">
        <v>87</v>
      </c>
      <c r="C20">
        <v>25</v>
      </c>
    </row>
    <row r="21" spans="1:8" x14ac:dyDescent="0.25">
      <c r="A21" t="s">
        <v>86</v>
      </c>
      <c r="B21" t="s">
        <v>89</v>
      </c>
      <c r="C21">
        <v>26</v>
      </c>
    </row>
    <row r="22" spans="1:8" x14ac:dyDescent="0.25">
      <c r="A22" t="s">
        <v>93</v>
      </c>
      <c r="B22" t="s">
        <v>94</v>
      </c>
      <c r="C22">
        <v>4</v>
      </c>
    </row>
    <row r="23" spans="1:8" x14ac:dyDescent="0.25">
      <c r="A23" t="s">
        <v>95</v>
      </c>
      <c r="B23" t="s">
        <v>96</v>
      </c>
      <c r="C23">
        <v>375</v>
      </c>
    </row>
    <row r="24" spans="1:8" x14ac:dyDescent="0.25">
      <c r="A24" t="s">
        <v>97</v>
      </c>
      <c r="B24" t="s">
        <v>94</v>
      </c>
      <c r="C24">
        <v>125</v>
      </c>
    </row>
    <row r="25" spans="1:8" x14ac:dyDescent="0.25">
      <c r="A25" t="s">
        <v>98</v>
      </c>
      <c r="B25" t="s">
        <v>99</v>
      </c>
      <c r="C25">
        <v>25</v>
      </c>
    </row>
    <row r="26" spans="1:8" x14ac:dyDescent="0.25">
      <c r="A26" t="s">
        <v>98</v>
      </c>
      <c r="B26" t="s">
        <v>99</v>
      </c>
      <c r="C26">
        <v>5</v>
      </c>
    </row>
    <row r="27" spans="1:8" x14ac:dyDescent="0.25">
      <c r="A27" t="s">
        <v>102</v>
      </c>
      <c r="B27" t="s">
        <v>103</v>
      </c>
      <c r="C27">
        <v>26</v>
      </c>
    </row>
    <row r="28" spans="1:8" x14ac:dyDescent="0.25">
      <c r="A28" t="s">
        <v>101</v>
      </c>
      <c r="B28" t="s">
        <v>100</v>
      </c>
      <c r="C28">
        <v>28</v>
      </c>
    </row>
    <row r="29" spans="1:8" x14ac:dyDescent="0.25">
      <c r="A29" t="s">
        <v>104</v>
      </c>
      <c r="B29" t="s">
        <v>105</v>
      </c>
      <c r="C29">
        <v>45</v>
      </c>
    </row>
    <row r="30" spans="1:8" x14ac:dyDescent="0.25">
      <c r="A30" t="s">
        <v>104</v>
      </c>
      <c r="B30" t="s">
        <v>108</v>
      </c>
      <c r="C30">
        <v>30</v>
      </c>
    </row>
    <row r="31" spans="1:8" x14ac:dyDescent="0.25">
      <c r="A31" t="s">
        <v>109</v>
      </c>
      <c r="B31" t="s">
        <v>108</v>
      </c>
      <c r="C31">
        <v>21</v>
      </c>
    </row>
    <row r="32" spans="1:8" x14ac:dyDescent="0.25">
      <c r="A32" t="s">
        <v>110</v>
      </c>
      <c r="B32" t="s">
        <v>108</v>
      </c>
      <c r="C32">
        <v>14</v>
      </c>
    </row>
    <row r="33" spans="1:3" x14ac:dyDescent="0.25">
      <c r="A33" t="s">
        <v>106</v>
      </c>
      <c r="B33" t="s">
        <v>107</v>
      </c>
      <c r="C33">
        <v>30</v>
      </c>
    </row>
    <row r="37" spans="1:3" x14ac:dyDescent="0.25">
      <c r="A37" t="s">
        <v>78</v>
      </c>
      <c r="B37">
        <v>113</v>
      </c>
    </row>
    <row r="38" spans="1:3" x14ac:dyDescent="0.25">
      <c r="A38" t="s">
        <v>111</v>
      </c>
      <c r="B38">
        <f>SUM(C27:C33)</f>
        <v>194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P21" sqref="P21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33</v>
      </c>
      <c r="E1" t="s">
        <v>34</v>
      </c>
      <c r="F1" t="s">
        <v>1</v>
      </c>
      <c r="G1" t="s">
        <v>40</v>
      </c>
    </row>
    <row r="2" spans="1:13" x14ac:dyDescent="0.25">
      <c r="A2">
        <v>1</v>
      </c>
      <c r="B2">
        <v>437</v>
      </c>
      <c r="C2">
        <v>5</v>
      </c>
      <c r="D2" t="s">
        <v>35</v>
      </c>
      <c r="E2" t="s">
        <v>35</v>
      </c>
      <c r="F2" t="s">
        <v>35</v>
      </c>
      <c r="G2" t="s">
        <v>35</v>
      </c>
    </row>
    <row r="3" spans="1:13" x14ac:dyDescent="0.25">
      <c r="A3">
        <v>5</v>
      </c>
      <c r="B3">
        <f>B2-G3-D3</f>
        <v>214</v>
      </c>
      <c r="C3">
        <v>7</v>
      </c>
      <c r="D3">
        <v>43</v>
      </c>
      <c r="E3">
        <f>C2-C3+G3</f>
        <v>178</v>
      </c>
      <c r="F3">
        <v>0</v>
      </c>
      <c r="G3">
        <v>180</v>
      </c>
    </row>
    <row r="4" spans="1:13" x14ac:dyDescent="0.25">
      <c r="A4">
        <v>10</v>
      </c>
      <c r="B4">
        <f>B3-D4</f>
        <v>188</v>
      </c>
      <c r="C4">
        <v>202</v>
      </c>
      <c r="D4">
        <v>26</v>
      </c>
      <c r="E4">
        <f>C3-C4+F4</f>
        <v>5</v>
      </c>
      <c r="F4">
        <v>200</v>
      </c>
      <c r="G4">
        <v>0</v>
      </c>
      <c r="J4" t="s">
        <v>2</v>
      </c>
    </row>
    <row r="5" spans="1:13" x14ac:dyDescent="0.25">
      <c r="A5">
        <v>15</v>
      </c>
      <c r="B5">
        <f>B4-D5+F5</f>
        <v>1159</v>
      </c>
      <c r="C5">
        <v>109</v>
      </c>
      <c r="D5">
        <v>29</v>
      </c>
      <c r="E5">
        <f>C4-C5+G5</f>
        <v>93</v>
      </c>
      <c r="F5">
        <v>1000</v>
      </c>
      <c r="G5">
        <v>0</v>
      </c>
      <c r="J5" t="s">
        <v>9</v>
      </c>
      <c r="K5" t="s">
        <v>10</v>
      </c>
      <c r="L5" t="s">
        <v>11</v>
      </c>
    </row>
    <row r="6" spans="1:13" x14ac:dyDescent="0.25">
      <c r="A6">
        <v>20</v>
      </c>
      <c r="B6">
        <v>1159</v>
      </c>
      <c r="C6">
        <v>50</v>
      </c>
      <c r="D6">
        <v>0</v>
      </c>
      <c r="E6">
        <f>C5-C6+G6</f>
        <v>59</v>
      </c>
      <c r="F6">
        <v>0</v>
      </c>
      <c r="G6">
        <v>0</v>
      </c>
      <c r="I6" t="s">
        <v>54</v>
      </c>
      <c r="J6">
        <f>SUM(D3:D4)+SUM(E3:E4)</f>
        <v>252</v>
      </c>
      <c r="K6">
        <f>SUM(E5:E6)+SUM(D5:D6)</f>
        <v>181</v>
      </c>
      <c r="L6">
        <f>SUM(D7:D8)+SUM(E7:E8)</f>
        <v>602</v>
      </c>
      <c r="M6">
        <f>SUM(J6:L6)</f>
        <v>1035</v>
      </c>
    </row>
    <row r="7" spans="1:13" x14ac:dyDescent="0.25">
      <c r="A7">
        <v>25</v>
      </c>
      <c r="B7">
        <v>750</v>
      </c>
      <c r="C7">
        <v>4</v>
      </c>
      <c r="D7">
        <f>375+25+8</f>
        <v>408</v>
      </c>
      <c r="E7">
        <f>C6-C7+G7</f>
        <v>46</v>
      </c>
      <c r="F7">
        <v>0</v>
      </c>
      <c r="G7">
        <v>0</v>
      </c>
      <c r="I7" t="s">
        <v>55</v>
      </c>
      <c r="J7">
        <f>J6-C13-B27+B28-C14</f>
        <v>159</v>
      </c>
      <c r="K7">
        <f>SUM(E5:E6)+SUM(D5:D6)-C15</f>
        <v>142</v>
      </c>
      <c r="L7">
        <f>SUM(E7:E8)+SUM(D7:D8)-C16-375-C17</f>
        <v>122</v>
      </c>
      <c r="M7">
        <f>SUM(J7:L7)</f>
        <v>423</v>
      </c>
    </row>
    <row r="8" spans="1:13" x14ac:dyDescent="0.25">
      <c r="A8">
        <v>30</v>
      </c>
      <c r="B8">
        <v>583</v>
      </c>
      <c r="C8">
        <v>23</v>
      </c>
      <c r="D8">
        <f>80+11+5+21</f>
        <v>117</v>
      </c>
      <c r="E8">
        <f>C7-C8+G8</f>
        <v>31</v>
      </c>
      <c r="F8">
        <v>0</v>
      </c>
      <c r="G8">
        <v>50</v>
      </c>
    </row>
    <row r="12" spans="1:13" x14ac:dyDescent="0.25">
      <c r="A12" t="s">
        <v>2</v>
      </c>
    </row>
    <row r="13" spans="1:13" x14ac:dyDescent="0.25">
      <c r="B13" t="s">
        <v>113</v>
      </c>
      <c r="C13">
        <v>25</v>
      </c>
    </row>
    <row r="14" spans="1:13" x14ac:dyDescent="0.25">
      <c r="B14" t="s">
        <v>94</v>
      </c>
      <c r="C14">
        <v>26</v>
      </c>
    </row>
    <row r="15" spans="1:13" x14ac:dyDescent="0.25">
      <c r="A15" t="s">
        <v>117</v>
      </c>
      <c r="B15" t="s">
        <v>118</v>
      </c>
      <c r="C15">
        <v>39</v>
      </c>
    </row>
    <row r="16" spans="1:13" x14ac:dyDescent="0.25">
      <c r="A16" t="s">
        <v>119</v>
      </c>
      <c r="B16" t="s">
        <v>120</v>
      </c>
      <c r="C16">
        <v>25</v>
      </c>
    </row>
    <row r="17" spans="1:3" x14ac:dyDescent="0.25">
      <c r="B17" t="s">
        <v>121</v>
      </c>
      <c r="C17">
        <v>80</v>
      </c>
    </row>
    <row r="25" spans="1:3" x14ac:dyDescent="0.25">
      <c r="A25" t="s">
        <v>112</v>
      </c>
      <c r="B25">
        <v>127</v>
      </c>
    </row>
    <row r="26" spans="1:3" x14ac:dyDescent="0.25">
      <c r="A26" t="s">
        <v>114</v>
      </c>
      <c r="B26">
        <v>63</v>
      </c>
    </row>
    <row r="27" spans="1:3" x14ac:dyDescent="0.25">
      <c r="A27" t="s">
        <v>116</v>
      </c>
      <c r="B27">
        <f>B25-B26</f>
        <v>64</v>
      </c>
    </row>
    <row r="28" spans="1:3" x14ac:dyDescent="0.25">
      <c r="A28" t="s">
        <v>115</v>
      </c>
      <c r="B28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85" zoomScaleNormal="85" workbookViewId="0">
      <selection activeCell="L13" sqref="L13"/>
    </sheetView>
  </sheetViews>
  <sheetFormatPr defaultRowHeight="15" x14ac:dyDescent="0.25"/>
  <cols>
    <col min="1" max="1" width="21.7109375" customWidth="1"/>
    <col min="2" max="2" width="9" bestFit="1" customWidth="1"/>
    <col min="3" max="3" width="7.5703125" bestFit="1" customWidth="1"/>
    <col min="4" max="4" width="10" bestFit="1" customWidth="1"/>
    <col min="5" max="5" width="8.28515625" bestFit="1" customWidth="1"/>
  </cols>
  <sheetData>
    <row r="1" spans="1:19" x14ac:dyDescent="0.25">
      <c r="A1" t="s">
        <v>0</v>
      </c>
    </row>
    <row r="2" spans="1:19" x14ac:dyDescent="0.25">
      <c r="B2" t="s">
        <v>3</v>
      </c>
      <c r="C2" t="s">
        <v>4</v>
      </c>
      <c r="D2" t="s">
        <v>1</v>
      </c>
      <c r="E2" t="s">
        <v>2</v>
      </c>
      <c r="F2" t="s">
        <v>5</v>
      </c>
      <c r="G2" t="s">
        <v>6</v>
      </c>
      <c r="H2" t="s">
        <v>7</v>
      </c>
    </row>
    <row r="3" spans="1:19" x14ac:dyDescent="0.25">
      <c r="A3">
        <v>1</v>
      </c>
      <c r="B3">
        <v>2760</v>
      </c>
      <c r="C3">
        <v>402</v>
      </c>
      <c r="D3">
        <v>0</v>
      </c>
      <c r="E3">
        <v>21</v>
      </c>
      <c r="F3">
        <f>B3-E3</f>
        <v>2739</v>
      </c>
      <c r="G3">
        <f>C3</f>
        <v>402</v>
      </c>
    </row>
    <row r="4" spans="1:19" x14ac:dyDescent="0.25">
      <c r="A4">
        <v>2</v>
      </c>
      <c r="B4">
        <f>F3</f>
        <v>2739</v>
      </c>
      <c r="C4">
        <f>G3</f>
        <v>402</v>
      </c>
      <c r="D4">
        <v>0</v>
      </c>
      <c r="E4">
        <v>21</v>
      </c>
      <c r="F4">
        <f t="shared" ref="F4:F32" si="0">B4</f>
        <v>2739</v>
      </c>
      <c r="G4">
        <f>C4-E4</f>
        <v>381</v>
      </c>
    </row>
    <row r="5" spans="1:19" x14ac:dyDescent="0.25">
      <c r="A5">
        <v>3</v>
      </c>
      <c r="B5">
        <f t="shared" ref="B5:B33" si="1">F4</f>
        <v>2739</v>
      </c>
      <c r="C5">
        <f t="shared" ref="C5:C33" si="2">G4</f>
        <v>381</v>
      </c>
      <c r="D5">
        <v>0</v>
      </c>
      <c r="E5">
        <v>0</v>
      </c>
      <c r="F5">
        <f>B5+H5</f>
        <v>3089</v>
      </c>
      <c r="G5">
        <f>C5-E5-H5</f>
        <v>31</v>
      </c>
      <c r="H5">
        <v>350</v>
      </c>
    </row>
    <row r="6" spans="1:19" x14ac:dyDescent="0.25">
      <c r="A6">
        <v>4</v>
      </c>
      <c r="B6">
        <f t="shared" si="1"/>
        <v>3089</v>
      </c>
      <c r="C6">
        <f t="shared" si="2"/>
        <v>31</v>
      </c>
      <c r="D6">
        <v>0</v>
      </c>
      <c r="E6">
        <v>16</v>
      </c>
      <c r="F6">
        <f t="shared" si="0"/>
        <v>3089</v>
      </c>
      <c r="G6">
        <f t="shared" ref="G6:G29" si="3">C6-E6</f>
        <v>15</v>
      </c>
    </row>
    <row r="7" spans="1:19" x14ac:dyDescent="0.25">
      <c r="A7">
        <v>5</v>
      </c>
      <c r="B7">
        <f t="shared" si="1"/>
        <v>3089</v>
      </c>
      <c r="C7">
        <f t="shared" si="2"/>
        <v>15</v>
      </c>
      <c r="D7">
        <v>0</v>
      </c>
      <c r="E7">
        <v>2700</v>
      </c>
      <c r="F7">
        <f>B7-E7-H7</f>
        <v>339</v>
      </c>
      <c r="G7">
        <f>C7+H7</f>
        <v>65</v>
      </c>
      <c r="H7">
        <v>50</v>
      </c>
    </row>
    <row r="8" spans="1:19" x14ac:dyDescent="0.25">
      <c r="A8">
        <v>6</v>
      </c>
      <c r="B8">
        <f t="shared" si="1"/>
        <v>339</v>
      </c>
      <c r="C8">
        <f t="shared" si="2"/>
        <v>65</v>
      </c>
      <c r="D8">
        <v>0</v>
      </c>
      <c r="E8">
        <v>20</v>
      </c>
      <c r="F8">
        <f t="shared" si="0"/>
        <v>339</v>
      </c>
      <c r="G8">
        <f t="shared" si="3"/>
        <v>45</v>
      </c>
    </row>
    <row r="9" spans="1:19" x14ac:dyDescent="0.25">
      <c r="A9">
        <v>7</v>
      </c>
      <c r="B9">
        <f t="shared" si="1"/>
        <v>339</v>
      </c>
      <c r="C9">
        <f t="shared" si="2"/>
        <v>45</v>
      </c>
      <c r="D9">
        <v>0</v>
      </c>
      <c r="E9">
        <v>44</v>
      </c>
      <c r="F9">
        <f t="shared" si="0"/>
        <v>339</v>
      </c>
      <c r="G9">
        <f t="shared" si="3"/>
        <v>1</v>
      </c>
    </row>
    <row r="10" spans="1:19" x14ac:dyDescent="0.25">
      <c r="A10">
        <v>8</v>
      </c>
      <c r="B10">
        <f t="shared" si="1"/>
        <v>339</v>
      </c>
      <c r="C10">
        <f t="shared" si="2"/>
        <v>1</v>
      </c>
      <c r="D10">
        <v>0</v>
      </c>
      <c r="E10">
        <v>37</v>
      </c>
      <c r="F10">
        <f>B10-H10</f>
        <v>299</v>
      </c>
      <c r="G10">
        <f>C10-E10+H10</f>
        <v>4</v>
      </c>
      <c r="H10">
        <v>40</v>
      </c>
    </row>
    <row r="11" spans="1:19" x14ac:dyDescent="0.25">
      <c r="A11">
        <v>9</v>
      </c>
      <c r="B11">
        <f t="shared" si="1"/>
        <v>299</v>
      </c>
      <c r="C11">
        <f t="shared" si="2"/>
        <v>4</v>
      </c>
      <c r="D11">
        <v>422</v>
      </c>
      <c r="E11">
        <v>4</v>
      </c>
      <c r="F11">
        <f>B11+D11</f>
        <v>721</v>
      </c>
      <c r="G11">
        <f>C11-E11</f>
        <v>0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S11" t="s">
        <v>15</v>
      </c>
    </row>
    <row r="12" spans="1:19" x14ac:dyDescent="0.25">
      <c r="A12">
        <v>10</v>
      </c>
      <c r="B12">
        <f t="shared" si="1"/>
        <v>721</v>
      </c>
      <c r="C12">
        <f t="shared" si="2"/>
        <v>0</v>
      </c>
      <c r="D12">
        <v>100</v>
      </c>
      <c r="E12">
        <v>375</v>
      </c>
      <c r="F12">
        <f>B12-E12</f>
        <v>346</v>
      </c>
      <c r="G12">
        <f>C12+D12</f>
        <v>100</v>
      </c>
      <c r="L12">
        <f>SUM(E3:E12)</f>
        <v>3238</v>
      </c>
      <c r="M12">
        <f>SUM(E13:E22)</f>
        <v>134</v>
      </c>
      <c r="N12">
        <f>SUM(E23:E33)</f>
        <v>131</v>
      </c>
      <c r="O12">
        <f>L12+M12+N12</f>
        <v>3503</v>
      </c>
      <c r="P12">
        <f>O12-E7</f>
        <v>803</v>
      </c>
      <c r="S12">
        <f>P12-375</f>
        <v>428</v>
      </c>
    </row>
    <row r="13" spans="1:19" x14ac:dyDescent="0.25">
      <c r="A13">
        <v>11</v>
      </c>
      <c r="B13">
        <f t="shared" si="1"/>
        <v>346</v>
      </c>
      <c r="C13">
        <f t="shared" si="2"/>
        <v>100</v>
      </c>
      <c r="D13">
        <v>0</v>
      </c>
      <c r="E13">
        <v>46</v>
      </c>
      <c r="F13">
        <f>B13-26</f>
        <v>320</v>
      </c>
      <c r="G13">
        <f>C13-20</f>
        <v>80</v>
      </c>
    </row>
    <row r="14" spans="1:19" x14ac:dyDescent="0.25">
      <c r="A14">
        <v>12</v>
      </c>
      <c r="B14">
        <f t="shared" si="1"/>
        <v>320</v>
      </c>
      <c r="C14">
        <f t="shared" si="2"/>
        <v>80</v>
      </c>
      <c r="D14">
        <v>0</v>
      </c>
      <c r="E14">
        <v>0</v>
      </c>
      <c r="F14">
        <f t="shared" si="0"/>
        <v>320</v>
      </c>
      <c r="G14">
        <f t="shared" si="3"/>
        <v>80</v>
      </c>
    </row>
    <row r="15" spans="1:19" x14ac:dyDescent="0.25">
      <c r="A15">
        <v>13</v>
      </c>
      <c r="B15">
        <f t="shared" si="1"/>
        <v>320</v>
      </c>
      <c r="C15">
        <f t="shared" si="2"/>
        <v>80</v>
      </c>
      <c r="D15">
        <v>0</v>
      </c>
      <c r="E15">
        <v>23</v>
      </c>
      <c r="F15">
        <f t="shared" si="0"/>
        <v>320</v>
      </c>
      <c r="G15">
        <f t="shared" si="3"/>
        <v>57</v>
      </c>
    </row>
    <row r="16" spans="1:19" x14ac:dyDescent="0.25">
      <c r="A16">
        <v>14</v>
      </c>
      <c r="B16">
        <f t="shared" si="1"/>
        <v>320</v>
      </c>
      <c r="C16">
        <f t="shared" si="2"/>
        <v>57</v>
      </c>
      <c r="D16">
        <v>0</v>
      </c>
      <c r="E16">
        <v>0</v>
      </c>
      <c r="F16">
        <f t="shared" si="0"/>
        <v>320</v>
      </c>
      <c r="G16">
        <f t="shared" si="3"/>
        <v>57</v>
      </c>
      <c r="L16" t="s">
        <v>17</v>
      </c>
      <c r="M16" s="1">
        <f>S12/A33</f>
        <v>13.806451612903226</v>
      </c>
    </row>
    <row r="17" spans="1:8" x14ac:dyDescent="0.25">
      <c r="A17">
        <v>15</v>
      </c>
      <c r="B17">
        <f t="shared" si="1"/>
        <v>320</v>
      </c>
      <c r="C17">
        <f t="shared" si="2"/>
        <v>57</v>
      </c>
      <c r="D17">
        <v>0</v>
      </c>
      <c r="E17">
        <v>25</v>
      </c>
      <c r="F17">
        <f t="shared" si="0"/>
        <v>320</v>
      </c>
      <c r="G17">
        <f t="shared" si="3"/>
        <v>32</v>
      </c>
    </row>
    <row r="18" spans="1:8" x14ac:dyDescent="0.25">
      <c r="A18">
        <v>16</v>
      </c>
      <c r="B18">
        <f t="shared" si="1"/>
        <v>320</v>
      </c>
      <c r="C18">
        <f t="shared" si="2"/>
        <v>32</v>
      </c>
      <c r="D18">
        <v>0</v>
      </c>
      <c r="E18">
        <v>0</v>
      </c>
      <c r="F18">
        <f t="shared" si="0"/>
        <v>320</v>
      </c>
      <c r="G18">
        <f t="shared" si="3"/>
        <v>32</v>
      </c>
    </row>
    <row r="19" spans="1:8" x14ac:dyDescent="0.25">
      <c r="A19">
        <v>17</v>
      </c>
      <c r="B19">
        <f t="shared" si="1"/>
        <v>320</v>
      </c>
      <c r="C19">
        <f t="shared" si="2"/>
        <v>32</v>
      </c>
      <c r="D19">
        <v>0</v>
      </c>
      <c r="E19">
        <v>17</v>
      </c>
      <c r="F19">
        <f t="shared" si="0"/>
        <v>320</v>
      </c>
      <c r="G19">
        <f t="shared" si="3"/>
        <v>15</v>
      </c>
    </row>
    <row r="20" spans="1:8" x14ac:dyDescent="0.25">
      <c r="A20">
        <v>18</v>
      </c>
      <c r="B20">
        <f t="shared" si="1"/>
        <v>320</v>
      </c>
      <c r="C20">
        <f t="shared" si="2"/>
        <v>15</v>
      </c>
      <c r="D20">
        <v>0</v>
      </c>
      <c r="E20">
        <v>15</v>
      </c>
      <c r="F20">
        <f>B20-H20</f>
        <v>270</v>
      </c>
      <c r="G20">
        <f>C20-E20+H20</f>
        <v>50</v>
      </c>
      <c r="H20">
        <v>50</v>
      </c>
    </row>
    <row r="21" spans="1:8" x14ac:dyDescent="0.25">
      <c r="A21">
        <v>19</v>
      </c>
      <c r="B21">
        <f t="shared" si="1"/>
        <v>270</v>
      </c>
      <c r="C21">
        <f t="shared" si="2"/>
        <v>50</v>
      </c>
      <c r="D21">
        <v>0</v>
      </c>
      <c r="E21">
        <v>2</v>
      </c>
      <c r="F21">
        <f t="shared" si="0"/>
        <v>270</v>
      </c>
      <c r="G21">
        <f t="shared" si="3"/>
        <v>48</v>
      </c>
    </row>
    <row r="22" spans="1:8" x14ac:dyDescent="0.25">
      <c r="A22">
        <v>20</v>
      </c>
      <c r="B22">
        <f t="shared" si="1"/>
        <v>270</v>
      </c>
      <c r="C22">
        <f t="shared" si="2"/>
        <v>48</v>
      </c>
      <c r="D22">
        <v>0</v>
      </c>
      <c r="E22">
        <v>6</v>
      </c>
      <c r="F22">
        <f t="shared" si="0"/>
        <v>270</v>
      </c>
      <c r="G22">
        <f t="shared" si="3"/>
        <v>42</v>
      </c>
    </row>
    <row r="23" spans="1:8" x14ac:dyDescent="0.25">
      <c r="A23">
        <v>21</v>
      </c>
      <c r="B23">
        <f t="shared" si="1"/>
        <v>270</v>
      </c>
      <c r="C23">
        <f t="shared" si="2"/>
        <v>42</v>
      </c>
      <c r="D23">
        <v>0</v>
      </c>
      <c r="E23">
        <v>18</v>
      </c>
      <c r="F23">
        <f t="shared" si="0"/>
        <v>270</v>
      </c>
      <c r="G23">
        <f t="shared" si="3"/>
        <v>24</v>
      </c>
    </row>
    <row r="24" spans="1:8" x14ac:dyDescent="0.25">
      <c r="A24">
        <v>22</v>
      </c>
      <c r="B24">
        <f t="shared" si="1"/>
        <v>270</v>
      </c>
      <c r="C24">
        <f t="shared" si="2"/>
        <v>24</v>
      </c>
      <c r="D24">
        <v>0</v>
      </c>
      <c r="E24">
        <v>17</v>
      </c>
      <c r="F24">
        <f>B24-H24</f>
        <v>250</v>
      </c>
      <c r="G24">
        <f>C24-E24+H24</f>
        <v>27</v>
      </c>
      <c r="H24">
        <v>20</v>
      </c>
    </row>
    <row r="25" spans="1:8" x14ac:dyDescent="0.25">
      <c r="A25">
        <v>23</v>
      </c>
      <c r="B25">
        <f t="shared" si="1"/>
        <v>250</v>
      </c>
      <c r="C25">
        <f t="shared" si="2"/>
        <v>27</v>
      </c>
      <c r="D25">
        <v>0</v>
      </c>
      <c r="E25">
        <v>11</v>
      </c>
      <c r="F25">
        <f t="shared" si="0"/>
        <v>250</v>
      </c>
      <c r="G25">
        <f t="shared" si="3"/>
        <v>16</v>
      </c>
    </row>
    <row r="26" spans="1:8" x14ac:dyDescent="0.25">
      <c r="A26">
        <v>24</v>
      </c>
      <c r="B26">
        <f t="shared" si="1"/>
        <v>250</v>
      </c>
      <c r="C26">
        <f t="shared" si="2"/>
        <v>16</v>
      </c>
      <c r="D26">
        <v>0</v>
      </c>
      <c r="E26">
        <v>8</v>
      </c>
      <c r="F26">
        <f>B26-E26</f>
        <v>242</v>
      </c>
      <c r="G26">
        <f>C26</f>
        <v>16</v>
      </c>
    </row>
    <row r="27" spans="1:8" x14ac:dyDescent="0.25">
      <c r="A27">
        <v>25</v>
      </c>
      <c r="B27">
        <f t="shared" si="1"/>
        <v>242</v>
      </c>
      <c r="C27">
        <f t="shared" si="2"/>
        <v>16</v>
      </c>
      <c r="D27">
        <v>0</v>
      </c>
      <c r="E27">
        <v>0</v>
      </c>
      <c r="F27">
        <f t="shared" si="0"/>
        <v>242</v>
      </c>
      <c r="G27">
        <f t="shared" si="3"/>
        <v>16</v>
      </c>
    </row>
    <row r="28" spans="1:8" x14ac:dyDescent="0.25">
      <c r="A28">
        <v>26</v>
      </c>
      <c r="B28">
        <f t="shared" si="1"/>
        <v>242</v>
      </c>
      <c r="C28">
        <f t="shared" si="2"/>
        <v>16</v>
      </c>
      <c r="D28">
        <v>0</v>
      </c>
      <c r="E28">
        <v>17</v>
      </c>
      <c r="F28">
        <f>B28-H28</f>
        <v>202</v>
      </c>
      <c r="G28">
        <f>C28-E28+H28</f>
        <v>39</v>
      </c>
      <c r="H28">
        <v>40</v>
      </c>
    </row>
    <row r="29" spans="1:8" x14ac:dyDescent="0.25">
      <c r="A29">
        <v>27</v>
      </c>
      <c r="B29">
        <f t="shared" si="1"/>
        <v>202</v>
      </c>
      <c r="C29">
        <f t="shared" si="2"/>
        <v>39</v>
      </c>
      <c r="D29">
        <v>0</v>
      </c>
      <c r="E29">
        <v>3</v>
      </c>
      <c r="F29">
        <f t="shared" si="0"/>
        <v>202</v>
      </c>
      <c r="G29">
        <f t="shared" si="3"/>
        <v>36</v>
      </c>
    </row>
    <row r="30" spans="1:8" x14ac:dyDescent="0.25">
      <c r="A30">
        <v>28</v>
      </c>
      <c r="B30">
        <f t="shared" si="1"/>
        <v>202</v>
      </c>
      <c r="C30">
        <f t="shared" si="2"/>
        <v>36</v>
      </c>
      <c r="D30">
        <v>0</v>
      </c>
      <c r="E30">
        <v>15</v>
      </c>
      <c r="F30">
        <f>B30-H30</f>
        <v>182</v>
      </c>
      <c r="G30">
        <f>C30-E30+H30</f>
        <v>41</v>
      </c>
      <c r="H30">
        <v>20</v>
      </c>
    </row>
    <row r="31" spans="1:8" x14ac:dyDescent="0.25">
      <c r="A31">
        <v>29</v>
      </c>
      <c r="B31">
        <f t="shared" si="1"/>
        <v>182</v>
      </c>
      <c r="C31">
        <f t="shared" si="2"/>
        <v>41</v>
      </c>
      <c r="D31">
        <v>0</v>
      </c>
      <c r="E31">
        <f>37</f>
        <v>37</v>
      </c>
      <c r="F31">
        <f>B31-34</f>
        <v>148</v>
      </c>
      <c r="G31">
        <f>C31-3</f>
        <v>38</v>
      </c>
    </row>
    <row r="32" spans="1:8" x14ac:dyDescent="0.25">
      <c r="A32">
        <v>30</v>
      </c>
      <c r="B32">
        <f t="shared" si="1"/>
        <v>148</v>
      </c>
      <c r="C32">
        <f t="shared" si="2"/>
        <v>38</v>
      </c>
      <c r="D32">
        <v>100</v>
      </c>
      <c r="E32">
        <v>0</v>
      </c>
      <c r="F32">
        <f t="shared" si="0"/>
        <v>148</v>
      </c>
      <c r="G32">
        <f>C32-E32+D32</f>
        <v>138</v>
      </c>
    </row>
    <row r="33" spans="1:7" x14ac:dyDescent="0.25">
      <c r="A33">
        <v>31</v>
      </c>
      <c r="B33">
        <f t="shared" si="1"/>
        <v>148</v>
      </c>
      <c r="C33">
        <f t="shared" si="2"/>
        <v>138</v>
      </c>
      <c r="D33">
        <v>0</v>
      </c>
      <c r="E33">
        <v>5</v>
      </c>
      <c r="F33">
        <f>B33-E33</f>
        <v>143</v>
      </c>
      <c r="G33">
        <f>C33</f>
        <v>138</v>
      </c>
    </row>
    <row r="34" spans="1:7" x14ac:dyDescent="0.25">
      <c r="A34" t="s">
        <v>8</v>
      </c>
      <c r="D34">
        <f>SUM(D3:D33)</f>
        <v>622</v>
      </c>
      <c r="E34">
        <f>SUM(E3:E33)</f>
        <v>3503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12" sqref="B12"/>
    </sheetView>
  </sheetViews>
  <sheetFormatPr defaultRowHeight="15" x14ac:dyDescent="0.25"/>
  <cols>
    <col min="5" max="5" width="10.28515625" bestFit="1" customWidth="1"/>
    <col min="6" max="6" width="10" bestFit="1" customWidth="1"/>
  </cols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124</v>
      </c>
      <c r="B2">
        <v>583</v>
      </c>
      <c r="C2">
        <v>23</v>
      </c>
    </row>
    <row r="3" spans="1:13" x14ac:dyDescent="0.25">
      <c r="A3">
        <v>5</v>
      </c>
      <c r="B3">
        <v>518</v>
      </c>
      <c r="C3">
        <v>10</v>
      </c>
      <c r="D3">
        <f>B2-B3</f>
        <v>65</v>
      </c>
      <c r="E3">
        <f>C2-C3</f>
        <v>13</v>
      </c>
    </row>
    <row r="4" spans="1:13" x14ac:dyDescent="0.25">
      <c r="A4">
        <v>10</v>
      </c>
      <c r="B4">
        <v>163</v>
      </c>
      <c r="C4">
        <v>305</v>
      </c>
      <c r="D4">
        <f>B3-B4-G4</f>
        <v>55</v>
      </c>
      <c r="E4">
        <f>C3-C4+G4</f>
        <v>5</v>
      </c>
      <c r="G4">
        <v>300</v>
      </c>
      <c r="J4" t="s">
        <v>2</v>
      </c>
    </row>
    <row r="5" spans="1:13" x14ac:dyDescent="0.25">
      <c r="A5">
        <v>20</v>
      </c>
      <c r="B5">
        <v>1369</v>
      </c>
      <c r="C5">
        <v>29</v>
      </c>
      <c r="D5">
        <f>B4-B5-G5+F5</f>
        <v>13</v>
      </c>
      <c r="E5">
        <f>C4-C5+G5</f>
        <v>826</v>
      </c>
      <c r="F5">
        <f>1000+183+372+214</f>
        <v>1769</v>
      </c>
      <c r="G5">
        <v>550</v>
      </c>
      <c r="J5" t="s">
        <v>9</v>
      </c>
      <c r="K5" t="s">
        <v>10</v>
      </c>
      <c r="L5" t="s">
        <v>11</v>
      </c>
    </row>
    <row r="6" spans="1:13" x14ac:dyDescent="0.25">
      <c r="A6">
        <v>30</v>
      </c>
      <c r="B6">
        <v>938</v>
      </c>
      <c r="C6">
        <v>150</v>
      </c>
      <c r="D6">
        <f>B5-B6-G6+F6</f>
        <v>191</v>
      </c>
      <c r="E6">
        <f>C5-C6+G6</f>
        <v>119</v>
      </c>
      <c r="G6">
        <v>240</v>
      </c>
      <c r="I6" t="s">
        <v>54</v>
      </c>
      <c r="J6">
        <f>SUM(D3:D4)+SUM(E3:E4)</f>
        <v>138</v>
      </c>
      <c r="K6">
        <f>SUM(E5)+SUM(D5)</f>
        <v>839</v>
      </c>
      <c r="L6">
        <f>SUM(D6)+SUM(E6)</f>
        <v>310</v>
      </c>
      <c r="M6">
        <f>SUM(J6:L6)</f>
        <v>1287</v>
      </c>
    </row>
    <row r="7" spans="1:13" x14ac:dyDescent="0.25">
      <c r="I7" t="s">
        <v>55</v>
      </c>
      <c r="J7">
        <f>J6-B15-B16</f>
        <v>112</v>
      </c>
      <c r="K7">
        <f>SUM(E5)+SUM(D5)-712-B20</f>
        <v>97</v>
      </c>
      <c r="L7">
        <v>0</v>
      </c>
      <c r="M7">
        <f>SUM(J7:L7)</f>
        <v>209</v>
      </c>
    </row>
    <row r="11" spans="1:13" x14ac:dyDescent="0.25">
      <c r="A11" t="s">
        <v>154</v>
      </c>
      <c r="B11">
        <v>0</v>
      </c>
    </row>
    <row r="15" spans="1:13" x14ac:dyDescent="0.25">
      <c r="A15" t="s">
        <v>125</v>
      </c>
      <c r="B15">
        <v>16</v>
      </c>
      <c r="J15" t="s">
        <v>150</v>
      </c>
    </row>
    <row r="16" spans="1:13" x14ac:dyDescent="0.25">
      <c r="A16" t="s">
        <v>126</v>
      </c>
      <c r="B16">
        <v>10</v>
      </c>
      <c r="I16" t="s">
        <v>151</v>
      </c>
      <c r="J16">
        <f>B2</f>
        <v>583</v>
      </c>
      <c r="K16">
        <f>C2</f>
        <v>23</v>
      </c>
      <c r="L16">
        <f>SUM(J16:K16)</f>
        <v>606</v>
      </c>
    </row>
    <row r="17" spans="1:12" x14ac:dyDescent="0.25">
      <c r="A17" t="s">
        <v>127</v>
      </c>
      <c r="B17">
        <v>35</v>
      </c>
      <c r="I17" t="s">
        <v>2</v>
      </c>
      <c r="J17" t="s">
        <v>35</v>
      </c>
      <c r="K17" t="s">
        <v>35</v>
      </c>
      <c r="L17">
        <f>M6</f>
        <v>1287</v>
      </c>
    </row>
    <row r="18" spans="1:12" x14ac:dyDescent="0.25">
      <c r="A18" t="s">
        <v>128</v>
      </c>
      <c r="B18">
        <v>425</v>
      </c>
      <c r="I18" t="s">
        <v>1</v>
      </c>
      <c r="J18" t="s">
        <v>35</v>
      </c>
      <c r="K18" t="s">
        <v>35</v>
      </c>
      <c r="L18">
        <f>SUM(F3:F5)</f>
        <v>1769</v>
      </c>
    </row>
    <row r="19" spans="1:12" x14ac:dyDescent="0.25">
      <c r="A19" t="s">
        <v>129</v>
      </c>
      <c r="B19">
        <f>475-375</f>
        <v>100</v>
      </c>
      <c r="C19">
        <v>712</v>
      </c>
      <c r="I19" t="s">
        <v>152</v>
      </c>
      <c r="L19" s="3">
        <f>L16-L17+L18</f>
        <v>1088</v>
      </c>
    </row>
    <row r="20" spans="1:12" x14ac:dyDescent="0.25">
      <c r="A20" t="s">
        <v>130</v>
      </c>
      <c r="B20">
        <v>30</v>
      </c>
      <c r="I20" t="s">
        <v>153</v>
      </c>
      <c r="J20">
        <f>B6</f>
        <v>938</v>
      </c>
      <c r="K20">
        <f>C6</f>
        <v>150</v>
      </c>
      <c r="L20" s="3">
        <f>SUM(J20:K20)</f>
        <v>1088</v>
      </c>
    </row>
    <row r="21" spans="1:12" x14ac:dyDescent="0.25">
      <c r="A21" t="s">
        <v>131</v>
      </c>
      <c r="B21">
        <v>20</v>
      </c>
    </row>
    <row r="22" spans="1:12" x14ac:dyDescent="0.25">
      <c r="A22" t="s">
        <v>132</v>
      </c>
      <c r="B22">
        <v>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L19" sqref="L19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124</v>
      </c>
      <c r="B2">
        <v>938</v>
      </c>
      <c r="C2">
        <v>150</v>
      </c>
    </row>
    <row r="3" spans="1:13" x14ac:dyDescent="0.25">
      <c r="A3">
        <v>10</v>
      </c>
      <c r="B3">
        <v>333</v>
      </c>
      <c r="C3">
        <v>565</v>
      </c>
      <c r="D3">
        <f>B2-B3-G3</f>
        <v>115</v>
      </c>
      <c r="E3">
        <f>C2-C3+G3</f>
        <v>75</v>
      </c>
      <c r="F3">
        <v>1000</v>
      </c>
      <c r="G3">
        <v>490</v>
      </c>
    </row>
    <row r="4" spans="1:13" x14ac:dyDescent="0.25">
      <c r="A4">
        <v>20</v>
      </c>
      <c r="B4">
        <v>21</v>
      </c>
      <c r="C4">
        <v>147</v>
      </c>
      <c r="D4">
        <f>B3-B4-G4</f>
        <v>14</v>
      </c>
      <c r="E4">
        <f>C3-C4+G4+F4</f>
        <v>866</v>
      </c>
      <c r="F4">
        <v>150</v>
      </c>
      <c r="G4">
        <v>298</v>
      </c>
      <c r="J4" t="s">
        <v>2</v>
      </c>
    </row>
    <row r="5" spans="1:13" x14ac:dyDescent="0.25">
      <c r="A5">
        <v>31</v>
      </c>
      <c r="B5">
        <v>815</v>
      </c>
      <c r="C5">
        <v>30</v>
      </c>
      <c r="D5">
        <f>B4-B5-G5+F5</f>
        <v>242</v>
      </c>
      <c r="E5">
        <f>C4-C5+G5</f>
        <v>187</v>
      </c>
      <c r="F5">
        <v>1106</v>
      </c>
      <c r="G5">
        <v>70</v>
      </c>
      <c r="J5" t="s">
        <v>9</v>
      </c>
      <c r="K5" t="s">
        <v>10</v>
      </c>
      <c r="L5" t="s">
        <v>11</v>
      </c>
    </row>
    <row r="6" spans="1:13" x14ac:dyDescent="0.25">
      <c r="I6" t="s">
        <v>54</v>
      </c>
      <c r="J6">
        <f>SUM(D3)+SUM(E3)</f>
        <v>190</v>
      </c>
      <c r="K6">
        <f>SUM(E4)+SUM(D4)</f>
        <v>880</v>
      </c>
      <c r="L6">
        <f>SUM(D5)+SUM(E5)</f>
        <v>429</v>
      </c>
      <c r="M6">
        <f>SUM(J6:L6)</f>
        <v>1499</v>
      </c>
    </row>
    <row r="7" spans="1:13" x14ac:dyDescent="0.25">
      <c r="I7" t="s">
        <v>55</v>
      </c>
      <c r="J7">
        <f>J6</f>
        <v>190</v>
      </c>
      <c r="K7">
        <f>K6-B12-B13-B15</f>
        <v>172</v>
      </c>
      <c r="L7">
        <f>L6-B18-B16-B19</f>
        <v>165</v>
      </c>
      <c r="M7">
        <f>SUM(J7:L7)</f>
        <v>527</v>
      </c>
    </row>
    <row r="12" spans="1:13" x14ac:dyDescent="0.25">
      <c r="A12" t="s">
        <v>134</v>
      </c>
      <c r="B12">
        <v>510</v>
      </c>
    </row>
    <row r="13" spans="1:13" x14ac:dyDescent="0.25">
      <c r="A13" t="s">
        <v>135</v>
      </c>
      <c r="B13">
        <v>73</v>
      </c>
    </row>
    <row r="14" spans="1:13" x14ac:dyDescent="0.25">
      <c r="A14" t="s">
        <v>121</v>
      </c>
      <c r="B14">
        <v>3000</v>
      </c>
    </row>
    <row r="15" spans="1:13" x14ac:dyDescent="0.25">
      <c r="A15" t="s">
        <v>94</v>
      </c>
      <c r="B15">
        <v>125</v>
      </c>
      <c r="J15" t="s">
        <v>150</v>
      </c>
    </row>
    <row r="16" spans="1:13" x14ac:dyDescent="0.25">
      <c r="A16" t="s">
        <v>136</v>
      </c>
      <c r="B16">
        <v>110</v>
      </c>
      <c r="I16" t="s">
        <v>151</v>
      </c>
      <c r="J16">
        <f>B2</f>
        <v>938</v>
      </c>
      <c r="K16">
        <f>C2</f>
        <v>150</v>
      </c>
      <c r="L16">
        <f>SUM(J16:K16)</f>
        <v>1088</v>
      </c>
    </row>
    <row r="17" spans="1:12" x14ac:dyDescent="0.25">
      <c r="A17" t="s">
        <v>120</v>
      </c>
      <c r="B17">
        <v>20</v>
      </c>
      <c r="I17" t="s">
        <v>2</v>
      </c>
      <c r="J17" t="s">
        <v>35</v>
      </c>
      <c r="K17" t="s">
        <v>35</v>
      </c>
      <c r="L17">
        <f>M6</f>
        <v>1499</v>
      </c>
    </row>
    <row r="18" spans="1:12" x14ac:dyDescent="0.25">
      <c r="A18" t="s">
        <v>132</v>
      </c>
      <c r="B18">
        <v>129</v>
      </c>
      <c r="I18" t="s">
        <v>1</v>
      </c>
      <c r="J18" t="s">
        <v>35</v>
      </c>
      <c r="K18" t="s">
        <v>35</v>
      </c>
      <c r="L18">
        <f>SUM(F3:F5)</f>
        <v>2256</v>
      </c>
    </row>
    <row r="19" spans="1:12" x14ac:dyDescent="0.25">
      <c r="A19" t="s">
        <v>137</v>
      </c>
      <c r="B19">
        <v>25</v>
      </c>
      <c r="I19" t="s">
        <v>152</v>
      </c>
      <c r="L19" s="3">
        <f>L16-L17+L18</f>
        <v>1845</v>
      </c>
    </row>
    <row r="20" spans="1:12" x14ac:dyDescent="0.25">
      <c r="I20" t="s">
        <v>153</v>
      </c>
      <c r="J20">
        <f>B5</f>
        <v>815</v>
      </c>
      <c r="K20">
        <f>C5</f>
        <v>30</v>
      </c>
      <c r="L20" s="3">
        <f>SUM(J20:K20)</f>
        <v>845</v>
      </c>
    </row>
    <row r="21" spans="1:12" x14ac:dyDescent="0.25">
      <c r="I21" t="s">
        <v>154</v>
      </c>
      <c r="L21" s="3">
        <v>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5" sqref="D5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124</v>
      </c>
      <c r="B2">
        <v>815</v>
      </c>
      <c r="C2">
        <v>30</v>
      </c>
      <c r="G2">
        <v>40</v>
      </c>
    </row>
    <row r="3" spans="1:13" x14ac:dyDescent="0.25">
      <c r="A3">
        <v>10</v>
      </c>
      <c r="B3">
        <v>173</v>
      </c>
      <c r="C3">
        <v>41</v>
      </c>
      <c r="D3">
        <f>B2-B3-G3</f>
        <v>92</v>
      </c>
      <c r="E3">
        <f>C2-C3+F3+G3</f>
        <v>629</v>
      </c>
      <c r="F3">
        <v>90</v>
      </c>
      <c r="G3">
        <v>550</v>
      </c>
    </row>
    <row r="4" spans="1:13" x14ac:dyDescent="0.25">
      <c r="A4">
        <v>20</v>
      </c>
      <c r="B4">
        <v>8</v>
      </c>
      <c r="C4">
        <v>85</v>
      </c>
      <c r="D4">
        <f>B3-B4-G4+1000-1000</f>
        <v>55</v>
      </c>
      <c r="E4">
        <f>C3-C4+100</f>
        <v>56</v>
      </c>
      <c r="F4">
        <v>1100</v>
      </c>
      <c r="G4">
        <v>110</v>
      </c>
      <c r="J4" t="s">
        <v>2</v>
      </c>
    </row>
    <row r="5" spans="1:13" x14ac:dyDescent="0.25">
      <c r="A5">
        <v>30</v>
      </c>
      <c r="B5">
        <v>1401</v>
      </c>
      <c r="C5">
        <v>0</v>
      </c>
      <c r="D5">
        <f>B4-B5-G5+F5-1000</f>
        <v>117</v>
      </c>
      <c r="E5">
        <f>C4-C5+G5</f>
        <v>135</v>
      </c>
      <c r="F5">
        <f>908+126+1526</f>
        <v>2560</v>
      </c>
      <c r="G5">
        <v>50</v>
      </c>
      <c r="J5" t="s">
        <v>9</v>
      </c>
      <c r="K5" t="s">
        <v>10</v>
      </c>
      <c r="L5" t="s">
        <v>11</v>
      </c>
    </row>
    <row r="6" spans="1:13" x14ac:dyDescent="0.25">
      <c r="I6" t="s">
        <v>54</v>
      </c>
      <c r="J6">
        <f>SUM(D3)+SUM(E3)</f>
        <v>721</v>
      </c>
      <c r="K6">
        <f>SUM(E4)+SUM(D4)</f>
        <v>111</v>
      </c>
      <c r="L6">
        <f>SUM(D5)+SUM(E5)</f>
        <v>252</v>
      </c>
      <c r="M6">
        <f>SUM(J6:L6)</f>
        <v>1084</v>
      </c>
    </row>
    <row r="7" spans="1:13" x14ac:dyDescent="0.25">
      <c r="I7" t="s">
        <v>55</v>
      </c>
      <c r="J7">
        <f>J6-C21-C20</f>
        <v>143</v>
      </c>
      <c r="K7">
        <f>K6-B12-B13-C22</f>
        <v>97</v>
      </c>
      <c r="L7">
        <f>L6-C23</f>
        <v>197</v>
      </c>
      <c r="M7">
        <f>SUM(J7:L7)</f>
        <v>437</v>
      </c>
    </row>
    <row r="15" spans="1:13" x14ac:dyDescent="0.25">
      <c r="J15" t="s">
        <v>150</v>
      </c>
    </row>
    <row r="16" spans="1:13" x14ac:dyDescent="0.25">
      <c r="I16" t="s">
        <v>151</v>
      </c>
      <c r="J16">
        <v>815</v>
      </c>
      <c r="K16">
        <v>30</v>
      </c>
      <c r="L16">
        <f>SUM(J16:K16)</f>
        <v>845</v>
      </c>
    </row>
    <row r="17" spans="1:12" x14ac:dyDescent="0.25">
      <c r="I17" t="s">
        <v>2</v>
      </c>
      <c r="J17" t="s">
        <v>35</v>
      </c>
      <c r="K17" t="s">
        <v>35</v>
      </c>
      <c r="L17">
        <f>M6</f>
        <v>1084</v>
      </c>
    </row>
    <row r="18" spans="1:12" x14ac:dyDescent="0.25">
      <c r="A18" t="s">
        <v>138</v>
      </c>
      <c r="C18">
        <v>40</v>
      </c>
      <c r="I18" t="s">
        <v>1</v>
      </c>
      <c r="J18" t="s">
        <v>35</v>
      </c>
      <c r="K18" t="s">
        <v>35</v>
      </c>
      <c r="L18">
        <f>SUM(F3:F5)</f>
        <v>3750</v>
      </c>
    </row>
    <row r="19" spans="1:12" x14ac:dyDescent="0.25">
      <c r="A19" t="s">
        <v>139</v>
      </c>
      <c r="B19" t="s">
        <v>140</v>
      </c>
      <c r="C19">
        <v>90</v>
      </c>
      <c r="I19" t="s">
        <v>152</v>
      </c>
      <c r="L19" s="4">
        <f>L16-L17+L18</f>
        <v>3511</v>
      </c>
    </row>
    <row r="20" spans="1:12" x14ac:dyDescent="0.25">
      <c r="A20" t="s">
        <v>141</v>
      </c>
      <c r="B20" t="s">
        <v>142</v>
      </c>
      <c r="C20">
        <v>59</v>
      </c>
      <c r="I20" t="s">
        <v>153</v>
      </c>
      <c r="J20">
        <v>1401</v>
      </c>
      <c r="K20">
        <v>0</v>
      </c>
      <c r="L20" s="4">
        <f>SUM(J20:K20)</f>
        <v>1401</v>
      </c>
    </row>
    <row r="21" spans="1:12" x14ac:dyDescent="0.25">
      <c r="A21" t="s">
        <v>143</v>
      </c>
      <c r="B21" t="s">
        <v>134</v>
      </c>
      <c r="C21">
        <v>519</v>
      </c>
      <c r="I21" t="s">
        <v>155</v>
      </c>
      <c r="L21" s="4">
        <v>2000</v>
      </c>
    </row>
    <row r="22" spans="1:12" x14ac:dyDescent="0.25">
      <c r="A22" t="s">
        <v>144</v>
      </c>
      <c r="B22" t="s">
        <v>145</v>
      </c>
      <c r="C22">
        <v>14</v>
      </c>
    </row>
    <row r="23" spans="1:12" x14ac:dyDescent="0.25">
      <c r="A23" t="s">
        <v>146</v>
      </c>
      <c r="B23" t="s">
        <v>118</v>
      </c>
      <c r="C23">
        <v>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5" sqref="I15:L20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1401</v>
      </c>
      <c r="C2">
        <v>0</v>
      </c>
    </row>
    <row r="3" spans="1:13" x14ac:dyDescent="0.25">
      <c r="A3">
        <v>10</v>
      </c>
      <c r="B3">
        <v>1159</v>
      </c>
      <c r="C3">
        <v>20</v>
      </c>
      <c r="D3">
        <f>B2-B3-G3</f>
        <v>162</v>
      </c>
      <c r="E3">
        <f>C2-C3+F3+G3</f>
        <v>60</v>
      </c>
      <c r="F3">
        <v>0</v>
      </c>
      <c r="G3">
        <v>80</v>
      </c>
    </row>
    <row r="4" spans="1:13" x14ac:dyDescent="0.25">
      <c r="A4">
        <v>20</v>
      </c>
      <c r="B4">
        <v>2551</v>
      </c>
      <c r="C4">
        <v>21</v>
      </c>
      <c r="D4">
        <f>B3-B4-G4+F4</f>
        <v>15</v>
      </c>
      <c r="E4">
        <f>C3-C4+G4</f>
        <v>649</v>
      </c>
      <c r="F4">
        <v>2057</v>
      </c>
      <c r="G4">
        <v>650</v>
      </c>
      <c r="J4" t="s">
        <v>2</v>
      </c>
    </row>
    <row r="5" spans="1:13" x14ac:dyDescent="0.25">
      <c r="A5">
        <v>30</v>
      </c>
      <c r="B5">
        <v>2468</v>
      </c>
      <c r="C5">
        <v>72</v>
      </c>
      <c r="D5">
        <f>B4-B5-G5</f>
        <v>63</v>
      </c>
      <c r="E5">
        <f>C4-C5+G5+F5</f>
        <v>69</v>
      </c>
      <c r="F5">
        <v>100</v>
      </c>
      <c r="G5">
        <v>20</v>
      </c>
      <c r="J5" t="s">
        <v>9</v>
      </c>
      <c r="K5" t="s">
        <v>10</v>
      </c>
      <c r="L5" t="s">
        <v>11</v>
      </c>
    </row>
    <row r="6" spans="1:13" x14ac:dyDescent="0.25">
      <c r="I6" t="s">
        <v>54</v>
      </c>
      <c r="J6">
        <f>SUM(D3)+SUM(E3)</f>
        <v>222</v>
      </c>
      <c r="K6">
        <f>SUM(E4)+SUM(D4)</f>
        <v>664</v>
      </c>
      <c r="L6">
        <f>SUM(D5)+SUM(E5)</f>
        <v>132</v>
      </c>
      <c r="M6">
        <f>SUM(J6:L6)</f>
        <v>1018</v>
      </c>
    </row>
    <row r="7" spans="1:13" x14ac:dyDescent="0.25">
      <c r="I7" t="s">
        <v>55</v>
      </c>
      <c r="J7">
        <f>J6-B13-B12</f>
        <v>181.5</v>
      </c>
      <c r="K7">
        <f>SUM(E4)+SUM(D4)-B14-B15</f>
        <v>132</v>
      </c>
      <c r="L7">
        <f>L6-B16-B17-B18</f>
        <v>85</v>
      </c>
      <c r="M7">
        <f>SUM(J7:L7)</f>
        <v>398.5</v>
      </c>
    </row>
    <row r="12" spans="1:13" x14ac:dyDescent="0.25">
      <c r="A12" t="s">
        <v>147</v>
      </c>
      <c r="B12">
        <v>9.5</v>
      </c>
    </row>
    <row r="13" spans="1:13" x14ac:dyDescent="0.25">
      <c r="A13" t="s">
        <v>148</v>
      </c>
      <c r="B13">
        <v>31</v>
      </c>
    </row>
    <row r="14" spans="1:13" x14ac:dyDescent="0.25">
      <c r="A14" t="s">
        <v>134</v>
      </c>
      <c r="B14">
        <v>517</v>
      </c>
    </row>
    <row r="15" spans="1:13" x14ac:dyDescent="0.25">
      <c r="A15" t="s">
        <v>149</v>
      </c>
      <c r="B15">
        <v>15</v>
      </c>
      <c r="J15" t="s">
        <v>150</v>
      </c>
    </row>
    <row r="16" spans="1:13" x14ac:dyDescent="0.25">
      <c r="A16" t="s">
        <v>156</v>
      </c>
      <c r="B16">
        <v>20</v>
      </c>
      <c r="I16" t="s">
        <v>151</v>
      </c>
      <c r="J16">
        <f>B2</f>
        <v>1401</v>
      </c>
      <c r="K16">
        <f>C2</f>
        <v>0</v>
      </c>
      <c r="L16">
        <f>SUM(J16:K16)</f>
        <v>1401</v>
      </c>
    </row>
    <row r="17" spans="1:12" x14ac:dyDescent="0.25">
      <c r="A17" t="s">
        <v>157</v>
      </c>
      <c r="B17">
        <v>14</v>
      </c>
      <c r="I17" t="s">
        <v>2</v>
      </c>
      <c r="J17" t="s">
        <v>35</v>
      </c>
      <c r="K17" t="s">
        <v>35</v>
      </c>
      <c r="L17">
        <f>M6</f>
        <v>1018</v>
      </c>
    </row>
    <row r="18" spans="1:12" x14ac:dyDescent="0.25">
      <c r="A18" t="s">
        <v>158</v>
      </c>
      <c r="B18">
        <v>13</v>
      </c>
      <c r="I18" t="s">
        <v>1</v>
      </c>
      <c r="J18" t="s">
        <v>35</v>
      </c>
      <c r="K18" t="s">
        <v>35</v>
      </c>
      <c r="L18">
        <f>SUM(F3:F5)</f>
        <v>2157</v>
      </c>
    </row>
    <row r="19" spans="1:12" x14ac:dyDescent="0.25">
      <c r="A19" t="s">
        <v>171</v>
      </c>
      <c r="B19">
        <f>SUM(B12:B18)</f>
        <v>619.5</v>
      </c>
      <c r="I19" t="s">
        <v>152</v>
      </c>
      <c r="L19" s="3">
        <f>L16-L17+L18</f>
        <v>2540</v>
      </c>
    </row>
    <row r="20" spans="1:12" x14ac:dyDescent="0.25">
      <c r="I20" t="s">
        <v>153</v>
      </c>
      <c r="J20">
        <f>B5</f>
        <v>2468</v>
      </c>
      <c r="K20">
        <f>C5</f>
        <v>72</v>
      </c>
      <c r="L20" s="3">
        <f>SUM(J20:K20)</f>
        <v>2540</v>
      </c>
    </row>
    <row r="21" spans="1:12" x14ac:dyDescent="0.25">
      <c r="I21" t="s">
        <v>154</v>
      </c>
      <c r="L2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5" sqref="F5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f>2468-B13</f>
        <v>968</v>
      </c>
      <c r="C2">
        <v>72</v>
      </c>
    </row>
    <row r="3" spans="1:13" x14ac:dyDescent="0.25">
      <c r="A3">
        <v>10</v>
      </c>
      <c r="B3">
        <v>190</v>
      </c>
      <c r="C3">
        <v>552</v>
      </c>
      <c r="D3">
        <f>B2-B3-G3</f>
        <v>158</v>
      </c>
      <c r="E3">
        <f>C2-C3+F3+G3</f>
        <v>140</v>
      </c>
      <c r="G3">
        <v>620</v>
      </c>
    </row>
    <row r="4" spans="1:13" x14ac:dyDescent="0.25">
      <c r="A4">
        <v>20</v>
      </c>
      <c r="B4">
        <v>1340</v>
      </c>
      <c r="C4">
        <v>14</v>
      </c>
      <c r="D4">
        <f>B3-B4-G4+B15+F4</f>
        <v>173</v>
      </c>
      <c r="E4">
        <f>C3-C4+G4</f>
        <v>738</v>
      </c>
      <c r="F4">
        <v>1000</v>
      </c>
      <c r="G4">
        <v>200</v>
      </c>
    </row>
    <row r="5" spans="1:13" x14ac:dyDescent="0.25">
      <c r="A5">
        <v>30</v>
      </c>
      <c r="B5">
        <v>925</v>
      </c>
      <c r="C5">
        <v>44</v>
      </c>
      <c r="D5">
        <f>B4-B5-G5+F5-B21</f>
        <v>98</v>
      </c>
      <c r="E5">
        <f>C4-C5+G5</f>
        <v>118</v>
      </c>
      <c r="F5">
        <f>1544+287</f>
        <v>1831</v>
      </c>
      <c r="G5">
        <v>148</v>
      </c>
      <c r="J5" t="s">
        <v>2</v>
      </c>
    </row>
    <row r="6" spans="1:13" x14ac:dyDescent="0.25"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298</v>
      </c>
      <c r="K7">
        <f>SUM(E4)+SUM(D4)</f>
        <v>911</v>
      </c>
      <c r="L7">
        <f>SUM(D5)+SUM(E5)</f>
        <v>216</v>
      </c>
      <c r="M7" s="5">
        <f>SUM(J7:L7)</f>
        <v>1425</v>
      </c>
    </row>
    <row r="8" spans="1:13" x14ac:dyDescent="0.25">
      <c r="I8" t="s">
        <v>55</v>
      </c>
      <c r="J8">
        <f>J7-B14</f>
        <v>158</v>
      </c>
      <c r="K8">
        <f>SUM(E4)+SUM(D4)-B16-B17-B18-B19-B20</f>
        <v>95</v>
      </c>
      <c r="L8">
        <f>L7-B23-B22</f>
        <v>149</v>
      </c>
      <c r="M8">
        <f>SUM(J8:L8)</f>
        <v>402</v>
      </c>
    </row>
    <row r="13" spans="1:13" x14ac:dyDescent="0.25">
      <c r="A13" t="s">
        <v>159</v>
      </c>
      <c r="B13">
        <v>1500</v>
      </c>
    </row>
    <row r="14" spans="1:13" x14ac:dyDescent="0.25">
      <c r="A14" t="s">
        <v>160</v>
      </c>
      <c r="B14">
        <v>140</v>
      </c>
    </row>
    <row r="15" spans="1:13" x14ac:dyDescent="0.25">
      <c r="A15" t="s">
        <v>161</v>
      </c>
      <c r="B15">
        <v>523</v>
      </c>
      <c r="J15" t="s">
        <v>150</v>
      </c>
    </row>
    <row r="16" spans="1:13" x14ac:dyDescent="0.25">
      <c r="A16" t="s">
        <v>162</v>
      </c>
      <c r="B16">
        <v>99</v>
      </c>
      <c r="I16" t="s">
        <v>151</v>
      </c>
      <c r="J16">
        <f>B2</f>
        <v>968</v>
      </c>
      <c r="K16">
        <f>C2</f>
        <v>72</v>
      </c>
      <c r="L16">
        <f>SUM(J16:K16)</f>
        <v>1040</v>
      </c>
    </row>
    <row r="17" spans="1:13" x14ac:dyDescent="0.25">
      <c r="A17" t="s">
        <v>163</v>
      </c>
      <c r="B17">
        <v>125</v>
      </c>
      <c r="I17" t="s">
        <v>2</v>
      </c>
      <c r="J17" t="s">
        <v>35</v>
      </c>
      <c r="K17" t="s">
        <v>35</v>
      </c>
      <c r="L17">
        <f>M7</f>
        <v>1425</v>
      </c>
    </row>
    <row r="18" spans="1:13" x14ac:dyDescent="0.25">
      <c r="A18" t="s">
        <v>164</v>
      </c>
      <c r="B18">
        <v>506</v>
      </c>
      <c r="I18" t="s">
        <v>1</v>
      </c>
      <c r="J18" t="s">
        <v>35</v>
      </c>
      <c r="K18" t="s">
        <v>35</v>
      </c>
      <c r="L18">
        <f>SUM(F3:F5)</f>
        <v>2831</v>
      </c>
    </row>
    <row r="19" spans="1:13" x14ac:dyDescent="0.25">
      <c r="A19" t="s">
        <v>165</v>
      </c>
      <c r="B19">
        <v>60</v>
      </c>
      <c r="I19" t="s">
        <v>152</v>
      </c>
      <c r="L19" s="3">
        <f>L16-L17+L18</f>
        <v>2446</v>
      </c>
    </row>
    <row r="20" spans="1:13" x14ac:dyDescent="0.25">
      <c r="A20" t="s">
        <v>166</v>
      </c>
      <c r="B20">
        <v>26</v>
      </c>
      <c r="I20" t="s">
        <v>153</v>
      </c>
      <c r="J20">
        <f>B5</f>
        <v>925</v>
      </c>
      <c r="K20">
        <f>C5</f>
        <v>44</v>
      </c>
      <c r="L20" s="3">
        <f>SUM(J20:K20)</f>
        <v>969</v>
      </c>
    </row>
    <row r="21" spans="1:13" x14ac:dyDescent="0.25">
      <c r="A21" t="s">
        <v>31</v>
      </c>
      <c r="B21">
        <v>2000</v>
      </c>
      <c r="I21" t="s">
        <v>154</v>
      </c>
      <c r="L21" s="3">
        <v>2000</v>
      </c>
    </row>
    <row r="22" spans="1:13" x14ac:dyDescent="0.25">
      <c r="A22" t="s">
        <v>167</v>
      </c>
      <c r="B22">
        <v>25</v>
      </c>
      <c r="I22" t="s">
        <v>168</v>
      </c>
      <c r="L22">
        <v>523</v>
      </c>
    </row>
    <row r="23" spans="1:13" x14ac:dyDescent="0.25">
      <c r="A23" t="s">
        <v>170</v>
      </c>
      <c r="B23">
        <v>42</v>
      </c>
      <c r="I23" t="s">
        <v>169</v>
      </c>
      <c r="L23">
        <f>L21-L22</f>
        <v>1477</v>
      </c>
      <c r="M23">
        <f>L23+L20</f>
        <v>2446</v>
      </c>
    </row>
    <row r="24" spans="1:13" x14ac:dyDescent="0.25">
      <c r="A24" t="s">
        <v>8</v>
      </c>
      <c r="B24">
        <f>SUM(B14:B23)-B15-B21</f>
        <v>1023</v>
      </c>
    </row>
  </sheetData>
  <pageMargins left="0.7" right="0.7" top="0.75" bottom="0.75" header="0.3" footer="0.3"/>
  <ignoredErrors>
    <ignoredError sqref="B24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6" sqref="D6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925</v>
      </c>
      <c r="C2">
        <v>44</v>
      </c>
    </row>
    <row r="3" spans="1:13" x14ac:dyDescent="0.25">
      <c r="A3">
        <v>10</v>
      </c>
      <c r="B3">
        <v>573</v>
      </c>
      <c r="C3">
        <v>306</v>
      </c>
      <c r="D3">
        <f>B2-B3-G3+F3</f>
        <v>327</v>
      </c>
      <c r="E3">
        <f>C2-C3+G3</f>
        <v>78</v>
      </c>
      <c r="F3">
        <v>315</v>
      </c>
      <c r="G3">
        <v>340</v>
      </c>
    </row>
    <row r="4" spans="1:13" x14ac:dyDescent="0.25">
      <c r="A4">
        <v>20</v>
      </c>
      <c r="B4">
        <v>989</v>
      </c>
      <c r="C4">
        <v>9</v>
      </c>
      <c r="D4">
        <f>B3-B4-G4+F4</f>
        <v>55</v>
      </c>
      <c r="E4">
        <f>C3-C4+G4</f>
        <v>597</v>
      </c>
      <c r="F4">
        <v>771</v>
      </c>
      <c r="G4">
        <v>300</v>
      </c>
    </row>
    <row r="5" spans="1:13" x14ac:dyDescent="0.25">
      <c r="A5">
        <v>30</v>
      </c>
      <c r="B5">
        <v>742</v>
      </c>
      <c r="C5">
        <v>13</v>
      </c>
      <c r="D5">
        <f>B4-B5-G5+F5</f>
        <v>197</v>
      </c>
      <c r="E5">
        <f>C4-C5+G5</f>
        <v>46</v>
      </c>
      <c r="G5">
        <v>50</v>
      </c>
      <c r="J5" t="s">
        <v>2</v>
      </c>
    </row>
    <row r="6" spans="1:13" x14ac:dyDescent="0.25">
      <c r="D6">
        <f>SUM(D3:D5)</f>
        <v>579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405</v>
      </c>
      <c r="K7">
        <f>SUM(E4)+SUM(D4)</f>
        <v>652</v>
      </c>
      <c r="L7">
        <f>SUM(D5)+SUM(E5)</f>
        <v>243</v>
      </c>
      <c r="M7" s="5">
        <f>SUM(J7:L7)</f>
        <v>1300</v>
      </c>
    </row>
    <row r="8" spans="1:13" x14ac:dyDescent="0.25">
      <c r="I8" t="s">
        <v>55</v>
      </c>
      <c r="J8">
        <f>J7-B10-B11</f>
        <v>203</v>
      </c>
      <c r="K8">
        <f>SUM(E4)+SUM(D4)-B12</f>
        <v>125</v>
      </c>
      <c r="L8">
        <f>L7-B14-B15</f>
        <v>121</v>
      </c>
      <c r="M8">
        <f>SUM(J8:L8)</f>
        <v>449</v>
      </c>
    </row>
    <row r="10" spans="1:13" x14ac:dyDescent="0.25">
      <c r="A10" t="s">
        <v>132</v>
      </c>
      <c r="B10">
        <v>180</v>
      </c>
    </row>
    <row r="11" spans="1:13" x14ac:dyDescent="0.25">
      <c r="A11" t="s">
        <v>172</v>
      </c>
      <c r="B11">
        <v>22</v>
      </c>
    </row>
    <row r="12" spans="1:13" x14ac:dyDescent="0.25">
      <c r="A12" t="s">
        <v>134</v>
      </c>
      <c r="B12">
        <v>527</v>
      </c>
    </row>
    <row r="13" spans="1:13" x14ac:dyDescent="0.25">
      <c r="A13" t="s">
        <v>173</v>
      </c>
      <c r="B13">
        <v>30</v>
      </c>
    </row>
    <row r="14" spans="1:13" x14ac:dyDescent="0.25">
      <c r="A14" t="s">
        <v>125</v>
      </c>
      <c r="B14">
        <v>23</v>
      </c>
    </row>
    <row r="15" spans="1:13" x14ac:dyDescent="0.25">
      <c r="A15" t="s">
        <v>142</v>
      </c>
      <c r="B15">
        <v>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6" sqref="D6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742</v>
      </c>
      <c r="C2">
        <v>13</v>
      </c>
    </row>
    <row r="3" spans="1:13" x14ac:dyDescent="0.25">
      <c r="A3">
        <v>10</v>
      </c>
      <c r="B3">
        <v>140</v>
      </c>
      <c r="C3">
        <v>505</v>
      </c>
      <c r="D3">
        <f>B2-B3-G3</f>
        <v>82</v>
      </c>
      <c r="E3">
        <f>C2-C3+G3+F3</f>
        <v>128</v>
      </c>
      <c r="F3">
        <v>100</v>
      </c>
      <c r="G3">
        <v>520</v>
      </c>
    </row>
    <row r="4" spans="1:13" x14ac:dyDescent="0.25">
      <c r="A4">
        <v>20</v>
      </c>
      <c r="B4">
        <v>2073</v>
      </c>
      <c r="C4">
        <v>13</v>
      </c>
      <c r="D4">
        <f>B3-B4-G4+F4</f>
        <v>121</v>
      </c>
      <c r="E4">
        <f>C3-C4+G4</f>
        <v>562</v>
      </c>
      <c r="F4">
        <f>1124+1000</f>
        <v>2124</v>
      </c>
      <c r="G4">
        <v>70</v>
      </c>
    </row>
    <row r="5" spans="1:13" x14ac:dyDescent="0.25">
      <c r="A5">
        <v>30</v>
      </c>
      <c r="B5">
        <v>1130</v>
      </c>
      <c r="C5">
        <v>20</v>
      </c>
      <c r="D5">
        <f>B4-B5-G5+F5-B16</f>
        <v>185</v>
      </c>
      <c r="E5">
        <f>C4-C5+G5</f>
        <v>313</v>
      </c>
      <c r="F5">
        <v>550</v>
      </c>
      <c r="G5">
        <v>320</v>
      </c>
      <c r="J5" t="s">
        <v>2</v>
      </c>
    </row>
    <row r="6" spans="1:13" x14ac:dyDescent="0.25">
      <c r="D6">
        <f>SUM(D3:D5)</f>
        <v>388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210</v>
      </c>
      <c r="K7">
        <f>SUM(E4)+SUM(D4)</f>
        <v>683</v>
      </c>
      <c r="L7">
        <f>SUM(D5)+SUM(E5)</f>
        <v>498</v>
      </c>
      <c r="M7" s="5">
        <f>SUM(J7:L7)</f>
        <v>1391</v>
      </c>
    </row>
    <row r="8" spans="1:13" x14ac:dyDescent="0.25">
      <c r="I8" t="s">
        <v>55</v>
      </c>
      <c r="J8">
        <f>J7-B13</f>
        <v>160</v>
      </c>
      <c r="K8">
        <f>SUM(E4)+SUM(D4)-B14-B15</f>
        <v>162</v>
      </c>
      <c r="L8">
        <f>L7-B17</f>
        <v>258</v>
      </c>
      <c r="M8">
        <f>SUM(J8:L8)</f>
        <v>580</v>
      </c>
    </row>
    <row r="13" spans="1:13" x14ac:dyDescent="0.25">
      <c r="A13" t="s">
        <v>174</v>
      </c>
      <c r="B13">
        <v>50</v>
      </c>
    </row>
    <row r="14" spans="1:13" x14ac:dyDescent="0.25">
      <c r="A14" t="s">
        <v>164</v>
      </c>
      <c r="B14">
        <v>500</v>
      </c>
    </row>
    <row r="15" spans="1:13" x14ac:dyDescent="0.25">
      <c r="A15" t="s">
        <v>166</v>
      </c>
      <c r="B15">
        <v>21</v>
      </c>
    </row>
    <row r="16" spans="1:13" x14ac:dyDescent="0.25">
      <c r="A16" t="s">
        <v>37</v>
      </c>
      <c r="B16">
        <v>988</v>
      </c>
    </row>
    <row r="17" spans="1:2" x14ac:dyDescent="0.25">
      <c r="A17" t="s">
        <v>175</v>
      </c>
      <c r="B17">
        <v>240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4" sqref="E4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1130</v>
      </c>
      <c r="C2">
        <v>20</v>
      </c>
    </row>
    <row r="3" spans="1:13" x14ac:dyDescent="0.25">
      <c r="A3">
        <v>10</v>
      </c>
      <c r="B3">
        <v>602</v>
      </c>
      <c r="C3">
        <v>110</v>
      </c>
      <c r="D3">
        <f>B2-B3-G3+B11+B10</f>
        <v>0</v>
      </c>
      <c r="E3">
        <f>C2-C3+G3+F3</f>
        <v>40</v>
      </c>
      <c r="F3">
        <v>100</v>
      </c>
      <c r="G3">
        <v>30</v>
      </c>
    </row>
    <row r="4" spans="1:13" x14ac:dyDescent="0.25">
      <c r="A4">
        <v>20</v>
      </c>
      <c r="B4">
        <v>864</v>
      </c>
      <c r="C4">
        <v>28</v>
      </c>
      <c r="D4">
        <f>B3-B4-G4+F4</f>
        <v>138</v>
      </c>
      <c r="E4">
        <f>C3-C4+G4</f>
        <v>682</v>
      </c>
      <c r="F4">
        <v>1000</v>
      </c>
      <c r="G4">
        <v>600</v>
      </c>
    </row>
    <row r="5" spans="1:13" x14ac:dyDescent="0.25">
      <c r="A5">
        <v>30</v>
      </c>
      <c r="B5">
        <v>1011</v>
      </c>
      <c r="C5">
        <v>8</v>
      </c>
      <c r="D5">
        <f>B4-B5-G5+F5</f>
        <v>299</v>
      </c>
      <c r="E5">
        <f>C4-C5+G5</f>
        <v>170</v>
      </c>
      <c r="F5">
        <v>596</v>
      </c>
      <c r="G5">
        <v>150</v>
      </c>
      <c r="J5" t="s">
        <v>2</v>
      </c>
    </row>
    <row r="6" spans="1:13" x14ac:dyDescent="0.25">
      <c r="D6">
        <f>SUM(D3:D5)</f>
        <v>437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40</v>
      </c>
      <c r="K7">
        <f>SUM(E4)+SUM(D4)</f>
        <v>820</v>
      </c>
      <c r="L7">
        <f>SUM(D5)+SUM(E5)</f>
        <v>469</v>
      </c>
      <c r="M7" s="5">
        <f>SUM(J7:L7)</f>
        <v>1329</v>
      </c>
    </row>
    <row r="8" spans="1:13" x14ac:dyDescent="0.25">
      <c r="I8" t="s">
        <v>55</v>
      </c>
      <c r="J8">
        <f>J7</f>
        <v>40</v>
      </c>
      <c r="K8">
        <f>SUM(E4)+SUM(D4)-B12-B13</f>
        <v>170</v>
      </c>
      <c r="L8">
        <f>L7-B14-B15-B16-B17-B18-B19</f>
        <v>165</v>
      </c>
      <c r="M8">
        <f>SUM(J8:L8)</f>
        <v>375</v>
      </c>
    </row>
    <row r="10" spans="1:13" x14ac:dyDescent="0.25">
      <c r="A10" t="s">
        <v>176</v>
      </c>
      <c r="B10">
        <v>-1500</v>
      </c>
    </row>
    <row r="11" spans="1:13" x14ac:dyDescent="0.25">
      <c r="A11" t="s">
        <v>159</v>
      </c>
      <c r="B11">
        <v>1002</v>
      </c>
    </row>
    <row r="12" spans="1:13" x14ac:dyDescent="0.25">
      <c r="A12" t="s">
        <v>128</v>
      </c>
      <c r="B12">
        <v>525</v>
      </c>
    </row>
    <row r="13" spans="1:13" x14ac:dyDescent="0.25">
      <c r="A13" t="s">
        <v>125</v>
      </c>
      <c r="B13">
        <v>125</v>
      </c>
    </row>
    <row r="14" spans="1:13" x14ac:dyDescent="0.25">
      <c r="A14" t="s">
        <v>177</v>
      </c>
      <c r="B14">
        <v>90</v>
      </c>
    </row>
    <row r="15" spans="1:13" x14ac:dyDescent="0.25">
      <c r="A15" t="s">
        <v>178</v>
      </c>
      <c r="B15">
        <v>25</v>
      </c>
    </row>
    <row r="16" spans="1:13" x14ac:dyDescent="0.25">
      <c r="A16" t="s">
        <v>140</v>
      </c>
      <c r="B16">
        <v>90</v>
      </c>
    </row>
    <row r="17" spans="1:2" x14ac:dyDescent="0.25">
      <c r="A17" t="s">
        <v>160</v>
      </c>
      <c r="B17">
        <v>25</v>
      </c>
    </row>
    <row r="18" spans="1:2" x14ac:dyDescent="0.25">
      <c r="A18" t="s">
        <v>125</v>
      </c>
      <c r="B18">
        <v>24</v>
      </c>
    </row>
    <row r="19" spans="1:2" x14ac:dyDescent="0.25">
      <c r="A19" t="s">
        <v>175</v>
      </c>
      <c r="B19">
        <v>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6" sqref="D6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1011</v>
      </c>
      <c r="C2">
        <v>8</v>
      </c>
    </row>
    <row r="3" spans="1:13" x14ac:dyDescent="0.25">
      <c r="A3">
        <v>10</v>
      </c>
      <c r="B3">
        <v>573</v>
      </c>
      <c r="C3">
        <v>230</v>
      </c>
      <c r="D3">
        <f>B2-B3-G3+B11+B10</f>
        <v>118</v>
      </c>
      <c r="E3">
        <f>C2-C3+G3+F3</f>
        <v>98</v>
      </c>
      <c r="F3">
        <v>0</v>
      </c>
      <c r="G3">
        <v>320</v>
      </c>
    </row>
    <row r="4" spans="1:13" x14ac:dyDescent="0.25">
      <c r="A4">
        <v>20</v>
      </c>
      <c r="B4">
        <v>-110</v>
      </c>
      <c r="C4">
        <v>7</v>
      </c>
      <c r="D4">
        <f>B3-B4-G4+B12+B11</f>
        <v>233</v>
      </c>
      <c r="E4">
        <f>C3-C4+G4+F4</f>
        <v>673</v>
      </c>
      <c r="G4">
        <v>450</v>
      </c>
    </row>
    <row r="5" spans="1:13" x14ac:dyDescent="0.25">
      <c r="A5">
        <v>30</v>
      </c>
      <c r="B5">
        <v>506</v>
      </c>
      <c r="C5">
        <v>60</v>
      </c>
      <c r="D5">
        <f>B4-B5-G5+F5</f>
        <v>179</v>
      </c>
      <c r="E5">
        <f>C4-C5+G5</f>
        <v>210</v>
      </c>
      <c r="F5">
        <v>1058</v>
      </c>
      <c r="G5">
        <v>263</v>
      </c>
      <c r="J5" t="s">
        <v>2</v>
      </c>
    </row>
    <row r="6" spans="1:13" x14ac:dyDescent="0.25">
      <c r="D6">
        <f>SUM(D3:D5)</f>
        <v>530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216</v>
      </c>
      <c r="K7">
        <f>SUM(E4)+SUM(D4)</f>
        <v>906</v>
      </c>
      <c r="L7">
        <f>SUM(D5)+SUM(E5)</f>
        <v>389</v>
      </c>
      <c r="M7" s="5">
        <f>SUM(J7:L7)</f>
        <v>1511</v>
      </c>
    </row>
    <row r="8" spans="1:13" x14ac:dyDescent="0.25">
      <c r="I8" t="s">
        <v>55</v>
      </c>
      <c r="J8">
        <f>J7-B13-B14</f>
        <v>123</v>
      </c>
      <c r="K8">
        <f>SUM(E4)+SUM(D4)-B15-B16-B17</f>
        <v>134</v>
      </c>
      <c r="L8">
        <f>L7</f>
        <v>389</v>
      </c>
      <c r="M8">
        <f>SUM(J8:L8)</f>
        <v>646</v>
      </c>
    </row>
    <row r="13" spans="1:13" x14ac:dyDescent="0.25">
      <c r="A13" t="s">
        <v>179</v>
      </c>
      <c r="B13">
        <v>78</v>
      </c>
    </row>
    <row r="14" spans="1:13" x14ac:dyDescent="0.25">
      <c r="A14" t="s">
        <v>180</v>
      </c>
      <c r="B14">
        <v>15</v>
      </c>
    </row>
    <row r="15" spans="1:13" x14ac:dyDescent="0.25">
      <c r="A15" t="s">
        <v>175</v>
      </c>
      <c r="B15">
        <v>150</v>
      </c>
      <c r="J15" t="s">
        <v>150</v>
      </c>
    </row>
    <row r="16" spans="1:13" x14ac:dyDescent="0.25">
      <c r="A16" t="s">
        <v>181</v>
      </c>
      <c r="B16">
        <v>120</v>
      </c>
      <c r="I16" t="s">
        <v>151</v>
      </c>
      <c r="J16">
        <f>B2</f>
        <v>1011</v>
      </c>
      <c r="K16">
        <f>C2</f>
        <v>8</v>
      </c>
      <c r="L16">
        <f>SUM(J16:K16)</f>
        <v>1019</v>
      </c>
    </row>
    <row r="17" spans="1:12" x14ac:dyDescent="0.25">
      <c r="A17" t="s">
        <v>164</v>
      </c>
      <c r="B17">
        <v>502</v>
      </c>
      <c r="I17" t="s">
        <v>2</v>
      </c>
      <c r="J17" t="s">
        <v>35</v>
      </c>
      <c r="K17" t="s">
        <v>35</v>
      </c>
      <c r="L17">
        <f>M7</f>
        <v>1511</v>
      </c>
    </row>
    <row r="18" spans="1:12" x14ac:dyDescent="0.25">
      <c r="A18" t="s">
        <v>182</v>
      </c>
      <c r="B18">
        <f>SUM(B13:B16)</f>
        <v>363</v>
      </c>
      <c r="I18" t="s">
        <v>1</v>
      </c>
      <c r="J18" t="s">
        <v>35</v>
      </c>
      <c r="K18" t="s">
        <v>35</v>
      </c>
      <c r="L18">
        <f>SUM(F3:F5)</f>
        <v>1058</v>
      </c>
    </row>
    <row r="19" spans="1:12" x14ac:dyDescent="0.25">
      <c r="I19" t="s">
        <v>152</v>
      </c>
      <c r="L19" s="3">
        <f>L16-L17+L18</f>
        <v>566</v>
      </c>
    </row>
    <row r="20" spans="1:12" x14ac:dyDescent="0.25">
      <c r="I20" t="s">
        <v>153</v>
      </c>
      <c r="J20">
        <f>B5</f>
        <v>506</v>
      </c>
      <c r="K20">
        <f>C5</f>
        <v>60</v>
      </c>
      <c r="L20" s="3">
        <f>SUM(J20:K20)</f>
        <v>566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23" sqref="M23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506</v>
      </c>
      <c r="C2">
        <v>60</v>
      </c>
    </row>
    <row r="3" spans="1:13" x14ac:dyDescent="0.25">
      <c r="A3">
        <v>10</v>
      </c>
      <c r="B3">
        <v>453</v>
      </c>
      <c r="C3">
        <v>697</v>
      </c>
      <c r="D3">
        <f>B2-B3-G3+B11+B10</f>
        <v>53</v>
      </c>
      <c r="E3">
        <f>C2-C3+G3+F3</f>
        <v>63</v>
      </c>
      <c r="F3">
        <v>700</v>
      </c>
      <c r="G3">
        <v>0</v>
      </c>
    </row>
    <row r="4" spans="1:13" x14ac:dyDescent="0.25">
      <c r="A4">
        <v>20</v>
      </c>
      <c r="B4">
        <v>595</v>
      </c>
      <c r="C4">
        <v>2</v>
      </c>
      <c r="D4">
        <f>B3-B4-G4+F4</f>
        <v>0</v>
      </c>
      <c r="E4">
        <f>C3-C4+G4</f>
        <v>695</v>
      </c>
      <c r="F4">
        <v>142</v>
      </c>
    </row>
    <row r="5" spans="1:13" x14ac:dyDescent="0.25">
      <c r="A5">
        <v>30</v>
      </c>
      <c r="B5">
        <v>1365</v>
      </c>
      <c r="C5">
        <v>38</v>
      </c>
      <c r="D5">
        <f>B4-B5-G5+F5</f>
        <v>156</v>
      </c>
      <c r="E5">
        <f>C4-C5+G5</f>
        <v>38</v>
      </c>
      <c r="F5">
        <v>1000</v>
      </c>
      <c r="G5">
        <v>74</v>
      </c>
      <c r="J5" t="s">
        <v>2</v>
      </c>
    </row>
    <row r="6" spans="1:13" x14ac:dyDescent="0.25">
      <c r="D6">
        <f>SUM(D3:D5)</f>
        <v>209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116</v>
      </c>
      <c r="K7">
        <f>SUM(E4)+SUM(D4)</f>
        <v>695</v>
      </c>
      <c r="L7">
        <f>SUM(D5)+SUM(E5)</f>
        <v>194</v>
      </c>
      <c r="M7" s="5">
        <f>SUM(J7:L7)</f>
        <v>1005</v>
      </c>
    </row>
    <row r="8" spans="1:13" x14ac:dyDescent="0.25">
      <c r="I8" t="s">
        <v>55</v>
      </c>
      <c r="J8">
        <f>J7-B13-B14</f>
        <v>116</v>
      </c>
      <c r="K8">
        <f>SUM(E4)+SUM(D4)-B12</f>
        <v>172</v>
      </c>
      <c r="L8">
        <f>L7</f>
        <v>194</v>
      </c>
      <c r="M8">
        <f>SUM(J8:L8)</f>
        <v>482</v>
      </c>
    </row>
    <row r="12" spans="1:13" x14ac:dyDescent="0.25">
      <c r="A12" t="s">
        <v>164</v>
      </c>
      <c r="B12">
        <v>523</v>
      </c>
    </row>
    <row r="15" spans="1:13" x14ac:dyDescent="0.25">
      <c r="J15" t="s">
        <v>150</v>
      </c>
    </row>
    <row r="16" spans="1:13" x14ac:dyDescent="0.25">
      <c r="I16" t="s">
        <v>151</v>
      </c>
      <c r="J16">
        <f>B2</f>
        <v>506</v>
      </c>
      <c r="K16">
        <f>C2</f>
        <v>60</v>
      </c>
      <c r="L16">
        <f>SUM(J16:K16)</f>
        <v>566</v>
      </c>
    </row>
    <row r="17" spans="9:13" x14ac:dyDescent="0.25">
      <c r="I17" t="s">
        <v>2</v>
      </c>
      <c r="J17" t="s">
        <v>35</v>
      </c>
      <c r="K17" t="s">
        <v>35</v>
      </c>
      <c r="L17">
        <f>M7</f>
        <v>1005</v>
      </c>
    </row>
    <row r="18" spans="9:13" x14ac:dyDescent="0.25">
      <c r="I18" t="s">
        <v>1</v>
      </c>
      <c r="J18" t="s">
        <v>35</v>
      </c>
      <c r="K18" t="s">
        <v>35</v>
      </c>
      <c r="L18">
        <f>SUM(F3:F5)</f>
        <v>1842</v>
      </c>
    </row>
    <row r="19" spans="9:13" x14ac:dyDescent="0.25">
      <c r="I19" t="s">
        <v>152</v>
      </c>
      <c r="L19" s="3">
        <f>L16-L17+L18</f>
        <v>1403</v>
      </c>
    </row>
    <row r="20" spans="9:13" x14ac:dyDescent="0.25">
      <c r="I20" t="s">
        <v>153</v>
      </c>
      <c r="J20">
        <f>B5</f>
        <v>1365</v>
      </c>
      <c r="K20">
        <f>C5</f>
        <v>38</v>
      </c>
      <c r="L20" s="3">
        <f>SUM(J20:K20)</f>
        <v>1403</v>
      </c>
    </row>
    <row r="21" spans="9:13" x14ac:dyDescent="0.25">
      <c r="I21" t="s">
        <v>154</v>
      </c>
      <c r="L21" s="3">
        <v>0</v>
      </c>
    </row>
    <row r="22" spans="9:13" x14ac:dyDescent="0.25">
      <c r="I22" t="s">
        <v>168</v>
      </c>
      <c r="L22">
        <v>0</v>
      </c>
    </row>
    <row r="23" spans="9:13" x14ac:dyDescent="0.25">
      <c r="I23" t="s">
        <v>169</v>
      </c>
      <c r="L23">
        <f>L21-L22</f>
        <v>0</v>
      </c>
      <c r="M23">
        <f>L23+L20</f>
        <v>1403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workbookViewId="0">
      <selection activeCell="G32" sqref="G32"/>
    </sheetView>
  </sheetViews>
  <sheetFormatPr defaultRowHeight="15" x14ac:dyDescent="0.25"/>
  <cols>
    <col min="1" max="1" width="31.28515625" customWidth="1"/>
  </cols>
  <sheetData>
    <row r="1" spans="1:16" x14ac:dyDescent="0.25">
      <c r="A1" t="s">
        <v>18</v>
      </c>
    </row>
    <row r="2" spans="1:16" x14ac:dyDescent="0.25">
      <c r="B2" t="s">
        <v>3</v>
      </c>
      <c r="C2" t="s">
        <v>4</v>
      </c>
      <c r="D2" t="s">
        <v>1</v>
      </c>
      <c r="F2" t="s">
        <v>2</v>
      </c>
      <c r="G2" t="s">
        <v>5</v>
      </c>
      <c r="H2" t="s">
        <v>6</v>
      </c>
      <c r="I2" t="s">
        <v>7</v>
      </c>
    </row>
    <row r="3" spans="1:16" x14ac:dyDescent="0.25">
      <c r="A3">
        <v>1</v>
      </c>
      <c r="B3">
        <v>143</v>
      </c>
      <c r="C3">
        <v>138</v>
      </c>
      <c r="D3">
        <v>0</v>
      </c>
      <c r="E3" t="s">
        <v>20</v>
      </c>
      <c r="F3">
        <v>5</v>
      </c>
      <c r="G3">
        <f>B3</f>
        <v>143</v>
      </c>
      <c r="H3">
        <f>C3-F3</f>
        <v>133</v>
      </c>
    </row>
    <row r="4" spans="1:16" x14ac:dyDescent="0.25">
      <c r="A4">
        <v>2</v>
      </c>
      <c r="B4">
        <f>G3</f>
        <v>143</v>
      </c>
      <c r="C4">
        <f>H3</f>
        <v>133</v>
      </c>
      <c r="D4">
        <v>30</v>
      </c>
      <c r="E4" t="s">
        <v>20</v>
      </c>
      <c r="F4">
        <v>9</v>
      </c>
      <c r="G4">
        <f>B4-F4</f>
        <v>134</v>
      </c>
      <c r="H4">
        <f>C4+D4</f>
        <v>163</v>
      </c>
    </row>
    <row r="5" spans="1:16" x14ac:dyDescent="0.25">
      <c r="A5">
        <v>3</v>
      </c>
      <c r="B5">
        <f t="shared" ref="B5:C32" si="0">G4</f>
        <v>134</v>
      </c>
      <c r="C5">
        <f t="shared" si="0"/>
        <v>163</v>
      </c>
      <c r="D5">
        <v>0</v>
      </c>
      <c r="E5" t="s">
        <v>19</v>
      </c>
      <c r="F5">
        <f>20+15</f>
        <v>35</v>
      </c>
      <c r="G5">
        <f>B5+I5</f>
        <v>134</v>
      </c>
      <c r="H5">
        <f>C5-F5-I5</f>
        <v>128</v>
      </c>
      <c r="I5">
        <v>0</v>
      </c>
    </row>
    <row r="6" spans="1:16" x14ac:dyDescent="0.25">
      <c r="A6">
        <v>4</v>
      </c>
      <c r="B6">
        <f t="shared" si="0"/>
        <v>134</v>
      </c>
      <c r="C6">
        <f t="shared" si="0"/>
        <v>128</v>
      </c>
      <c r="D6">
        <v>0</v>
      </c>
      <c r="E6" t="s">
        <v>21</v>
      </c>
      <c r="F6">
        <f>125+21+10+16</f>
        <v>172</v>
      </c>
      <c r="G6">
        <f>B6-I6-26</f>
        <v>68</v>
      </c>
      <c r="H6">
        <f>C6+I6-146</f>
        <v>22</v>
      </c>
      <c r="I6">
        <v>40</v>
      </c>
    </row>
    <row r="7" spans="1:16" x14ac:dyDescent="0.25">
      <c r="A7">
        <v>5</v>
      </c>
      <c r="B7">
        <f t="shared" si="0"/>
        <v>68</v>
      </c>
      <c r="C7">
        <f t="shared" si="0"/>
        <v>22</v>
      </c>
      <c r="D7">
        <v>700</v>
      </c>
      <c r="E7" t="s">
        <v>22</v>
      </c>
      <c r="F7">
        <v>19</v>
      </c>
      <c r="G7">
        <f>B7-I7+D7</f>
        <v>728</v>
      </c>
      <c r="H7">
        <f>C7+I7-F7</f>
        <v>43</v>
      </c>
      <c r="I7">
        <v>40</v>
      </c>
    </row>
    <row r="8" spans="1:16" x14ac:dyDescent="0.25">
      <c r="A8">
        <v>6</v>
      </c>
      <c r="B8">
        <f t="shared" si="0"/>
        <v>728</v>
      </c>
      <c r="C8">
        <f t="shared" si="0"/>
        <v>43</v>
      </c>
      <c r="D8">
        <v>0</v>
      </c>
      <c r="F8">
        <v>37</v>
      </c>
      <c r="G8">
        <f>B8-F8</f>
        <v>691</v>
      </c>
      <c r="H8">
        <f>C8</f>
        <v>43</v>
      </c>
    </row>
    <row r="9" spans="1:16" x14ac:dyDescent="0.25">
      <c r="A9">
        <v>7</v>
      </c>
      <c r="B9">
        <f t="shared" si="0"/>
        <v>691</v>
      </c>
      <c r="C9">
        <f t="shared" si="0"/>
        <v>43</v>
      </c>
      <c r="D9">
        <v>0</v>
      </c>
      <c r="E9" t="s">
        <v>23</v>
      </c>
      <c r="F9">
        <v>17</v>
      </c>
      <c r="G9">
        <f>B9</f>
        <v>691</v>
      </c>
      <c r="H9">
        <f>C9-F9</f>
        <v>26</v>
      </c>
    </row>
    <row r="10" spans="1:16" x14ac:dyDescent="0.25">
      <c r="A10">
        <v>8</v>
      </c>
      <c r="B10">
        <f t="shared" si="0"/>
        <v>691</v>
      </c>
      <c r="C10">
        <f t="shared" si="0"/>
        <v>26</v>
      </c>
      <c r="D10">
        <v>0</v>
      </c>
      <c r="E10" t="s">
        <v>25</v>
      </c>
      <c r="F10">
        <v>7</v>
      </c>
      <c r="G10">
        <f>B10-I10</f>
        <v>691</v>
      </c>
      <c r="H10">
        <f>C10-F10+I10</f>
        <v>19</v>
      </c>
      <c r="I10">
        <v>0</v>
      </c>
    </row>
    <row r="11" spans="1:16" x14ac:dyDescent="0.25">
      <c r="A11">
        <v>9</v>
      </c>
      <c r="B11">
        <f t="shared" si="0"/>
        <v>691</v>
      </c>
      <c r="C11">
        <f t="shared" si="0"/>
        <v>19</v>
      </c>
      <c r="D11">
        <v>164</v>
      </c>
      <c r="E11" t="s">
        <v>24</v>
      </c>
      <c r="F11">
        <v>2</v>
      </c>
      <c r="G11">
        <f>B11+D11-I11</f>
        <v>835</v>
      </c>
      <c r="H11">
        <f>C11-F11+I11</f>
        <v>37</v>
      </c>
      <c r="I11">
        <v>20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</row>
    <row r="12" spans="1:16" x14ac:dyDescent="0.25">
      <c r="A12">
        <v>10</v>
      </c>
      <c r="B12">
        <f t="shared" si="0"/>
        <v>835</v>
      </c>
      <c r="C12">
        <f t="shared" si="0"/>
        <v>37</v>
      </c>
      <c r="D12">
        <v>0</v>
      </c>
      <c r="F12">
        <v>0</v>
      </c>
      <c r="G12">
        <f>B12-F12</f>
        <v>835</v>
      </c>
      <c r="H12">
        <f>C12+D12</f>
        <v>37</v>
      </c>
      <c r="L12">
        <f>SUM(F3:F12)</f>
        <v>303</v>
      </c>
      <c r="M12">
        <f>SUM(F13:F22)</f>
        <v>539</v>
      </c>
      <c r="N12">
        <f>SUM(F23:F32)+E32</f>
        <v>97</v>
      </c>
      <c r="O12">
        <f>L12+M12+N12</f>
        <v>939</v>
      </c>
      <c r="P12">
        <f>O12-F12-F8-F3-F4-F6-20-375</f>
        <v>321</v>
      </c>
    </row>
    <row r="13" spans="1:16" x14ac:dyDescent="0.25">
      <c r="A13">
        <v>11</v>
      </c>
      <c r="B13">
        <f t="shared" si="0"/>
        <v>835</v>
      </c>
      <c r="C13">
        <f t="shared" si="0"/>
        <v>37</v>
      </c>
      <c r="D13">
        <v>0</v>
      </c>
      <c r="F13">
        <f>17+6</f>
        <v>23</v>
      </c>
      <c r="G13">
        <f>B13</f>
        <v>835</v>
      </c>
      <c r="H13">
        <f>C13-F13</f>
        <v>14</v>
      </c>
    </row>
    <row r="14" spans="1:16" x14ac:dyDescent="0.25">
      <c r="A14">
        <v>12</v>
      </c>
      <c r="B14">
        <f t="shared" si="0"/>
        <v>835</v>
      </c>
      <c r="C14">
        <f t="shared" si="0"/>
        <v>14</v>
      </c>
      <c r="D14">
        <v>0</v>
      </c>
      <c r="F14">
        <f>11+375</f>
        <v>386</v>
      </c>
      <c r="G14">
        <f>B14-I14-375</f>
        <v>420</v>
      </c>
      <c r="H14">
        <f>C14-11+I14</f>
        <v>43</v>
      </c>
      <c r="I14">
        <v>40</v>
      </c>
    </row>
    <row r="15" spans="1:16" x14ac:dyDescent="0.25">
      <c r="A15">
        <v>13</v>
      </c>
      <c r="B15">
        <f t="shared" si="0"/>
        <v>420</v>
      </c>
      <c r="C15">
        <f t="shared" si="0"/>
        <v>43</v>
      </c>
      <c r="D15">
        <v>0</v>
      </c>
      <c r="F15">
        <f>24+6</f>
        <v>30</v>
      </c>
      <c r="G15">
        <f>B15-6</f>
        <v>414</v>
      </c>
      <c r="H15">
        <f>C15-F15-24</f>
        <v>-11</v>
      </c>
    </row>
    <row r="16" spans="1:16" x14ac:dyDescent="0.25">
      <c r="A16">
        <v>14</v>
      </c>
      <c r="B16">
        <f t="shared" si="0"/>
        <v>414</v>
      </c>
      <c r="C16">
        <f t="shared" si="0"/>
        <v>-11</v>
      </c>
      <c r="D16">
        <v>0</v>
      </c>
      <c r="F16">
        <v>12</v>
      </c>
      <c r="G16">
        <f t="shared" ref="G16:G19" si="1">B16</f>
        <v>414</v>
      </c>
      <c r="H16">
        <f t="shared" ref="H16:H19" si="2">C16-F16</f>
        <v>-23</v>
      </c>
      <c r="L16" t="s">
        <v>17</v>
      </c>
    </row>
    <row r="17" spans="1:9" x14ac:dyDescent="0.25">
      <c r="A17">
        <v>15</v>
      </c>
      <c r="B17">
        <f t="shared" si="0"/>
        <v>414</v>
      </c>
      <c r="C17">
        <f t="shared" si="0"/>
        <v>-23</v>
      </c>
      <c r="D17">
        <v>0</v>
      </c>
      <c r="F17">
        <v>44</v>
      </c>
      <c r="G17">
        <f>B17-F17-I17</f>
        <v>330</v>
      </c>
      <c r="H17">
        <f>C17+I17</f>
        <v>17</v>
      </c>
      <c r="I17">
        <v>40</v>
      </c>
    </row>
    <row r="18" spans="1:9" x14ac:dyDescent="0.25">
      <c r="A18">
        <v>16</v>
      </c>
      <c r="B18">
        <f t="shared" si="0"/>
        <v>330</v>
      </c>
      <c r="C18">
        <f t="shared" si="0"/>
        <v>17</v>
      </c>
      <c r="D18">
        <v>0</v>
      </c>
      <c r="F18">
        <f>10+7</f>
        <v>17</v>
      </c>
      <c r="G18">
        <f t="shared" si="1"/>
        <v>330</v>
      </c>
      <c r="H18">
        <f t="shared" si="2"/>
        <v>0</v>
      </c>
    </row>
    <row r="19" spans="1:9" x14ac:dyDescent="0.25">
      <c r="A19">
        <v>17</v>
      </c>
      <c r="B19">
        <f t="shared" si="0"/>
        <v>330</v>
      </c>
      <c r="C19">
        <f t="shared" si="0"/>
        <v>0</v>
      </c>
      <c r="D19">
        <v>0</v>
      </c>
      <c r="F19">
        <v>0</v>
      </c>
      <c r="G19">
        <f t="shared" si="1"/>
        <v>330</v>
      </c>
      <c r="H19">
        <f t="shared" si="2"/>
        <v>0</v>
      </c>
    </row>
    <row r="20" spans="1:9" x14ac:dyDescent="0.25">
      <c r="A20">
        <v>18</v>
      </c>
      <c r="B20">
        <f t="shared" si="0"/>
        <v>330</v>
      </c>
      <c r="C20">
        <f t="shared" si="0"/>
        <v>0</v>
      </c>
      <c r="D20">
        <v>0</v>
      </c>
      <c r="E20" t="s">
        <v>26</v>
      </c>
      <c r="F20">
        <v>10</v>
      </c>
      <c r="G20">
        <f>B20-I20</f>
        <v>250</v>
      </c>
      <c r="H20">
        <f>C20-F20+I20</f>
        <v>70</v>
      </c>
      <c r="I20">
        <v>80</v>
      </c>
    </row>
    <row r="21" spans="1:9" x14ac:dyDescent="0.25">
      <c r="A21">
        <v>19</v>
      </c>
      <c r="B21">
        <f t="shared" si="0"/>
        <v>250</v>
      </c>
      <c r="C21">
        <f t="shared" si="0"/>
        <v>70</v>
      </c>
      <c r="D21">
        <v>0</v>
      </c>
      <c r="F21">
        <v>15</v>
      </c>
      <c r="G21">
        <f>B21</f>
        <v>250</v>
      </c>
      <c r="H21">
        <f>C21-F21</f>
        <v>55</v>
      </c>
    </row>
    <row r="22" spans="1:9" x14ac:dyDescent="0.25">
      <c r="A22">
        <v>20</v>
      </c>
      <c r="B22">
        <f t="shared" si="0"/>
        <v>250</v>
      </c>
      <c r="C22">
        <f t="shared" si="0"/>
        <v>55</v>
      </c>
      <c r="D22">
        <v>0</v>
      </c>
      <c r="F22">
        <v>2</v>
      </c>
      <c r="G22">
        <f>B22</f>
        <v>250</v>
      </c>
      <c r="H22">
        <f>C22-F22</f>
        <v>53</v>
      </c>
    </row>
    <row r="23" spans="1:9" x14ac:dyDescent="0.25">
      <c r="A23">
        <v>21</v>
      </c>
      <c r="B23">
        <f t="shared" si="0"/>
        <v>250</v>
      </c>
      <c r="C23">
        <f t="shared" si="0"/>
        <v>53</v>
      </c>
      <c r="D23">
        <v>0</v>
      </c>
      <c r="F23">
        <v>24</v>
      </c>
      <c r="G23">
        <f>B23</f>
        <v>250</v>
      </c>
      <c r="H23">
        <f>C23-F23</f>
        <v>29</v>
      </c>
    </row>
    <row r="24" spans="1:9" x14ac:dyDescent="0.25">
      <c r="A24">
        <v>22</v>
      </c>
      <c r="B24">
        <f t="shared" si="0"/>
        <v>250</v>
      </c>
      <c r="C24">
        <f t="shared" si="0"/>
        <v>29</v>
      </c>
      <c r="D24">
        <v>0</v>
      </c>
      <c r="F24">
        <v>0</v>
      </c>
      <c r="G24">
        <f>B24-I24</f>
        <v>250</v>
      </c>
      <c r="H24">
        <f>C24-F24+I24</f>
        <v>29</v>
      </c>
      <c r="I24">
        <v>0</v>
      </c>
    </row>
    <row r="25" spans="1:9" x14ac:dyDescent="0.25">
      <c r="A25">
        <v>23</v>
      </c>
      <c r="B25">
        <f t="shared" si="0"/>
        <v>250</v>
      </c>
      <c r="C25">
        <f t="shared" si="0"/>
        <v>29</v>
      </c>
      <c r="D25">
        <v>0</v>
      </c>
      <c r="F25">
        <v>6</v>
      </c>
      <c r="G25">
        <f>B25-F25-I25</f>
        <v>204</v>
      </c>
      <c r="H25">
        <f>C25+I25</f>
        <v>69</v>
      </c>
      <c r="I25">
        <v>40</v>
      </c>
    </row>
    <row r="26" spans="1:9" x14ac:dyDescent="0.25">
      <c r="A26">
        <v>24</v>
      </c>
      <c r="B26">
        <f t="shared" si="0"/>
        <v>204</v>
      </c>
      <c r="C26">
        <f t="shared" si="0"/>
        <v>69</v>
      </c>
      <c r="D26">
        <v>0</v>
      </c>
      <c r="F26">
        <v>7</v>
      </c>
      <c r="G26">
        <f>B26</f>
        <v>204</v>
      </c>
      <c r="H26">
        <f>C26-F26</f>
        <v>62</v>
      </c>
    </row>
    <row r="27" spans="1:9" x14ac:dyDescent="0.25">
      <c r="A27">
        <v>25</v>
      </c>
      <c r="B27">
        <f t="shared" si="0"/>
        <v>204</v>
      </c>
      <c r="C27">
        <f t="shared" si="0"/>
        <v>62</v>
      </c>
      <c r="D27">
        <v>0</v>
      </c>
      <c r="F27">
        <v>0</v>
      </c>
      <c r="G27">
        <f>B27</f>
        <v>204</v>
      </c>
      <c r="H27">
        <f>C27-F27</f>
        <v>62</v>
      </c>
    </row>
    <row r="28" spans="1:9" x14ac:dyDescent="0.25">
      <c r="A28">
        <v>26</v>
      </c>
      <c r="B28">
        <f t="shared" si="0"/>
        <v>204</v>
      </c>
      <c r="C28">
        <f t="shared" si="0"/>
        <v>62</v>
      </c>
      <c r="D28">
        <v>0</v>
      </c>
      <c r="F28">
        <v>0</v>
      </c>
      <c r="G28">
        <f>B28-I28</f>
        <v>204</v>
      </c>
      <c r="H28">
        <f>C28-F28+I28</f>
        <v>62</v>
      </c>
      <c r="I28">
        <v>0</v>
      </c>
    </row>
    <row r="29" spans="1:9" x14ac:dyDescent="0.25">
      <c r="A29">
        <v>27</v>
      </c>
      <c r="B29">
        <f t="shared" si="0"/>
        <v>204</v>
      </c>
      <c r="C29">
        <f t="shared" si="0"/>
        <v>62</v>
      </c>
      <c r="D29">
        <v>247</v>
      </c>
      <c r="F29">
        <v>3</v>
      </c>
      <c r="G29">
        <f>B29</f>
        <v>204</v>
      </c>
      <c r="H29">
        <f>C29-F29+D29</f>
        <v>306</v>
      </c>
    </row>
    <row r="30" spans="1:9" x14ac:dyDescent="0.25">
      <c r="A30">
        <v>28</v>
      </c>
      <c r="B30">
        <f t="shared" si="0"/>
        <v>204</v>
      </c>
      <c r="C30">
        <f t="shared" si="0"/>
        <v>306</v>
      </c>
      <c r="D30">
        <v>0</v>
      </c>
      <c r="F30">
        <v>0</v>
      </c>
      <c r="G30">
        <f>B30-I30</f>
        <v>204</v>
      </c>
      <c r="H30">
        <f>C30-F30+I30</f>
        <v>306</v>
      </c>
      <c r="I30">
        <v>0</v>
      </c>
    </row>
    <row r="31" spans="1:9" x14ac:dyDescent="0.25">
      <c r="A31">
        <v>29</v>
      </c>
      <c r="B31">
        <f t="shared" si="0"/>
        <v>204</v>
      </c>
      <c r="C31">
        <f t="shared" si="0"/>
        <v>306</v>
      </c>
      <c r="D31">
        <v>0</v>
      </c>
      <c r="F31">
        <f>22+7</f>
        <v>29</v>
      </c>
      <c r="G31">
        <f>B31</f>
        <v>204</v>
      </c>
      <c r="H31">
        <f>C31-F31</f>
        <v>277</v>
      </c>
    </row>
    <row r="32" spans="1:9" x14ac:dyDescent="0.25">
      <c r="A32">
        <v>30</v>
      </c>
      <c r="B32">
        <f t="shared" si="0"/>
        <v>204</v>
      </c>
      <c r="C32">
        <f t="shared" si="0"/>
        <v>277</v>
      </c>
      <c r="D32">
        <v>0</v>
      </c>
      <c r="E32">
        <v>23</v>
      </c>
      <c r="F32">
        <v>5</v>
      </c>
      <c r="G32">
        <f>B32-F32-I32</f>
        <v>179</v>
      </c>
      <c r="H32">
        <f>C32+D32+I32-E32</f>
        <v>274</v>
      </c>
      <c r="I32">
        <v>20</v>
      </c>
    </row>
    <row r="33" spans="1:6" x14ac:dyDescent="0.25">
      <c r="A33" t="s">
        <v>8</v>
      </c>
      <c r="D33">
        <f>SUM(D3:D32)</f>
        <v>1141</v>
      </c>
      <c r="F33">
        <f>SUM(F3:F32)</f>
        <v>916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6" sqref="D6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1365</v>
      </c>
      <c r="C2">
        <v>38</v>
      </c>
    </row>
    <row r="3" spans="1:13" x14ac:dyDescent="0.25">
      <c r="A3">
        <v>10</v>
      </c>
      <c r="B3">
        <v>1235</v>
      </c>
      <c r="C3">
        <v>26</v>
      </c>
      <c r="D3">
        <f>B2-B3-G3</f>
        <v>80</v>
      </c>
      <c r="E3">
        <f>C2-C3+G3+F3</f>
        <v>62</v>
      </c>
      <c r="G3">
        <v>50</v>
      </c>
    </row>
    <row r="4" spans="1:13" x14ac:dyDescent="0.25">
      <c r="A4">
        <v>20</v>
      </c>
      <c r="B4">
        <v>473</v>
      </c>
      <c r="C4">
        <v>5</v>
      </c>
      <c r="D4">
        <f>B3-B4-G4</f>
        <v>62</v>
      </c>
      <c r="E4">
        <f>C3-C4+G4+F4</f>
        <v>721</v>
      </c>
      <c r="G4">
        <v>700</v>
      </c>
    </row>
    <row r="5" spans="1:13" x14ac:dyDescent="0.25">
      <c r="A5">
        <v>30</v>
      </c>
      <c r="B5">
        <v>129</v>
      </c>
      <c r="C5">
        <v>12</v>
      </c>
      <c r="D5">
        <f>B4-B5-G5</f>
        <v>244</v>
      </c>
      <c r="E5">
        <f>C4-C5+G5+F5</f>
        <v>93</v>
      </c>
      <c r="G5">
        <v>100</v>
      </c>
      <c r="J5" t="s">
        <v>2</v>
      </c>
    </row>
    <row r="6" spans="1:13" x14ac:dyDescent="0.25">
      <c r="D6">
        <f>SUM(D3:D5)</f>
        <v>386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142</v>
      </c>
      <c r="K7">
        <f>SUM(E4)+SUM(D4)</f>
        <v>783</v>
      </c>
      <c r="L7">
        <f>SUM(D5)+SUM(E5)</f>
        <v>337</v>
      </c>
      <c r="M7" s="5">
        <f>SUM(J7:L7)</f>
        <v>1262</v>
      </c>
    </row>
    <row r="8" spans="1:13" x14ac:dyDescent="0.25">
      <c r="I8" t="s">
        <v>55</v>
      </c>
      <c r="J8">
        <f>J7-B13-B14</f>
        <v>142</v>
      </c>
      <c r="K8">
        <f>SUM(E4)+SUM(D4)-B16-B17-B18</f>
        <v>122</v>
      </c>
      <c r="L8">
        <f>L7</f>
        <v>337</v>
      </c>
      <c r="M8">
        <f>SUM(J8:L8)</f>
        <v>601</v>
      </c>
    </row>
    <row r="15" spans="1:13" x14ac:dyDescent="0.25">
      <c r="A15" t="s">
        <v>94</v>
      </c>
      <c r="B15">
        <v>21</v>
      </c>
    </row>
    <row r="16" spans="1:13" x14ac:dyDescent="0.25">
      <c r="A16" t="s">
        <v>180</v>
      </c>
      <c r="B16">
        <v>30</v>
      </c>
    </row>
    <row r="17" spans="1:2" x14ac:dyDescent="0.25">
      <c r="A17" t="s">
        <v>196</v>
      </c>
      <c r="B17">
        <v>125</v>
      </c>
    </row>
    <row r="18" spans="1:2" x14ac:dyDescent="0.25">
      <c r="A18" t="s">
        <v>164</v>
      </c>
      <c r="B18">
        <v>506</v>
      </c>
    </row>
    <row r="19" spans="1:2" x14ac:dyDescent="0.25">
      <c r="A19" t="s">
        <v>99</v>
      </c>
      <c r="B19">
        <v>25</v>
      </c>
    </row>
    <row r="20" spans="1:2" x14ac:dyDescent="0.25">
      <c r="A20" t="s">
        <v>197</v>
      </c>
      <c r="B20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4" sqref="E4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129</v>
      </c>
      <c r="C2">
        <v>12</v>
      </c>
    </row>
    <row r="3" spans="1:13" x14ac:dyDescent="0.25">
      <c r="A3">
        <v>10</v>
      </c>
      <c r="B3">
        <v>951</v>
      </c>
      <c r="C3">
        <v>20</v>
      </c>
      <c r="D3">
        <f>B2-B3-G3+F3</f>
        <v>128</v>
      </c>
      <c r="E3">
        <f>C2-C3+G3</f>
        <v>42</v>
      </c>
      <c r="F3">
        <v>1000</v>
      </c>
      <c r="G3">
        <v>50</v>
      </c>
    </row>
    <row r="4" spans="1:13" x14ac:dyDescent="0.25">
      <c r="A4">
        <v>20</v>
      </c>
      <c r="B4">
        <f>833+132</f>
        <v>965</v>
      </c>
      <c r="C4">
        <v>306</v>
      </c>
      <c r="D4">
        <f>B3-B4-G4+F4</f>
        <v>706</v>
      </c>
      <c r="E4">
        <f>C3-C4+G4</f>
        <v>594</v>
      </c>
      <c r="F4">
        <v>1600</v>
      </c>
      <c r="G4">
        <v>880</v>
      </c>
    </row>
    <row r="5" spans="1:13" x14ac:dyDescent="0.25">
      <c r="A5">
        <v>30</v>
      </c>
      <c r="B5">
        <v>792</v>
      </c>
      <c r="C5">
        <v>250</v>
      </c>
      <c r="D5">
        <f>B4-B5-G5+F5</f>
        <v>123</v>
      </c>
      <c r="E5">
        <f>C4-C5+G5</f>
        <v>106</v>
      </c>
      <c r="G5">
        <v>50</v>
      </c>
      <c r="J5" t="s">
        <v>2</v>
      </c>
    </row>
    <row r="6" spans="1:13" x14ac:dyDescent="0.25">
      <c r="D6">
        <f>SUM(D3:D5)</f>
        <v>957</v>
      </c>
      <c r="J6" t="s">
        <v>9</v>
      </c>
      <c r="K6" t="s">
        <v>10</v>
      </c>
      <c r="L6" t="s">
        <v>11</v>
      </c>
    </row>
    <row r="7" spans="1:13" x14ac:dyDescent="0.25">
      <c r="I7" t="s">
        <v>54</v>
      </c>
      <c r="J7">
        <f>SUM(D3)+SUM(E3)</f>
        <v>170</v>
      </c>
      <c r="K7">
        <f>SUM(E4)+SUM(D4)</f>
        <v>1300</v>
      </c>
      <c r="L7">
        <f>SUM(D5)+SUM(E5)</f>
        <v>229</v>
      </c>
      <c r="M7" s="5">
        <f>SUM(J7:L7)</f>
        <v>1699</v>
      </c>
    </row>
    <row r="8" spans="1:13" x14ac:dyDescent="0.25">
      <c r="I8" t="s">
        <v>55</v>
      </c>
      <c r="J8">
        <f>J7-B13-B14</f>
        <v>170</v>
      </c>
      <c r="K8">
        <f>SUM(E4)+SUM(D4)-B16-B17-B15-B18</f>
        <v>129</v>
      </c>
      <c r="L8">
        <f>L7-B19</f>
        <v>204</v>
      </c>
      <c r="M8">
        <f>SUM(J8:L8)</f>
        <v>503</v>
      </c>
    </row>
    <row r="15" spans="1:13" x14ac:dyDescent="0.25">
      <c r="A15" t="s">
        <v>198</v>
      </c>
      <c r="B15">
        <v>230</v>
      </c>
      <c r="J15" t="s">
        <v>150</v>
      </c>
    </row>
    <row r="16" spans="1:13" x14ac:dyDescent="0.25">
      <c r="A16" t="s">
        <v>199</v>
      </c>
      <c r="B16">
        <v>300</v>
      </c>
      <c r="I16" t="s">
        <v>151</v>
      </c>
      <c r="J16">
        <f>B2</f>
        <v>129</v>
      </c>
      <c r="K16">
        <f>C2</f>
        <v>12</v>
      </c>
      <c r="L16">
        <f>SUM(J16:K16)</f>
        <v>141</v>
      </c>
    </row>
    <row r="17" spans="1:13" x14ac:dyDescent="0.25">
      <c r="A17" t="s">
        <v>200</v>
      </c>
      <c r="B17">
        <v>132</v>
      </c>
      <c r="I17" t="s">
        <v>2</v>
      </c>
      <c r="J17" t="s">
        <v>35</v>
      </c>
      <c r="K17" t="s">
        <v>35</v>
      </c>
      <c r="L17">
        <f>M7</f>
        <v>1699</v>
      </c>
    </row>
    <row r="18" spans="1:13" x14ac:dyDescent="0.25">
      <c r="A18" t="s">
        <v>164</v>
      </c>
      <c r="B18">
        <v>509</v>
      </c>
      <c r="I18" t="s">
        <v>1</v>
      </c>
      <c r="J18" t="s">
        <v>35</v>
      </c>
      <c r="K18" t="s">
        <v>35</v>
      </c>
      <c r="L18">
        <f>SUM(F3:F5)</f>
        <v>2600</v>
      </c>
    </row>
    <row r="19" spans="1:13" x14ac:dyDescent="0.25">
      <c r="A19" t="s">
        <v>120</v>
      </c>
      <c r="B19">
        <v>25</v>
      </c>
      <c r="I19" t="s">
        <v>152</v>
      </c>
      <c r="L19" s="3">
        <f>L16-L17+L18</f>
        <v>1042</v>
      </c>
    </row>
    <row r="20" spans="1:13" x14ac:dyDescent="0.25">
      <c r="I20" t="s">
        <v>153</v>
      </c>
      <c r="J20">
        <f>B5</f>
        <v>792</v>
      </c>
      <c r="K20">
        <f>C5</f>
        <v>250</v>
      </c>
      <c r="L20" s="3">
        <f>SUM(J20:K20)</f>
        <v>1042</v>
      </c>
    </row>
    <row r="21" spans="1:13" x14ac:dyDescent="0.25">
      <c r="I21" t="s">
        <v>154</v>
      </c>
      <c r="L21" s="3">
        <v>0</v>
      </c>
    </row>
    <row r="22" spans="1:13" x14ac:dyDescent="0.25">
      <c r="I22" t="s">
        <v>168</v>
      </c>
      <c r="L22">
        <v>0</v>
      </c>
    </row>
    <row r="23" spans="1:13" x14ac:dyDescent="0.25">
      <c r="I23" t="s">
        <v>169</v>
      </c>
      <c r="L23">
        <f>L21-L22</f>
        <v>0</v>
      </c>
      <c r="M23">
        <f>B5+C5</f>
        <v>1042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2" workbookViewId="0">
      <selection activeCell="D41" sqref="D41"/>
    </sheetView>
  </sheetViews>
  <sheetFormatPr defaultRowHeight="15" x14ac:dyDescent="0.25"/>
  <sheetData>
    <row r="1" spans="1:4" x14ac:dyDescent="0.25">
      <c r="A1">
        <v>2013</v>
      </c>
    </row>
    <row r="2" spans="1:4" x14ac:dyDescent="0.25">
      <c r="A2" t="s">
        <v>183</v>
      </c>
      <c r="B2">
        <f>Luty!O12</f>
        <v>731</v>
      </c>
    </row>
    <row r="3" spans="1:4" x14ac:dyDescent="0.25">
      <c r="A3" t="s">
        <v>184</v>
      </c>
      <c r="B3">
        <f>Marzec!P12</f>
        <v>803</v>
      </c>
    </row>
    <row r="4" spans="1:4" x14ac:dyDescent="0.25">
      <c r="A4" t="s">
        <v>185</v>
      </c>
      <c r="B4">
        <f>Kwiecień!O12</f>
        <v>939</v>
      </c>
    </row>
    <row r="5" spans="1:4" x14ac:dyDescent="0.25">
      <c r="A5" t="s">
        <v>186</v>
      </c>
      <c r="B5">
        <f>Maj!O12</f>
        <v>765</v>
      </c>
    </row>
    <row r="6" spans="1:4" x14ac:dyDescent="0.25">
      <c r="A6" t="s">
        <v>187</v>
      </c>
      <c r="B6">
        <f>Czerwiec!O12</f>
        <v>810</v>
      </c>
      <c r="D6">
        <f>SUM(D3:D5)</f>
        <v>0</v>
      </c>
    </row>
    <row r="7" spans="1:4" x14ac:dyDescent="0.25">
      <c r="A7" t="s">
        <v>188</v>
      </c>
      <c r="B7">
        <f>Lipiec!O12</f>
        <v>403</v>
      </c>
      <c r="C7" t="s">
        <v>30</v>
      </c>
    </row>
    <row r="8" spans="1:4" x14ac:dyDescent="0.25">
      <c r="A8" t="s">
        <v>189</v>
      </c>
      <c r="B8">
        <f>Sierpień!O12</f>
        <v>197</v>
      </c>
      <c r="C8" t="s">
        <v>30</v>
      </c>
    </row>
    <row r="9" spans="1:4" x14ac:dyDescent="0.25">
      <c r="A9" t="s">
        <v>190</v>
      </c>
      <c r="B9">
        <f>Wrzesień!O12</f>
        <v>1150</v>
      </c>
    </row>
    <row r="10" spans="1:4" x14ac:dyDescent="0.25">
      <c r="A10" t="s">
        <v>191</v>
      </c>
      <c r="B10">
        <f>Październik!P12</f>
        <v>797</v>
      </c>
      <c r="C10" t="s">
        <v>194</v>
      </c>
    </row>
    <row r="11" spans="1:4" x14ac:dyDescent="0.25">
      <c r="A11" t="s">
        <v>192</v>
      </c>
      <c r="B11">
        <f>Listopad!O12</f>
        <v>1155</v>
      </c>
      <c r="D11">
        <f>SUM(B9:B12,B14:B19)</f>
        <v>9672</v>
      </c>
    </row>
    <row r="12" spans="1:4" x14ac:dyDescent="0.25">
      <c r="A12" t="s">
        <v>193</v>
      </c>
      <c r="B12">
        <f>Grudzień!O13</f>
        <v>734</v>
      </c>
    </row>
    <row r="13" spans="1:4" x14ac:dyDescent="0.25">
      <c r="A13">
        <v>2014</v>
      </c>
    </row>
    <row r="14" spans="1:4" x14ac:dyDescent="0.25">
      <c r="A14" t="s">
        <v>195</v>
      </c>
      <c r="B14">
        <f>Styczeń!O13</f>
        <v>932</v>
      </c>
    </row>
    <row r="15" spans="1:4" x14ac:dyDescent="0.25">
      <c r="A15" t="s">
        <v>183</v>
      </c>
      <c r="B15">
        <f>Luty2014!O13</f>
        <v>936</v>
      </c>
    </row>
    <row r="16" spans="1:4" x14ac:dyDescent="0.25">
      <c r="A16" t="s">
        <v>184</v>
      </c>
      <c r="B16">
        <f>'Marzec 2014'!L6</f>
        <v>1004</v>
      </c>
    </row>
    <row r="17" spans="1:4" x14ac:dyDescent="0.25">
      <c r="A17" t="s">
        <v>185</v>
      </c>
      <c r="B17">
        <f>'Kwiecień 2014'!L6</f>
        <v>975</v>
      </c>
    </row>
    <row r="18" spans="1:4" x14ac:dyDescent="0.25">
      <c r="A18" t="s">
        <v>186</v>
      </c>
      <c r="B18">
        <f>'Maj 2014'!L6</f>
        <v>972</v>
      </c>
    </row>
    <row r="19" spans="1:4" x14ac:dyDescent="0.25">
      <c r="A19" t="s">
        <v>187</v>
      </c>
      <c r="B19">
        <f>'Czerwiec 2014'!N6</f>
        <v>1017</v>
      </c>
    </row>
    <row r="20" spans="1:4" x14ac:dyDescent="0.25">
      <c r="A20" t="s">
        <v>188</v>
      </c>
      <c r="B20">
        <f>'Lipiec 2014'!M6</f>
        <v>1276</v>
      </c>
    </row>
    <row r="21" spans="1:4" x14ac:dyDescent="0.25">
      <c r="A21" t="s">
        <v>189</v>
      </c>
      <c r="B21">
        <f>'Sierpień 2014'!M6</f>
        <v>1035</v>
      </c>
    </row>
    <row r="22" spans="1:4" x14ac:dyDescent="0.25">
      <c r="A22" t="s">
        <v>190</v>
      </c>
      <c r="B22">
        <f>'Wrzesień 2014'!M6</f>
        <v>1287</v>
      </c>
      <c r="D22">
        <f>SUM(B23:B25,B27:B32)</f>
        <v>11562</v>
      </c>
    </row>
    <row r="23" spans="1:4" x14ac:dyDescent="0.25">
      <c r="A23" t="s">
        <v>191</v>
      </c>
      <c r="B23">
        <f>'Październik 2014'!M6</f>
        <v>1499</v>
      </c>
    </row>
    <row r="24" spans="1:4" x14ac:dyDescent="0.25">
      <c r="A24" t="s">
        <v>192</v>
      </c>
      <c r="B24">
        <f>'Listopad 2014'!M6</f>
        <v>1084</v>
      </c>
    </row>
    <row r="25" spans="1:4" x14ac:dyDescent="0.25">
      <c r="A25" t="s">
        <v>193</v>
      </c>
      <c r="B25">
        <f>'Grudzień 2014'!M6</f>
        <v>1018</v>
      </c>
    </row>
    <row r="26" spans="1:4" x14ac:dyDescent="0.25">
      <c r="A26">
        <v>2015</v>
      </c>
    </row>
    <row r="27" spans="1:4" x14ac:dyDescent="0.25">
      <c r="A27" t="s">
        <v>195</v>
      </c>
      <c r="B27">
        <f>Arkusz1!M7</f>
        <v>1425</v>
      </c>
    </row>
    <row r="28" spans="1:4" x14ac:dyDescent="0.25">
      <c r="A28" t="s">
        <v>183</v>
      </c>
      <c r="B28">
        <f>Arkusz2!M7</f>
        <v>1300</v>
      </c>
    </row>
    <row r="29" spans="1:4" x14ac:dyDescent="0.25">
      <c r="A29" t="s">
        <v>184</v>
      </c>
      <c r="B29">
        <f>'Marzec 2015'!M7</f>
        <v>1391</v>
      </c>
    </row>
    <row r="30" spans="1:4" x14ac:dyDescent="0.25">
      <c r="A30" t="s">
        <v>185</v>
      </c>
      <c r="B30">
        <f>Arkusz3!M7</f>
        <v>1329</v>
      </c>
    </row>
    <row r="31" spans="1:4" x14ac:dyDescent="0.25">
      <c r="A31" t="s">
        <v>186</v>
      </c>
      <c r="B31">
        <f>'Maj 2015'!M7</f>
        <v>1511</v>
      </c>
    </row>
    <row r="32" spans="1:4" x14ac:dyDescent="0.25">
      <c r="A32" t="s">
        <v>187</v>
      </c>
      <c r="B32">
        <f>'Czerwiec 2015'!M7</f>
        <v>1005</v>
      </c>
    </row>
    <row r="33" spans="1:4" x14ac:dyDescent="0.25">
      <c r="A33" t="s">
        <v>188</v>
      </c>
      <c r="B33">
        <f>'Lipiec 2015'!M7</f>
        <v>1262</v>
      </c>
    </row>
    <row r="34" spans="1:4" x14ac:dyDescent="0.25">
      <c r="A34" t="s">
        <v>189</v>
      </c>
      <c r="B34">
        <f>Sierpień2015!M7</f>
        <v>1699</v>
      </c>
    </row>
    <row r="35" spans="1:4" x14ac:dyDescent="0.25">
      <c r="A35" t="s">
        <v>190</v>
      </c>
      <c r="B35">
        <f>wrzesień2015!M6</f>
        <v>1198</v>
      </c>
    </row>
    <row r="36" spans="1:4" x14ac:dyDescent="0.25">
      <c r="A36" t="s">
        <v>191</v>
      </c>
      <c r="B36">
        <f>październik2015!M6</f>
        <v>1168</v>
      </c>
    </row>
    <row r="37" spans="1:4" x14ac:dyDescent="0.25">
      <c r="A37" t="s">
        <v>192</v>
      </c>
      <c r="B37">
        <f>Listopad2015!M6</f>
        <v>1033</v>
      </c>
    </row>
    <row r="38" spans="1:4" x14ac:dyDescent="0.25">
      <c r="A38" t="s">
        <v>193</v>
      </c>
      <c r="B38">
        <f>'Grudzień 2015'!I8</f>
        <v>1018</v>
      </c>
    </row>
    <row r="39" spans="1:4" x14ac:dyDescent="0.25">
      <c r="A39" t="s">
        <v>2</v>
      </c>
      <c r="B39">
        <f>SUM(B27:B38)</f>
        <v>15339</v>
      </c>
      <c r="C39" t="s">
        <v>225</v>
      </c>
      <c r="D39">
        <v>10000</v>
      </c>
    </row>
    <row r="40" spans="1:4" x14ac:dyDescent="0.25">
      <c r="A40" t="s">
        <v>226</v>
      </c>
      <c r="B40">
        <v>6000</v>
      </c>
      <c r="C40" t="s">
        <v>227</v>
      </c>
      <c r="D40">
        <f>B39+B40-D39</f>
        <v>11339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7" sqref="L17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792</v>
      </c>
      <c r="C2">
        <v>250</v>
      </c>
    </row>
    <row r="3" spans="1:13" x14ac:dyDescent="0.25">
      <c r="A3">
        <v>10</v>
      </c>
      <c r="B3">
        <v>321</v>
      </c>
      <c r="C3">
        <v>35</v>
      </c>
      <c r="D3">
        <f>B2-B3-G3+F3</f>
        <v>101</v>
      </c>
      <c r="E3">
        <f>C2-C3+G3</f>
        <v>585</v>
      </c>
      <c r="G3">
        <v>370</v>
      </c>
    </row>
    <row r="4" spans="1:13" x14ac:dyDescent="0.25">
      <c r="A4">
        <v>20</v>
      </c>
      <c r="B4">
        <v>54</v>
      </c>
      <c r="C4">
        <v>92</v>
      </c>
      <c r="D4">
        <f>B3-B4-G4+F4</f>
        <v>107</v>
      </c>
      <c r="E4">
        <f>C3-C4+G4</f>
        <v>103</v>
      </c>
      <c r="G4">
        <v>160</v>
      </c>
      <c r="J4" t="s">
        <v>2</v>
      </c>
    </row>
    <row r="5" spans="1:13" x14ac:dyDescent="0.25">
      <c r="A5">
        <v>30</v>
      </c>
      <c r="B5">
        <f>357-18</f>
        <v>339</v>
      </c>
      <c r="C5">
        <v>5</v>
      </c>
      <c r="D5">
        <f>B4-B5-G5+F5</f>
        <v>215</v>
      </c>
      <c r="E5">
        <f>C4-C5+G5</f>
        <v>87</v>
      </c>
      <c r="F5">
        <v>500</v>
      </c>
      <c r="G5">
        <v>0</v>
      </c>
      <c r="J5" t="s">
        <v>9</v>
      </c>
      <c r="K5" t="s">
        <v>10</v>
      </c>
      <c r="L5" t="s">
        <v>11</v>
      </c>
    </row>
    <row r="6" spans="1:13" x14ac:dyDescent="0.25">
      <c r="D6">
        <f>SUM(D3:D5)</f>
        <v>423</v>
      </c>
      <c r="I6" t="s">
        <v>54</v>
      </c>
      <c r="J6">
        <f>SUM(D3)+SUM(E3)</f>
        <v>686</v>
      </c>
      <c r="K6">
        <f>SUM(E4)+SUM(D4)</f>
        <v>210</v>
      </c>
      <c r="L6">
        <f>SUM(D5)+SUM(E5)</f>
        <v>302</v>
      </c>
      <c r="M6" s="5">
        <f>SUM(J6:L6)</f>
        <v>1198</v>
      </c>
    </row>
    <row r="7" spans="1:13" x14ac:dyDescent="0.25">
      <c r="I7" t="s">
        <v>55</v>
      </c>
      <c r="J7">
        <f>J6-B11-B12</f>
        <v>116</v>
      </c>
      <c r="K7">
        <f>D4+E4</f>
        <v>210</v>
      </c>
      <c r="L7">
        <f>L6-B13-B14</f>
        <v>169</v>
      </c>
      <c r="M7">
        <f>SUM(J7:L7)</f>
        <v>495</v>
      </c>
    </row>
    <row r="11" spans="1:13" x14ac:dyDescent="0.25">
      <c r="A11" t="s">
        <v>134</v>
      </c>
      <c r="B11">
        <f>510+30</f>
        <v>540</v>
      </c>
    </row>
    <row r="12" spans="1:13" x14ac:dyDescent="0.25">
      <c r="A12" t="s">
        <v>201</v>
      </c>
      <c r="B12">
        <v>30</v>
      </c>
    </row>
    <row r="13" spans="1:13" x14ac:dyDescent="0.25">
      <c r="A13" t="s">
        <v>202</v>
      </c>
      <c r="B13">
        <v>103</v>
      </c>
    </row>
    <row r="14" spans="1:13" x14ac:dyDescent="0.25">
      <c r="A14" t="s">
        <v>120</v>
      </c>
      <c r="B14">
        <v>30</v>
      </c>
    </row>
    <row r="15" spans="1:13" x14ac:dyDescent="0.25">
      <c r="J15" t="s">
        <v>150</v>
      </c>
    </row>
    <row r="16" spans="1:13" x14ac:dyDescent="0.25">
      <c r="I16" t="s">
        <v>151</v>
      </c>
      <c r="J16">
        <f>B2</f>
        <v>792</v>
      </c>
      <c r="K16">
        <f>C2</f>
        <v>250</v>
      </c>
      <c r="L16">
        <f>SUM(J16:K16)</f>
        <v>1042</v>
      </c>
    </row>
    <row r="17" spans="9:13" x14ac:dyDescent="0.25">
      <c r="I17" t="s">
        <v>2</v>
      </c>
      <c r="J17" t="s">
        <v>35</v>
      </c>
      <c r="K17" t="s">
        <v>35</v>
      </c>
      <c r="L17">
        <f>M6</f>
        <v>1198</v>
      </c>
    </row>
    <row r="18" spans="9:13" x14ac:dyDescent="0.25">
      <c r="I18" t="s">
        <v>1</v>
      </c>
      <c r="J18" t="s">
        <v>35</v>
      </c>
      <c r="K18" t="s">
        <v>35</v>
      </c>
      <c r="L18">
        <f>SUM(F3:F5)</f>
        <v>500</v>
      </c>
    </row>
    <row r="19" spans="9:13" x14ac:dyDescent="0.25">
      <c r="I19" t="s">
        <v>152</v>
      </c>
      <c r="L19" s="3">
        <f>L16-L17+L18</f>
        <v>344</v>
      </c>
    </row>
    <row r="20" spans="9:13" x14ac:dyDescent="0.25">
      <c r="I20" t="s">
        <v>153</v>
      </c>
      <c r="J20">
        <f>B5</f>
        <v>339</v>
      </c>
      <c r="K20">
        <f>C5</f>
        <v>5</v>
      </c>
      <c r="L20" s="3">
        <f>SUM(J20:K20)</f>
        <v>344</v>
      </c>
    </row>
    <row r="21" spans="9:13" x14ac:dyDescent="0.25">
      <c r="I21" t="s">
        <v>154</v>
      </c>
      <c r="L21" s="3">
        <v>0</v>
      </c>
    </row>
    <row r="22" spans="9:13" x14ac:dyDescent="0.25">
      <c r="I22" t="s">
        <v>168</v>
      </c>
      <c r="L22">
        <v>0</v>
      </c>
    </row>
    <row r="23" spans="9:13" x14ac:dyDescent="0.25">
      <c r="I23" t="s">
        <v>169</v>
      </c>
      <c r="L23">
        <f>L21-L22</f>
        <v>0</v>
      </c>
      <c r="M23">
        <f>B5+C5</f>
        <v>344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8" sqref="L18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339</v>
      </c>
      <c r="C2">
        <v>5</v>
      </c>
    </row>
    <row r="3" spans="1:13" x14ac:dyDescent="0.25">
      <c r="A3">
        <v>10</v>
      </c>
      <c r="B3">
        <v>2198</v>
      </c>
      <c r="C3">
        <v>205</v>
      </c>
      <c r="D3">
        <f>B2-B3-G3+F3</f>
        <v>187</v>
      </c>
      <c r="E3">
        <f>C2-C3+G3</f>
        <v>140</v>
      </c>
      <c r="F3">
        <f>886+1500</f>
        <v>2386</v>
      </c>
      <c r="G3">
        <v>340</v>
      </c>
    </row>
    <row r="4" spans="1:13" x14ac:dyDescent="0.25">
      <c r="A4">
        <v>20</v>
      </c>
      <c r="B4">
        <v>153</v>
      </c>
      <c r="C4">
        <v>320</v>
      </c>
      <c r="D4">
        <f>B3-B4-G4-B19</f>
        <v>75</v>
      </c>
      <c r="E4">
        <f>C3-C4+G4+F4</f>
        <v>555</v>
      </c>
      <c r="F4">
        <v>300</v>
      </c>
      <c r="G4">
        <v>370</v>
      </c>
      <c r="J4" t="s">
        <v>2</v>
      </c>
    </row>
    <row r="5" spans="1:13" x14ac:dyDescent="0.25">
      <c r="A5">
        <v>30</v>
      </c>
      <c r="B5">
        <v>27</v>
      </c>
      <c r="C5">
        <v>235</v>
      </c>
      <c r="D5">
        <f>B4-B5-G5-B20</f>
        <v>106</v>
      </c>
      <c r="E5">
        <f>C4-C5+G5+F5</f>
        <v>105</v>
      </c>
      <c r="G5">
        <v>20</v>
      </c>
      <c r="J5" t="s">
        <v>9</v>
      </c>
      <c r="K5" t="s">
        <v>10</v>
      </c>
      <c r="L5" t="s">
        <v>11</v>
      </c>
    </row>
    <row r="6" spans="1:13" x14ac:dyDescent="0.25">
      <c r="D6">
        <f>SUM(D3:D5)</f>
        <v>368</v>
      </c>
      <c r="I6" t="s">
        <v>54</v>
      </c>
      <c r="J6">
        <f>SUM(D3)+SUM(E3)</f>
        <v>327</v>
      </c>
      <c r="K6">
        <f>SUM(E4)+SUM(D4)</f>
        <v>630</v>
      </c>
      <c r="L6">
        <f>SUM(D5)+SUM(E5)</f>
        <v>211</v>
      </c>
      <c r="M6" s="5">
        <f>SUM(J6:L6)</f>
        <v>1168</v>
      </c>
    </row>
    <row r="7" spans="1:13" x14ac:dyDescent="0.25">
      <c r="I7" t="s">
        <v>55</v>
      </c>
      <c r="J7">
        <f>J6-B12-B11</f>
        <v>256</v>
      </c>
      <c r="K7">
        <f>D4+E4</f>
        <v>630</v>
      </c>
      <c r="M7">
        <f>SUM(J7:L7)</f>
        <v>886</v>
      </c>
    </row>
    <row r="10" spans="1:13" x14ac:dyDescent="0.25">
      <c r="A10" t="s">
        <v>94</v>
      </c>
      <c r="B10">
        <v>125</v>
      </c>
    </row>
    <row r="11" spans="1:13" x14ac:dyDescent="0.25">
      <c r="A11" t="s">
        <v>203</v>
      </c>
      <c r="B11">
        <v>51</v>
      </c>
    </row>
    <row r="12" spans="1:13" x14ac:dyDescent="0.25">
      <c r="A12" t="s">
        <v>204</v>
      </c>
      <c r="B12">
        <v>20</v>
      </c>
    </row>
    <row r="13" spans="1:13" x14ac:dyDescent="0.25">
      <c r="A13" t="s">
        <v>205</v>
      </c>
      <c r="B13">
        <v>3600</v>
      </c>
    </row>
    <row r="14" spans="1:13" x14ac:dyDescent="0.25">
      <c r="A14" t="s">
        <v>134</v>
      </c>
      <c r="B14">
        <v>475</v>
      </c>
    </row>
    <row r="15" spans="1:13" x14ac:dyDescent="0.25">
      <c r="J15" t="s">
        <v>150</v>
      </c>
    </row>
    <row r="16" spans="1:13" x14ac:dyDescent="0.25">
      <c r="I16" t="s">
        <v>151</v>
      </c>
      <c r="J16">
        <f>B2</f>
        <v>339</v>
      </c>
      <c r="K16">
        <f>C2</f>
        <v>5</v>
      </c>
      <c r="L16">
        <f>SUM(J16:K16)</f>
        <v>344</v>
      </c>
    </row>
    <row r="17" spans="1:13" x14ac:dyDescent="0.25">
      <c r="I17" t="s">
        <v>2</v>
      </c>
      <c r="J17" t="s">
        <v>35</v>
      </c>
      <c r="K17" t="s">
        <v>35</v>
      </c>
      <c r="L17">
        <f>M6</f>
        <v>1168</v>
      </c>
    </row>
    <row r="18" spans="1:13" x14ac:dyDescent="0.25">
      <c r="A18" t="s">
        <v>206</v>
      </c>
      <c r="B18">
        <v>2000</v>
      </c>
      <c r="I18" t="s">
        <v>1</v>
      </c>
      <c r="J18" t="s">
        <v>35</v>
      </c>
      <c r="K18" t="s">
        <v>35</v>
      </c>
      <c r="L18">
        <f>SUM(F3:F5)</f>
        <v>2686</v>
      </c>
    </row>
    <row r="19" spans="1:13" x14ac:dyDescent="0.25">
      <c r="A19" t="s">
        <v>83</v>
      </c>
      <c r="B19">
        <v>1600</v>
      </c>
      <c r="I19" t="s">
        <v>152</v>
      </c>
      <c r="L19">
        <f>L16-L17+L18</f>
        <v>1862</v>
      </c>
    </row>
    <row r="20" spans="1:13" x14ac:dyDescent="0.25">
      <c r="I20" t="s">
        <v>153</v>
      </c>
      <c r="J20">
        <f>B5</f>
        <v>27</v>
      </c>
      <c r="K20">
        <f>C5</f>
        <v>235</v>
      </c>
      <c r="L20">
        <f>SUM(J20:K20)</f>
        <v>262</v>
      </c>
    </row>
    <row r="21" spans="1:13" x14ac:dyDescent="0.25">
      <c r="I21" t="s">
        <v>154</v>
      </c>
      <c r="L21">
        <f>B18</f>
        <v>2000</v>
      </c>
    </row>
    <row r="22" spans="1:13" x14ac:dyDescent="0.25">
      <c r="I22" t="s">
        <v>168</v>
      </c>
      <c r="L22">
        <v>0</v>
      </c>
    </row>
    <row r="23" spans="1:13" x14ac:dyDescent="0.25">
      <c r="I23" t="s">
        <v>169</v>
      </c>
      <c r="L23">
        <f>L21-L22</f>
        <v>2000</v>
      </c>
      <c r="M23">
        <f>L19+L23</f>
        <v>3862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6" sqref="M6"/>
    </sheetView>
  </sheetViews>
  <sheetFormatPr defaultRowHeight="15" x14ac:dyDescent="0.25"/>
  <sheetData>
    <row r="1" spans="1:13" x14ac:dyDescent="0.25">
      <c r="B1" t="s">
        <v>5</v>
      </c>
      <c r="C1" t="s">
        <v>6</v>
      </c>
      <c r="D1" t="s">
        <v>122</v>
      </c>
      <c r="E1" t="s">
        <v>123</v>
      </c>
      <c r="F1" t="s">
        <v>1</v>
      </c>
      <c r="G1" t="s">
        <v>40</v>
      </c>
    </row>
    <row r="2" spans="1:13" x14ac:dyDescent="0.25">
      <c r="A2" t="s">
        <v>133</v>
      </c>
      <c r="B2">
        <v>27</v>
      </c>
      <c r="C2">
        <v>235</v>
      </c>
    </row>
    <row r="3" spans="1:13" x14ac:dyDescent="0.25">
      <c r="A3" t="s">
        <v>207</v>
      </c>
      <c r="B3">
        <v>11622</v>
      </c>
      <c r="C3">
        <v>30</v>
      </c>
      <c r="D3">
        <f>B2-B3-G3+F3+B18</f>
        <v>259</v>
      </c>
      <c r="E3">
        <f>C2-C3+G3</f>
        <v>745</v>
      </c>
      <c r="F3">
        <v>1500</v>
      </c>
      <c r="G3">
        <v>540</v>
      </c>
    </row>
    <row r="4" spans="1:13" x14ac:dyDescent="0.25">
      <c r="J4" t="s">
        <v>2</v>
      </c>
    </row>
    <row r="5" spans="1:13" x14ac:dyDescent="0.25">
      <c r="A5" t="s">
        <v>211</v>
      </c>
      <c r="B5" s="6">
        <v>11963</v>
      </c>
      <c r="C5">
        <v>60</v>
      </c>
      <c r="D5" s="6">
        <f>B3-B5-G5+F5</f>
        <v>59</v>
      </c>
      <c r="E5">
        <f>C3-C5+G5</f>
        <v>-30</v>
      </c>
      <c r="F5">
        <v>400</v>
      </c>
      <c r="J5" t="s">
        <v>9</v>
      </c>
    </row>
    <row r="6" spans="1:13" x14ac:dyDescent="0.25">
      <c r="I6" t="s">
        <v>54</v>
      </c>
      <c r="J6">
        <f>SUM(D3)+SUM(E3)</f>
        <v>1004</v>
      </c>
      <c r="K6">
        <f>SUM(D5)+SUM(E5)</f>
        <v>29</v>
      </c>
      <c r="M6" s="7">
        <f>SUM(J6:K6)</f>
        <v>1033</v>
      </c>
    </row>
    <row r="7" spans="1:13" x14ac:dyDescent="0.25">
      <c r="I7" t="s">
        <v>55</v>
      </c>
      <c r="J7">
        <f>J6-B12-B13-B14</f>
        <v>880</v>
      </c>
      <c r="K7">
        <f>K6-C12-C13-C14</f>
        <v>29</v>
      </c>
      <c r="M7">
        <f>SUM(J7:K7)</f>
        <v>909</v>
      </c>
    </row>
    <row r="12" spans="1:13" x14ac:dyDescent="0.25">
      <c r="A12" t="s">
        <v>208</v>
      </c>
      <c r="B12">
        <v>70</v>
      </c>
    </row>
    <row r="13" spans="1:13" x14ac:dyDescent="0.25">
      <c r="A13" t="s">
        <v>131</v>
      </c>
      <c r="B13">
        <v>25</v>
      </c>
    </row>
    <row r="14" spans="1:13" x14ac:dyDescent="0.25">
      <c r="A14" t="s">
        <v>209</v>
      </c>
      <c r="B14">
        <v>29</v>
      </c>
    </row>
    <row r="15" spans="1:13" x14ac:dyDescent="0.25">
      <c r="A15" t="s">
        <v>134</v>
      </c>
      <c r="B15">
        <v>490</v>
      </c>
      <c r="J15" t="s">
        <v>150</v>
      </c>
    </row>
    <row r="16" spans="1:13" x14ac:dyDescent="0.25">
      <c r="I16" t="s">
        <v>151</v>
      </c>
      <c r="J16">
        <f>B2</f>
        <v>27</v>
      </c>
      <c r="K16">
        <f>C2</f>
        <v>235</v>
      </c>
      <c r="L16">
        <f>SUM(J16:K16)</f>
        <v>262</v>
      </c>
    </row>
    <row r="17" spans="1:13" x14ac:dyDescent="0.25">
      <c r="I17" t="s">
        <v>2</v>
      </c>
      <c r="J17" t="s">
        <v>35</v>
      </c>
      <c r="K17" t="s">
        <v>35</v>
      </c>
      <c r="L17">
        <f>M6</f>
        <v>1033</v>
      </c>
    </row>
    <row r="18" spans="1:13" x14ac:dyDescent="0.25">
      <c r="A18" t="s">
        <v>210</v>
      </c>
      <c r="B18">
        <v>10894</v>
      </c>
      <c r="I18" t="s">
        <v>1</v>
      </c>
      <c r="J18" t="s">
        <v>35</v>
      </c>
      <c r="K18" t="s">
        <v>35</v>
      </c>
      <c r="L18">
        <f>SUM(F3:F5)</f>
        <v>1900</v>
      </c>
    </row>
    <row r="19" spans="1:13" x14ac:dyDescent="0.25">
      <c r="I19" t="s">
        <v>152</v>
      </c>
      <c r="L19" s="3">
        <f>L16-L17+L18</f>
        <v>1129</v>
      </c>
    </row>
    <row r="20" spans="1:13" x14ac:dyDescent="0.25">
      <c r="I20" t="s">
        <v>153</v>
      </c>
      <c r="J20" s="6">
        <f>B5</f>
        <v>11963</v>
      </c>
      <c r="K20">
        <f>C5</f>
        <v>60</v>
      </c>
      <c r="L20" s="3">
        <f>SUM(J20:K20)</f>
        <v>12023</v>
      </c>
    </row>
    <row r="21" spans="1:13" x14ac:dyDescent="0.25">
      <c r="I21" t="s">
        <v>154</v>
      </c>
      <c r="L21" s="3">
        <v>10894</v>
      </c>
    </row>
    <row r="22" spans="1:13" x14ac:dyDescent="0.25">
      <c r="I22" t="s">
        <v>168</v>
      </c>
      <c r="L22">
        <v>0</v>
      </c>
    </row>
    <row r="23" spans="1:13" x14ac:dyDescent="0.25">
      <c r="I23" t="s">
        <v>169</v>
      </c>
      <c r="L23">
        <f>L21-L22</f>
        <v>10894</v>
      </c>
      <c r="M23">
        <f>L19+L23</f>
        <v>12023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:I8"/>
    </sheetView>
  </sheetViews>
  <sheetFormatPr defaultRowHeight="15" x14ac:dyDescent="0.25"/>
  <cols>
    <col min="1" max="1" width="13.42578125" bestFit="1" customWidth="1"/>
    <col min="4" max="4" width="12.42578125" bestFit="1" customWidth="1"/>
    <col min="5" max="5" width="12.42578125" customWidth="1"/>
    <col min="6" max="6" width="10.28515625" bestFit="1" customWidth="1"/>
    <col min="7" max="7" width="10" bestFit="1" customWidth="1"/>
  </cols>
  <sheetData>
    <row r="1" spans="1:9" x14ac:dyDescent="0.25">
      <c r="B1" t="s">
        <v>5</v>
      </c>
      <c r="C1" t="s">
        <v>6</v>
      </c>
      <c r="D1" t="s">
        <v>212</v>
      </c>
      <c r="E1" t="s">
        <v>213</v>
      </c>
      <c r="F1" t="s">
        <v>123</v>
      </c>
      <c r="G1" t="s">
        <v>1</v>
      </c>
      <c r="H1" t="s">
        <v>40</v>
      </c>
    </row>
    <row r="2" spans="1:9" x14ac:dyDescent="0.25">
      <c r="A2" t="s">
        <v>133</v>
      </c>
      <c r="B2" s="6">
        <v>11963</v>
      </c>
      <c r="C2">
        <v>60</v>
      </c>
      <c r="D2">
        <v>111</v>
      </c>
      <c r="E2">
        <v>311</v>
      </c>
      <c r="F2">
        <v>596</v>
      </c>
      <c r="G2">
        <v>1300</v>
      </c>
      <c r="H2">
        <f>500+100</f>
        <v>600</v>
      </c>
    </row>
    <row r="7" spans="1:9" x14ac:dyDescent="0.25">
      <c r="A7" t="s">
        <v>214</v>
      </c>
      <c r="B7">
        <v>6291</v>
      </c>
      <c r="I7" t="s">
        <v>218</v>
      </c>
    </row>
    <row r="8" spans="1:9" x14ac:dyDescent="0.25">
      <c r="A8" t="s">
        <v>215</v>
      </c>
      <c r="B8">
        <v>44</v>
      </c>
      <c r="I8" s="7">
        <v>1018</v>
      </c>
    </row>
    <row r="9" spans="1:9" x14ac:dyDescent="0.25">
      <c r="A9" t="s">
        <v>216</v>
      </c>
      <c r="B9">
        <v>5500</v>
      </c>
    </row>
    <row r="10" spans="1:9" x14ac:dyDescent="0.25">
      <c r="A10" t="s">
        <v>217</v>
      </c>
      <c r="B10">
        <f>SUM(B7:B9)</f>
        <v>11835</v>
      </c>
    </row>
    <row r="11" spans="1:9" x14ac:dyDescent="0.25">
      <c r="F11" s="6"/>
      <c r="G11" s="6"/>
    </row>
    <row r="12" spans="1:9" x14ac:dyDescent="0.25">
      <c r="A12" t="s">
        <v>219</v>
      </c>
      <c r="B12">
        <v>470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2" sqref="K2"/>
    </sheetView>
  </sheetViews>
  <sheetFormatPr defaultRowHeight="15" x14ac:dyDescent="0.25"/>
  <cols>
    <col min="4" max="4" width="12.7109375" bestFit="1" customWidth="1"/>
    <col min="5" max="5" width="12" bestFit="1" customWidth="1"/>
    <col min="6" max="6" width="10.28515625" bestFit="1" customWidth="1"/>
    <col min="8" max="8" width="10" bestFit="1" customWidth="1"/>
  </cols>
  <sheetData>
    <row r="1" spans="1:11" x14ac:dyDescent="0.25">
      <c r="B1" t="s">
        <v>220</v>
      </c>
      <c r="C1" t="s">
        <v>4</v>
      </c>
      <c r="D1" t="s">
        <v>221</v>
      </c>
      <c r="E1" t="s">
        <v>213</v>
      </c>
      <c r="F1" t="s">
        <v>123</v>
      </c>
      <c r="G1" t="s">
        <v>222</v>
      </c>
      <c r="H1" t="s">
        <v>1</v>
      </c>
      <c r="I1" t="s">
        <v>223</v>
      </c>
      <c r="J1" t="s">
        <v>224</v>
      </c>
      <c r="K1" t="s">
        <v>6</v>
      </c>
    </row>
    <row r="2" spans="1:11" x14ac:dyDescent="0.25">
      <c r="A2" t="s">
        <v>133</v>
      </c>
      <c r="B2">
        <v>6291</v>
      </c>
      <c r="C2">
        <v>470</v>
      </c>
      <c r="D2">
        <v>40</v>
      </c>
      <c r="E2">
        <v>507</v>
      </c>
      <c r="F2">
        <f>C2+G2-J2</f>
        <v>587</v>
      </c>
      <c r="G2">
        <v>160</v>
      </c>
      <c r="H2">
        <v>0</v>
      </c>
      <c r="I2">
        <v>98</v>
      </c>
      <c r="J2">
        <v>43</v>
      </c>
      <c r="K2">
        <f>C2+G2-F2</f>
        <v>43</v>
      </c>
    </row>
    <row r="7" spans="1:11" x14ac:dyDescent="0.25">
      <c r="I7" t="s">
        <v>218</v>
      </c>
    </row>
    <row r="8" spans="1:11" x14ac:dyDescent="0.25">
      <c r="I8" s="7">
        <f>E2+F2</f>
        <v>1094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3" sqref="K3"/>
    </sheetView>
  </sheetViews>
  <sheetFormatPr defaultRowHeight="15" x14ac:dyDescent="0.25"/>
  <cols>
    <col min="4" max="4" width="12.7109375" bestFit="1" customWidth="1"/>
    <col min="5" max="5" width="12" bestFit="1" customWidth="1"/>
    <col min="6" max="6" width="10.28515625" bestFit="1" customWidth="1"/>
  </cols>
  <sheetData>
    <row r="1" spans="1:11" x14ac:dyDescent="0.25">
      <c r="B1" t="s">
        <v>220</v>
      </c>
      <c r="C1" t="s">
        <v>4</v>
      </c>
      <c r="D1" t="s">
        <v>221</v>
      </c>
      <c r="E1" t="s">
        <v>213</v>
      </c>
      <c r="F1" t="s">
        <v>123</v>
      </c>
      <c r="G1" t="s">
        <v>222</v>
      </c>
      <c r="H1" t="s">
        <v>1</v>
      </c>
      <c r="I1" t="s">
        <v>223</v>
      </c>
      <c r="J1" t="s">
        <v>224</v>
      </c>
      <c r="K1" t="s">
        <v>6</v>
      </c>
    </row>
    <row r="2" spans="1:11" x14ac:dyDescent="0.25">
      <c r="A2" t="s">
        <v>133</v>
      </c>
      <c r="B2">
        <v>43</v>
      </c>
      <c r="C2">
        <v>470</v>
      </c>
      <c r="D2">
        <v>98</v>
      </c>
      <c r="E2">
        <f>4664-710</f>
        <v>3954</v>
      </c>
      <c r="F2">
        <f>C2+G2-J2</f>
        <v>783</v>
      </c>
      <c r="G2">
        <v>710</v>
      </c>
      <c r="H2">
        <f>1210+2300</f>
        <v>3510</v>
      </c>
      <c r="I2">
        <v>183</v>
      </c>
      <c r="J2">
        <v>397</v>
      </c>
      <c r="K2">
        <f>C2+G2-F2</f>
        <v>397</v>
      </c>
    </row>
    <row r="7" spans="1:11" x14ac:dyDescent="0.25">
      <c r="A7" t="s">
        <v>164</v>
      </c>
      <c r="B7">
        <v>475</v>
      </c>
      <c r="I7" t="s">
        <v>218</v>
      </c>
    </row>
    <row r="8" spans="1:11" x14ac:dyDescent="0.25">
      <c r="I8" s="7">
        <f>E2+F2</f>
        <v>4737</v>
      </c>
    </row>
    <row r="9" spans="1:11" x14ac:dyDescent="0.25">
      <c r="A9" t="s">
        <v>227</v>
      </c>
      <c r="I9">
        <f>I8-B12</f>
        <v>1437</v>
      </c>
    </row>
    <row r="10" spans="1:11" x14ac:dyDescent="0.25">
      <c r="A10" t="s">
        <v>228</v>
      </c>
      <c r="B10">
        <v>40</v>
      </c>
    </row>
    <row r="11" spans="1:11" x14ac:dyDescent="0.25">
      <c r="A11" t="s">
        <v>229</v>
      </c>
      <c r="B11">
        <f>120+15+10</f>
        <v>145</v>
      </c>
    </row>
    <row r="12" spans="1:11" x14ac:dyDescent="0.25">
      <c r="A12" t="s">
        <v>230</v>
      </c>
      <c r="B12">
        <v>3300</v>
      </c>
    </row>
    <row r="13" spans="1:11" x14ac:dyDescent="0.25">
      <c r="A13" t="s">
        <v>231</v>
      </c>
      <c r="B13">
        <v>70</v>
      </c>
    </row>
    <row r="14" spans="1:11" x14ac:dyDescent="0.25">
      <c r="A14" t="s">
        <v>232</v>
      </c>
      <c r="B14">
        <v>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F2" sqref="F2"/>
    </sheetView>
  </sheetViews>
  <sheetFormatPr defaultRowHeight="15" x14ac:dyDescent="0.25"/>
  <cols>
    <col min="4" max="4" width="12.7109375" bestFit="1" customWidth="1"/>
    <col min="5" max="5" width="12" bestFit="1" customWidth="1"/>
    <col min="6" max="6" width="10.28515625" bestFit="1" customWidth="1"/>
    <col min="8" max="8" width="10" bestFit="1" customWidth="1"/>
  </cols>
  <sheetData>
    <row r="1" spans="2:11" x14ac:dyDescent="0.25">
      <c r="B1" t="s">
        <v>220</v>
      </c>
      <c r="C1" t="s">
        <v>4</v>
      </c>
      <c r="D1" t="s">
        <v>221</v>
      </c>
      <c r="E1" t="s">
        <v>213</v>
      </c>
      <c r="F1" t="s">
        <v>123</v>
      </c>
      <c r="G1" t="s">
        <v>222</v>
      </c>
      <c r="H1" t="s">
        <v>1</v>
      </c>
      <c r="I1" t="s">
        <v>223</v>
      </c>
      <c r="J1" t="s">
        <v>224</v>
      </c>
      <c r="K1" t="s">
        <v>6</v>
      </c>
    </row>
    <row r="2" spans="2:11" x14ac:dyDescent="0.25">
      <c r="B2">
        <v>397</v>
      </c>
      <c r="C2">
        <v>397</v>
      </c>
      <c r="D2">
        <v>183</v>
      </c>
      <c r="E2">
        <f>1188-G2</f>
        <v>608</v>
      </c>
      <c r="F2">
        <f>C2+G2</f>
        <v>977</v>
      </c>
      <c r="G2">
        <v>580</v>
      </c>
      <c r="H2">
        <v>1485</v>
      </c>
      <c r="I2">
        <v>229</v>
      </c>
      <c r="J2">
        <f>4387-5000</f>
        <v>-613</v>
      </c>
      <c r="K2">
        <f>C2+G2-F2+200</f>
        <v>200</v>
      </c>
    </row>
    <row r="7" spans="2:11" x14ac:dyDescent="0.25">
      <c r="I7" t="s">
        <v>218</v>
      </c>
    </row>
    <row r="8" spans="2:11" x14ac:dyDescent="0.25">
      <c r="I8" s="7">
        <f>E2+F2</f>
        <v>1585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3" workbookViewId="0">
      <selection activeCell="O13" sqref="O13"/>
    </sheetView>
  </sheetViews>
  <sheetFormatPr defaultRowHeight="15" x14ac:dyDescent="0.25"/>
  <sheetData>
    <row r="1" spans="1:15" x14ac:dyDescent="0.25">
      <c r="A1" t="s">
        <v>27</v>
      </c>
    </row>
    <row r="2" spans="1:15" x14ac:dyDescent="0.25">
      <c r="B2" t="s">
        <v>3</v>
      </c>
      <c r="C2" t="s">
        <v>4</v>
      </c>
      <c r="D2" t="s">
        <v>1</v>
      </c>
      <c r="F2" t="s">
        <v>2</v>
      </c>
      <c r="G2" t="s">
        <v>5</v>
      </c>
      <c r="H2" t="s">
        <v>6</v>
      </c>
      <c r="I2" t="s">
        <v>7</v>
      </c>
    </row>
    <row r="3" spans="1:15" x14ac:dyDescent="0.25">
      <c r="A3">
        <v>1</v>
      </c>
      <c r="B3">
        <v>179</v>
      </c>
      <c r="C3">
        <v>274</v>
      </c>
      <c r="D3">
        <v>0</v>
      </c>
      <c r="F3">
        <v>5</v>
      </c>
      <c r="G3">
        <f>B3</f>
        <v>179</v>
      </c>
      <c r="H3">
        <f>C3-F3</f>
        <v>269</v>
      </c>
    </row>
    <row r="4" spans="1:15" x14ac:dyDescent="0.25">
      <c r="A4">
        <v>2</v>
      </c>
      <c r="B4">
        <f>G3</f>
        <v>179</v>
      </c>
      <c r="C4">
        <f>H3</f>
        <v>269</v>
      </c>
      <c r="D4">
        <v>0</v>
      </c>
      <c r="F4">
        <v>7</v>
      </c>
      <c r="G4">
        <f>B4</f>
        <v>179</v>
      </c>
      <c r="H4">
        <f>C4+D4-F4</f>
        <v>262</v>
      </c>
    </row>
    <row r="5" spans="1:15" x14ac:dyDescent="0.25">
      <c r="A5">
        <v>3</v>
      </c>
      <c r="B5">
        <f>G4</f>
        <v>179</v>
      </c>
      <c r="C5">
        <f t="shared" ref="B5:C33" si="0">H4</f>
        <v>262</v>
      </c>
      <c r="D5">
        <v>0</v>
      </c>
      <c r="F5">
        <v>0</v>
      </c>
      <c r="G5">
        <f>B5+I5</f>
        <v>179</v>
      </c>
      <c r="H5">
        <f>C5-F5-I5</f>
        <v>262</v>
      </c>
      <c r="I5">
        <v>0</v>
      </c>
    </row>
    <row r="6" spans="1:15" x14ac:dyDescent="0.25">
      <c r="A6">
        <v>4</v>
      </c>
      <c r="B6">
        <f t="shared" si="0"/>
        <v>179</v>
      </c>
      <c r="C6">
        <f t="shared" si="0"/>
        <v>262</v>
      </c>
      <c r="D6">
        <v>0</v>
      </c>
      <c r="F6">
        <v>7</v>
      </c>
      <c r="G6">
        <f>B6-I6</f>
        <v>179</v>
      </c>
      <c r="H6">
        <f>C6+I6-F6</f>
        <v>255</v>
      </c>
      <c r="I6">
        <v>0</v>
      </c>
    </row>
    <row r="7" spans="1:15" x14ac:dyDescent="0.25">
      <c r="A7">
        <v>5</v>
      </c>
      <c r="B7">
        <f t="shared" si="0"/>
        <v>179</v>
      </c>
      <c r="C7">
        <f t="shared" si="0"/>
        <v>255</v>
      </c>
      <c r="D7">
        <v>0</v>
      </c>
      <c r="F7">
        <v>0</v>
      </c>
      <c r="G7">
        <f>B7-I7+D7</f>
        <v>179</v>
      </c>
      <c r="H7">
        <f>C7+I7-F7</f>
        <v>255</v>
      </c>
      <c r="I7">
        <v>0</v>
      </c>
    </row>
    <row r="8" spans="1:15" x14ac:dyDescent="0.25">
      <c r="A8">
        <v>6</v>
      </c>
      <c r="B8">
        <f t="shared" si="0"/>
        <v>179</v>
      </c>
      <c r="C8">
        <f t="shared" si="0"/>
        <v>255</v>
      </c>
      <c r="D8">
        <v>0</v>
      </c>
      <c r="F8">
        <v>7</v>
      </c>
      <c r="G8">
        <f>B8</f>
        <v>179</v>
      </c>
      <c r="H8">
        <f>C8-F8</f>
        <v>248</v>
      </c>
    </row>
    <row r="9" spans="1:15" x14ac:dyDescent="0.25">
      <c r="A9">
        <v>7</v>
      </c>
      <c r="B9">
        <f t="shared" si="0"/>
        <v>179</v>
      </c>
      <c r="C9">
        <f t="shared" si="0"/>
        <v>248</v>
      </c>
      <c r="D9">
        <v>0</v>
      </c>
      <c r="F9">
        <v>14</v>
      </c>
      <c r="G9">
        <f>B9</f>
        <v>179</v>
      </c>
      <c r="H9">
        <f>C9-F9</f>
        <v>234</v>
      </c>
    </row>
    <row r="10" spans="1:15" x14ac:dyDescent="0.25">
      <c r="A10">
        <v>8</v>
      </c>
      <c r="B10">
        <f t="shared" si="0"/>
        <v>179</v>
      </c>
      <c r="C10">
        <f t="shared" si="0"/>
        <v>234</v>
      </c>
      <c r="D10">
        <v>700</v>
      </c>
      <c r="F10">
        <v>25</v>
      </c>
      <c r="G10">
        <f>B10-I10+D10</f>
        <v>879</v>
      </c>
      <c r="H10">
        <f>C10-F10+I10</f>
        <v>209</v>
      </c>
      <c r="I10">
        <v>0</v>
      </c>
    </row>
    <row r="11" spans="1:15" x14ac:dyDescent="0.25">
      <c r="A11">
        <v>9</v>
      </c>
      <c r="B11">
        <f t="shared" si="0"/>
        <v>879</v>
      </c>
      <c r="C11">
        <f t="shared" si="0"/>
        <v>209</v>
      </c>
      <c r="D11">
        <v>377</v>
      </c>
      <c r="F11">
        <v>0</v>
      </c>
      <c r="G11">
        <f>B11+D11-I11</f>
        <v>1256</v>
      </c>
      <c r="H11">
        <f>C11-F11+I11</f>
        <v>209</v>
      </c>
      <c r="I11">
        <v>0</v>
      </c>
      <c r="L11" t="s">
        <v>9</v>
      </c>
      <c r="M11" t="s">
        <v>10</v>
      </c>
      <c r="N11" t="s">
        <v>11</v>
      </c>
      <c r="O11" t="s">
        <v>12</v>
      </c>
    </row>
    <row r="12" spans="1:15" x14ac:dyDescent="0.25">
      <c r="A12">
        <v>10</v>
      </c>
      <c r="B12">
        <f t="shared" si="0"/>
        <v>1256</v>
      </c>
      <c r="C12">
        <f t="shared" si="0"/>
        <v>209</v>
      </c>
      <c r="D12">
        <v>0</v>
      </c>
      <c r="F12">
        <v>14</v>
      </c>
      <c r="G12">
        <f>B12</f>
        <v>1256</v>
      </c>
      <c r="H12">
        <f>C12+D12-F12</f>
        <v>195</v>
      </c>
      <c r="L12">
        <f>SUM(F3:F12)</f>
        <v>79</v>
      </c>
      <c r="M12">
        <f>SUM(F13:F22)</f>
        <v>757</v>
      </c>
      <c r="N12">
        <f>SUM(F23:F33)</f>
        <v>154</v>
      </c>
      <c r="O12">
        <f>L12+M12+N12-F19+375</f>
        <v>765</v>
      </c>
    </row>
    <row r="13" spans="1:15" x14ac:dyDescent="0.25">
      <c r="A13">
        <v>11</v>
      </c>
      <c r="B13">
        <f t="shared" si="0"/>
        <v>1256</v>
      </c>
      <c r="C13">
        <f t="shared" si="0"/>
        <v>195</v>
      </c>
      <c r="D13">
        <v>0</v>
      </c>
      <c r="F13">
        <v>27</v>
      </c>
      <c r="G13">
        <f>B13</f>
        <v>1256</v>
      </c>
      <c r="H13">
        <f>C13-F13</f>
        <v>168</v>
      </c>
    </row>
    <row r="14" spans="1:15" x14ac:dyDescent="0.25">
      <c r="A14">
        <v>12</v>
      </c>
      <c r="B14">
        <f t="shared" si="0"/>
        <v>1256</v>
      </c>
      <c r="C14">
        <f t="shared" si="0"/>
        <v>168</v>
      </c>
      <c r="D14">
        <v>0</v>
      </c>
      <c r="F14">
        <v>4</v>
      </c>
      <c r="G14">
        <f>B14-I14</f>
        <v>1256</v>
      </c>
      <c r="H14">
        <f>C14-11+I14</f>
        <v>157</v>
      </c>
    </row>
    <row r="15" spans="1:15" x14ac:dyDescent="0.25">
      <c r="A15">
        <v>13</v>
      </c>
      <c r="B15">
        <f t="shared" si="0"/>
        <v>1256</v>
      </c>
      <c r="C15">
        <f t="shared" si="0"/>
        <v>157</v>
      </c>
      <c r="D15">
        <v>0</v>
      </c>
      <c r="F15">
        <v>6</v>
      </c>
      <c r="G15">
        <f>B15-4</f>
        <v>1252</v>
      </c>
      <c r="H15">
        <f>C15-F15-24</f>
        <v>127</v>
      </c>
    </row>
    <row r="16" spans="1:15" x14ac:dyDescent="0.25">
      <c r="A16">
        <v>14</v>
      </c>
      <c r="B16">
        <f t="shared" si="0"/>
        <v>1252</v>
      </c>
      <c r="C16">
        <f t="shared" si="0"/>
        <v>127</v>
      </c>
      <c r="D16">
        <v>15</v>
      </c>
      <c r="F16">
        <f>16+10</f>
        <v>26</v>
      </c>
      <c r="G16">
        <f>B16-F16+D16</f>
        <v>1241</v>
      </c>
      <c r="H16">
        <f>C16-16</f>
        <v>111</v>
      </c>
    </row>
    <row r="17" spans="1:12" x14ac:dyDescent="0.25">
      <c r="A17">
        <v>15</v>
      </c>
      <c r="B17">
        <f t="shared" si="0"/>
        <v>1241</v>
      </c>
      <c r="C17">
        <f t="shared" si="0"/>
        <v>111</v>
      </c>
      <c r="D17">
        <v>0</v>
      </c>
      <c r="F17">
        <v>0</v>
      </c>
      <c r="G17">
        <f>B17-F17-I17</f>
        <v>841</v>
      </c>
      <c r="H17">
        <f>C17+I17</f>
        <v>511</v>
      </c>
      <c r="I17">
        <v>400</v>
      </c>
    </row>
    <row r="18" spans="1:12" x14ac:dyDescent="0.25">
      <c r="A18">
        <v>16</v>
      </c>
      <c r="B18">
        <f t="shared" si="0"/>
        <v>841</v>
      </c>
      <c r="C18">
        <f t="shared" si="0"/>
        <v>511</v>
      </c>
      <c r="D18">
        <v>0</v>
      </c>
      <c r="F18">
        <f>16+22</f>
        <v>38</v>
      </c>
      <c r="G18">
        <f>B18-15</f>
        <v>826</v>
      </c>
      <c r="H18">
        <f>C18-22</f>
        <v>489</v>
      </c>
    </row>
    <row r="19" spans="1:12" x14ac:dyDescent="0.25">
      <c r="A19">
        <v>17</v>
      </c>
      <c r="B19">
        <f t="shared" si="0"/>
        <v>826</v>
      </c>
      <c r="C19">
        <f t="shared" si="0"/>
        <v>489</v>
      </c>
      <c r="D19">
        <v>0</v>
      </c>
      <c r="F19">
        <v>600</v>
      </c>
      <c r="G19">
        <f>B19-I19</f>
        <v>576</v>
      </c>
      <c r="H19">
        <f>C19-F19+I19</f>
        <v>139</v>
      </c>
      <c r="I19">
        <v>250</v>
      </c>
    </row>
    <row r="20" spans="1:12" x14ac:dyDescent="0.25">
      <c r="A20">
        <v>18</v>
      </c>
      <c r="B20">
        <f t="shared" si="0"/>
        <v>576</v>
      </c>
      <c r="C20">
        <f t="shared" si="0"/>
        <v>139</v>
      </c>
      <c r="D20">
        <v>0</v>
      </c>
      <c r="E20" t="s">
        <v>26</v>
      </c>
      <c r="F20">
        <v>22</v>
      </c>
      <c r="G20">
        <f>B20-F20</f>
        <v>554</v>
      </c>
      <c r="H20">
        <f>C20+I20</f>
        <v>139</v>
      </c>
    </row>
    <row r="21" spans="1:12" x14ac:dyDescent="0.25">
      <c r="A21">
        <v>19</v>
      </c>
      <c r="B21">
        <f t="shared" si="0"/>
        <v>554</v>
      </c>
      <c r="C21">
        <f t="shared" si="0"/>
        <v>139</v>
      </c>
      <c r="D21">
        <v>0</v>
      </c>
      <c r="F21">
        <v>10</v>
      </c>
      <c r="G21">
        <f>B21</f>
        <v>554</v>
      </c>
      <c r="H21">
        <f>C21-F21</f>
        <v>129</v>
      </c>
    </row>
    <row r="22" spans="1:12" x14ac:dyDescent="0.25">
      <c r="A22">
        <v>20</v>
      </c>
      <c r="B22">
        <f t="shared" si="0"/>
        <v>554</v>
      </c>
      <c r="C22">
        <f t="shared" si="0"/>
        <v>129</v>
      </c>
      <c r="D22">
        <v>0</v>
      </c>
      <c r="F22">
        <v>24</v>
      </c>
      <c r="G22">
        <f>B22</f>
        <v>554</v>
      </c>
      <c r="H22">
        <f>C22-F22</f>
        <v>105</v>
      </c>
    </row>
    <row r="23" spans="1:12" x14ac:dyDescent="0.25">
      <c r="A23">
        <v>21</v>
      </c>
      <c r="B23">
        <f t="shared" si="0"/>
        <v>554</v>
      </c>
      <c r="C23">
        <f t="shared" si="0"/>
        <v>105</v>
      </c>
      <c r="D23">
        <v>0</v>
      </c>
      <c r="F23">
        <v>2</v>
      </c>
      <c r="G23">
        <f>B23-F23</f>
        <v>552</v>
      </c>
      <c r="H23">
        <f>C23</f>
        <v>105</v>
      </c>
    </row>
    <row r="24" spans="1:12" x14ac:dyDescent="0.25">
      <c r="A24">
        <v>22</v>
      </c>
      <c r="B24">
        <f t="shared" si="0"/>
        <v>552</v>
      </c>
      <c r="C24">
        <f t="shared" si="0"/>
        <v>105</v>
      </c>
      <c r="D24">
        <v>0</v>
      </c>
      <c r="F24">
        <v>0</v>
      </c>
      <c r="G24">
        <f>B24-I24</f>
        <v>552</v>
      </c>
      <c r="H24">
        <f>C24-F24+I24</f>
        <v>105</v>
      </c>
      <c r="I24">
        <v>0</v>
      </c>
    </row>
    <row r="25" spans="1:12" x14ac:dyDescent="0.25">
      <c r="A25">
        <v>23</v>
      </c>
      <c r="B25">
        <f t="shared" si="0"/>
        <v>552</v>
      </c>
      <c r="C25">
        <f t="shared" si="0"/>
        <v>105</v>
      </c>
      <c r="D25">
        <v>0</v>
      </c>
      <c r="F25">
        <v>13</v>
      </c>
      <c r="G25">
        <f>B25-I25</f>
        <v>502</v>
      </c>
      <c r="H25">
        <f>C25+I25-F25</f>
        <v>142</v>
      </c>
      <c r="I25">
        <v>50</v>
      </c>
    </row>
    <row r="26" spans="1:12" x14ac:dyDescent="0.25">
      <c r="A26">
        <v>24</v>
      </c>
      <c r="B26">
        <f t="shared" si="0"/>
        <v>502</v>
      </c>
      <c r="C26">
        <f t="shared" si="0"/>
        <v>142</v>
      </c>
      <c r="D26">
        <v>0</v>
      </c>
      <c r="F26">
        <v>13</v>
      </c>
      <c r="G26">
        <f>B26</f>
        <v>502</v>
      </c>
      <c r="H26">
        <f>C26-F26</f>
        <v>129</v>
      </c>
      <c r="K26">
        <v>28</v>
      </c>
      <c r="L26">
        <v>108</v>
      </c>
    </row>
    <row r="27" spans="1:12" x14ac:dyDescent="0.25">
      <c r="A27">
        <v>25</v>
      </c>
      <c r="B27">
        <f t="shared" si="0"/>
        <v>502</v>
      </c>
      <c r="C27">
        <f t="shared" si="0"/>
        <v>129</v>
      </c>
      <c r="D27">
        <v>0</v>
      </c>
      <c r="F27">
        <v>0</v>
      </c>
      <c r="G27">
        <f>B27</f>
        <v>502</v>
      </c>
      <c r="H27">
        <f>C27-F27</f>
        <v>129</v>
      </c>
    </row>
    <row r="28" spans="1:12" x14ac:dyDescent="0.25">
      <c r="A28">
        <v>26</v>
      </c>
      <c r="B28">
        <f t="shared" si="0"/>
        <v>502</v>
      </c>
      <c r="C28">
        <f t="shared" si="0"/>
        <v>129</v>
      </c>
      <c r="D28">
        <v>0</v>
      </c>
      <c r="F28">
        <v>73</v>
      </c>
      <c r="G28">
        <f>B28-I28</f>
        <v>502</v>
      </c>
      <c r="H28">
        <f>C28-F28+I28</f>
        <v>56</v>
      </c>
      <c r="I28">
        <v>0</v>
      </c>
    </row>
    <row r="29" spans="1:12" x14ac:dyDescent="0.25">
      <c r="A29">
        <v>27</v>
      </c>
      <c r="B29">
        <f t="shared" si="0"/>
        <v>502</v>
      </c>
      <c r="C29">
        <f t="shared" si="0"/>
        <v>56</v>
      </c>
      <c r="D29">
        <v>247</v>
      </c>
      <c r="F29">
        <v>12</v>
      </c>
      <c r="G29">
        <f>B29</f>
        <v>502</v>
      </c>
      <c r="H29">
        <f>C29-F29</f>
        <v>44</v>
      </c>
    </row>
    <row r="30" spans="1:12" x14ac:dyDescent="0.25">
      <c r="A30">
        <v>28</v>
      </c>
      <c r="B30">
        <f t="shared" si="0"/>
        <v>502</v>
      </c>
      <c r="C30">
        <f t="shared" si="0"/>
        <v>44</v>
      </c>
      <c r="D30">
        <v>0</v>
      </c>
      <c r="F30">
        <v>7</v>
      </c>
      <c r="G30">
        <f>B30-I30</f>
        <v>482</v>
      </c>
      <c r="H30">
        <f>C30-F30+I30</f>
        <v>57</v>
      </c>
      <c r="I30">
        <v>20</v>
      </c>
    </row>
    <row r="31" spans="1:12" x14ac:dyDescent="0.25">
      <c r="A31">
        <v>29</v>
      </c>
      <c r="B31">
        <f t="shared" si="0"/>
        <v>482</v>
      </c>
      <c r="C31">
        <f t="shared" si="0"/>
        <v>57</v>
      </c>
      <c r="D31">
        <v>0</v>
      </c>
      <c r="F31">
        <v>16</v>
      </c>
      <c r="G31">
        <f>B31</f>
        <v>482</v>
      </c>
      <c r="H31">
        <f>C31-F31</f>
        <v>41</v>
      </c>
    </row>
    <row r="32" spans="1:12" x14ac:dyDescent="0.25">
      <c r="A32">
        <v>30</v>
      </c>
      <c r="B32">
        <f t="shared" si="0"/>
        <v>482</v>
      </c>
      <c r="C32">
        <f t="shared" si="0"/>
        <v>41</v>
      </c>
      <c r="D32">
        <v>0</v>
      </c>
      <c r="F32">
        <v>0</v>
      </c>
      <c r="G32">
        <f>B32-I32</f>
        <v>477</v>
      </c>
      <c r="H32">
        <f>C32+D32</f>
        <v>41</v>
      </c>
      <c r="I32">
        <v>5</v>
      </c>
    </row>
    <row r="33" spans="1:8" x14ac:dyDescent="0.25">
      <c r="A33">
        <v>31</v>
      </c>
      <c r="B33">
        <f t="shared" si="0"/>
        <v>477</v>
      </c>
      <c r="C33">
        <f t="shared" ref="C33" si="1">H32</f>
        <v>41</v>
      </c>
      <c r="D33">
        <v>0</v>
      </c>
      <c r="F33">
        <v>18</v>
      </c>
      <c r="G33">
        <f>B33</f>
        <v>477</v>
      </c>
      <c r="H33">
        <f>C33+D33-F33</f>
        <v>23</v>
      </c>
    </row>
    <row r="34" spans="1:8" x14ac:dyDescent="0.25">
      <c r="A34" t="s">
        <v>8</v>
      </c>
      <c r="D34">
        <f>SUM(D3:D33)</f>
        <v>1339</v>
      </c>
      <c r="F34">
        <f>SUM(F3:F33)</f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F31" sqref="F31"/>
    </sheetView>
  </sheetViews>
  <sheetFormatPr defaultRowHeight="15" x14ac:dyDescent="0.25"/>
  <cols>
    <col min="5" max="5" width="9.85546875" bestFit="1" customWidth="1"/>
  </cols>
  <sheetData>
    <row r="1" spans="1:15" x14ac:dyDescent="0.25">
      <c r="A1" t="s">
        <v>28</v>
      </c>
    </row>
    <row r="2" spans="1:15" x14ac:dyDescent="0.25">
      <c r="B2" t="s">
        <v>3</v>
      </c>
      <c r="C2" t="s">
        <v>4</v>
      </c>
      <c r="D2" t="s">
        <v>1</v>
      </c>
      <c r="E2" t="s">
        <v>29</v>
      </c>
      <c r="F2" t="s">
        <v>2</v>
      </c>
      <c r="G2" t="s">
        <v>5</v>
      </c>
      <c r="H2" t="s">
        <v>6</v>
      </c>
      <c r="I2" t="s">
        <v>7</v>
      </c>
    </row>
    <row r="3" spans="1:15" x14ac:dyDescent="0.25">
      <c r="A3">
        <v>1</v>
      </c>
      <c r="B3">
        <v>477</v>
      </c>
      <c r="C3">
        <v>23</v>
      </c>
      <c r="D3">
        <v>100</v>
      </c>
      <c r="E3">
        <v>0</v>
      </c>
      <c r="F3">
        <v>0</v>
      </c>
      <c r="G3">
        <f>B3-E3</f>
        <v>477</v>
      </c>
      <c r="H3">
        <f>C3-F3+D3</f>
        <v>123</v>
      </c>
    </row>
    <row r="4" spans="1:15" x14ac:dyDescent="0.25">
      <c r="A4">
        <v>2</v>
      </c>
      <c r="B4">
        <f>G3</f>
        <v>477</v>
      </c>
      <c r="C4">
        <f>H3</f>
        <v>123</v>
      </c>
      <c r="D4">
        <v>0</v>
      </c>
      <c r="F4">
        <v>21</v>
      </c>
      <c r="G4">
        <f t="shared" ref="G4:G12" si="0">B4-E4</f>
        <v>477</v>
      </c>
      <c r="H4">
        <f t="shared" ref="H4:H11" si="1">C4-F4</f>
        <v>102</v>
      </c>
    </row>
    <row r="5" spans="1:15" x14ac:dyDescent="0.25">
      <c r="A5">
        <v>3</v>
      </c>
      <c r="B5">
        <f>G4</f>
        <v>477</v>
      </c>
      <c r="C5">
        <f t="shared" ref="B5:C32" si="2">H4</f>
        <v>102</v>
      </c>
      <c r="D5">
        <v>0</v>
      </c>
      <c r="F5">
        <v>6</v>
      </c>
      <c r="G5">
        <f t="shared" si="0"/>
        <v>477</v>
      </c>
      <c r="H5">
        <f t="shared" si="1"/>
        <v>96</v>
      </c>
      <c r="I5">
        <v>0</v>
      </c>
    </row>
    <row r="6" spans="1:15" x14ac:dyDescent="0.25">
      <c r="A6">
        <v>4</v>
      </c>
      <c r="B6">
        <f t="shared" si="2"/>
        <v>477</v>
      </c>
      <c r="C6">
        <f t="shared" si="2"/>
        <v>96</v>
      </c>
      <c r="D6">
        <v>0</v>
      </c>
      <c r="E6">
        <v>50</v>
      </c>
      <c r="F6">
        <v>15</v>
      </c>
      <c r="G6">
        <f t="shared" si="0"/>
        <v>427</v>
      </c>
      <c r="H6">
        <f t="shared" si="1"/>
        <v>81</v>
      </c>
      <c r="I6">
        <v>0</v>
      </c>
    </row>
    <row r="7" spans="1:15" x14ac:dyDescent="0.25">
      <c r="A7">
        <v>5</v>
      </c>
      <c r="B7">
        <f t="shared" si="2"/>
        <v>427</v>
      </c>
      <c r="C7">
        <f t="shared" si="2"/>
        <v>81</v>
      </c>
      <c r="D7">
        <v>0</v>
      </c>
      <c r="F7">
        <v>4</v>
      </c>
      <c r="G7">
        <f t="shared" si="0"/>
        <v>427</v>
      </c>
      <c r="H7">
        <f t="shared" si="1"/>
        <v>77</v>
      </c>
      <c r="I7">
        <v>0</v>
      </c>
      <c r="K7">
        <v>16</v>
      </c>
    </row>
    <row r="8" spans="1:15" x14ac:dyDescent="0.25">
      <c r="A8">
        <v>6</v>
      </c>
      <c r="B8">
        <f t="shared" si="2"/>
        <v>427</v>
      </c>
      <c r="C8">
        <f t="shared" si="2"/>
        <v>77</v>
      </c>
      <c r="D8">
        <v>700</v>
      </c>
      <c r="F8">
        <v>9</v>
      </c>
      <c r="G8">
        <f>B8-E8+D8</f>
        <v>1127</v>
      </c>
      <c r="H8">
        <f t="shared" si="1"/>
        <v>68</v>
      </c>
    </row>
    <row r="9" spans="1:15" x14ac:dyDescent="0.25">
      <c r="A9">
        <v>7</v>
      </c>
      <c r="B9">
        <f t="shared" si="2"/>
        <v>1127</v>
      </c>
      <c r="C9">
        <f t="shared" si="2"/>
        <v>68</v>
      </c>
      <c r="D9">
        <v>15</v>
      </c>
      <c r="F9">
        <v>40</v>
      </c>
      <c r="G9">
        <f>B9-E9-I9</f>
        <v>1077</v>
      </c>
      <c r="H9">
        <f>C9-F9+I9+D9</f>
        <v>93</v>
      </c>
      <c r="I9">
        <v>50</v>
      </c>
    </row>
    <row r="10" spans="1:15" x14ac:dyDescent="0.25">
      <c r="A10">
        <v>8</v>
      </c>
      <c r="B10">
        <f t="shared" si="2"/>
        <v>1077</v>
      </c>
      <c r="C10">
        <f t="shared" si="2"/>
        <v>93</v>
      </c>
      <c r="D10">
        <v>0</v>
      </c>
      <c r="E10">
        <v>10</v>
      </c>
      <c r="F10">
        <v>13</v>
      </c>
      <c r="G10">
        <f t="shared" si="0"/>
        <v>1067</v>
      </c>
      <c r="H10">
        <f t="shared" si="1"/>
        <v>80</v>
      </c>
      <c r="I10">
        <v>0</v>
      </c>
    </row>
    <row r="11" spans="1:15" x14ac:dyDescent="0.25">
      <c r="A11">
        <v>9</v>
      </c>
      <c r="B11">
        <f t="shared" si="2"/>
        <v>1067</v>
      </c>
      <c r="C11">
        <f t="shared" si="2"/>
        <v>80</v>
      </c>
      <c r="D11">
        <v>0</v>
      </c>
      <c r="F11">
        <v>0</v>
      </c>
      <c r="G11">
        <f t="shared" si="0"/>
        <v>1067</v>
      </c>
      <c r="H11">
        <f t="shared" si="1"/>
        <v>80</v>
      </c>
      <c r="I11">
        <v>0</v>
      </c>
      <c r="L11" t="s">
        <v>9</v>
      </c>
      <c r="M11" t="s">
        <v>10</v>
      </c>
      <c r="N11" t="s">
        <v>11</v>
      </c>
      <c r="O11" t="s">
        <v>12</v>
      </c>
    </row>
    <row r="12" spans="1:15" x14ac:dyDescent="0.25">
      <c r="A12">
        <v>10</v>
      </c>
      <c r="B12">
        <f t="shared" si="2"/>
        <v>1067</v>
      </c>
      <c r="C12">
        <f t="shared" si="2"/>
        <v>80</v>
      </c>
      <c r="D12">
        <v>0</v>
      </c>
      <c r="F12">
        <v>12</v>
      </c>
      <c r="G12">
        <f t="shared" si="0"/>
        <v>1067</v>
      </c>
      <c r="H12">
        <f>C12+D12-F12</f>
        <v>68</v>
      </c>
      <c r="L12">
        <f>SUM(F3:F12)+SUM(E3:E12)</f>
        <v>180</v>
      </c>
      <c r="M12">
        <f>SUM(E13:E22)+SUM(F13:F22)</f>
        <v>524</v>
      </c>
      <c r="N12">
        <f>SUM(E23:E32)+SUM(F23:F32)</f>
        <v>106</v>
      </c>
      <c r="O12">
        <f>L12+M12+N12</f>
        <v>810</v>
      </c>
    </row>
    <row r="13" spans="1:15" x14ac:dyDescent="0.25">
      <c r="A13">
        <v>11</v>
      </c>
      <c r="B13">
        <f t="shared" si="2"/>
        <v>1067</v>
      </c>
      <c r="C13">
        <f t="shared" si="2"/>
        <v>68</v>
      </c>
      <c r="D13">
        <v>0</v>
      </c>
      <c r="F13">
        <v>0</v>
      </c>
      <c r="G13">
        <f>B13-I13</f>
        <v>1067</v>
      </c>
      <c r="H13">
        <f>C13-F13+I13</f>
        <v>68</v>
      </c>
      <c r="I13">
        <v>0</v>
      </c>
    </row>
    <row r="14" spans="1:15" x14ac:dyDescent="0.25">
      <c r="A14">
        <v>12</v>
      </c>
      <c r="B14">
        <f t="shared" si="2"/>
        <v>1067</v>
      </c>
      <c r="C14">
        <f t="shared" si="2"/>
        <v>68</v>
      </c>
      <c r="D14">
        <v>0</v>
      </c>
      <c r="F14">
        <v>7</v>
      </c>
      <c r="G14">
        <f>B14-I14</f>
        <v>1067</v>
      </c>
      <c r="H14">
        <f>C14+I14-F14</f>
        <v>61</v>
      </c>
      <c r="K14">
        <v>0</v>
      </c>
    </row>
    <row r="15" spans="1:15" x14ac:dyDescent="0.25">
      <c r="A15">
        <v>13</v>
      </c>
      <c r="B15">
        <f t="shared" si="2"/>
        <v>1067</v>
      </c>
      <c r="C15">
        <f t="shared" si="2"/>
        <v>61</v>
      </c>
      <c r="D15">
        <v>0</v>
      </c>
      <c r="F15">
        <v>7</v>
      </c>
      <c r="G15">
        <f>B15-I15</f>
        <v>1047</v>
      </c>
      <c r="H15">
        <f>C15-F15+I15</f>
        <v>74</v>
      </c>
      <c r="I15">
        <v>20</v>
      </c>
    </row>
    <row r="16" spans="1:15" x14ac:dyDescent="0.25">
      <c r="A16">
        <v>14</v>
      </c>
      <c r="B16">
        <f t="shared" si="2"/>
        <v>1047</v>
      </c>
      <c r="C16">
        <f t="shared" si="2"/>
        <v>74</v>
      </c>
      <c r="D16">
        <v>0</v>
      </c>
      <c r="F16">
        <v>7</v>
      </c>
      <c r="G16">
        <f>B16+D16</f>
        <v>1047</v>
      </c>
      <c r="H16">
        <f>C16-F16</f>
        <v>67</v>
      </c>
    </row>
    <row r="17" spans="1:10" x14ac:dyDescent="0.25">
      <c r="A17">
        <v>15</v>
      </c>
      <c r="B17">
        <f t="shared" si="2"/>
        <v>1047</v>
      </c>
      <c r="C17">
        <f t="shared" si="2"/>
        <v>67</v>
      </c>
      <c r="D17">
        <v>0</v>
      </c>
      <c r="E17">
        <v>31</v>
      </c>
      <c r="F17">
        <v>20</v>
      </c>
      <c r="G17">
        <f>B17-E17-I17</f>
        <v>976</v>
      </c>
      <c r="H17">
        <f>C17+I17-F17</f>
        <v>87</v>
      </c>
      <c r="I17">
        <v>40</v>
      </c>
    </row>
    <row r="18" spans="1:10" x14ac:dyDescent="0.25">
      <c r="A18">
        <v>16</v>
      </c>
      <c r="B18">
        <f t="shared" si="2"/>
        <v>976</v>
      </c>
      <c r="C18">
        <f t="shared" si="2"/>
        <v>87</v>
      </c>
      <c r="D18">
        <v>0</v>
      </c>
      <c r="E18">
        <v>376</v>
      </c>
      <c r="F18">
        <v>49</v>
      </c>
      <c r="G18">
        <f>B18-E18</f>
        <v>600</v>
      </c>
      <c r="H18">
        <f>C18-22-F18</f>
        <v>16</v>
      </c>
    </row>
    <row r="19" spans="1:10" x14ac:dyDescent="0.25">
      <c r="A19">
        <v>17</v>
      </c>
      <c r="B19">
        <f t="shared" si="2"/>
        <v>600</v>
      </c>
      <c r="C19">
        <f t="shared" si="2"/>
        <v>16</v>
      </c>
      <c r="D19">
        <v>0</v>
      </c>
      <c r="F19">
        <v>11</v>
      </c>
      <c r="G19">
        <f>B19-I19</f>
        <v>600</v>
      </c>
      <c r="H19">
        <f>C19-F19+I19</f>
        <v>5</v>
      </c>
      <c r="I19">
        <v>0</v>
      </c>
    </row>
    <row r="20" spans="1:10" x14ac:dyDescent="0.25">
      <c r="A20">
        <v>18</v>
      </c>
      <c r="B20">
        <f t="shared" si="2"/>
        <v>600</v>
      </c>
      <c r="C20">
        <f t="shared" si="2"/>
        <v>5</v>
      </c>
      <c r="D20">
        <v>0</v>
      </c>
      <c r="F20">
        <v>2</v>
      </c>
      <c r="G20">
        <f>B20-E20-I20</f>
        <v>560</v>
      </c>
      <c r="H20">
        <f>C20+I20-F20</f>
        <v>43</v>
      </c>
      <c r="I20">
        <v>40</v>
      </c>
    </row>
    <row r="21" spans="1:10" x14ac:dyDescent="0.25">
      <c r="A21">
        <v>19</v>
      </c>
      <c r="B21">
        <f t="shared" si="2"/>
        <v>560</v>
      </c>
      <c r="C21">
        <f t="shared" si="2"/>
        <v>43</v>
      </c>
      <c r="D21">
        <v>0</v>
      </c>
      <c r="F21">
        <v>14</v>
      </c>
      <c r="G21">
        <f>B21</f>
        <v>560</v>
      </c>
      <c r="H21">
        <f>C21-F21</f>
        <v>29</v>
      </c>
      <c r="J21">
        <v>29</v>
      </c>
    </row>
    <row r="22" spans="1:10" x14ac:dyDescent="0.25">
      <c r="A22">
        <v>20</v>
      </c>
      <c r="B22">
        <f t="shared" si="2"/>
        <v>560</v>
      </c>
      <c r="C22">
        <f t="shared" si="2"/>
        <v>29</v>
      </c>
      <c r="D22">
        <v>0</v>
      </c>
      <c r="F22">
        <v>0</v>
      </c>
      <c r="G22">
        <f>B22</f>
        <v>560</v>
      </c>
      <c r="H22">
        <f>C22-F22</f>
        <v>29</v>
      </c>
    </row>
    <row r="23" spans="1:10" x14ac:dyDescent="0.25">
      <c r="A23">
        <v>21</v>
      </c>
      <c r="B23">
        <f t="shared" si="2"/>
        <v>560</v>
      </c>
      <c r="C23">
        <f t="shared" si="2"/>
        <v>29</v>
      </c>
      <c r="D23">
        <v>0</v>
      </c>
      <c r="E23">
        <v>21</v>
      </c>
      <c r="F23">
        <v>0</v>
      </c>
      <c r="G23">
        <f>B23-F23-E23</f>
        <v>539</v>
      </c>
      <c r="H23">
        <f>C23</f>
        <v>29</v>
      </c>
    </row>
    <row r="24" spans="1:10" x14ac:dyDescent="0.25">
      <c r="A24">
        <v>22</v>
      </c>
      <c r="B24">
        <f t="shared" si="2"/>
        <v>539</v>
      </c>
      <c r="C24">
        <f t="shared" si="2"/>
        <v>29</v>
      </c>
      <c r="D24">
        <v>0</v>
      </c>
      <c r="E24">
        <v>16</v>
      </c>
      <c r="F24">
        <v>0</v>
      </c>
      <c r="G24">
        <f>B24-I24-E24</f>
        <v>523</v>
      </c>
      <c r="H24">
        <f>C24-F24+I24</f>
        <v>29</v>
      </c>
      <c r="I24">
        <v>0</v>
      </c>
    </row>
    <row r="25" spans="1:10" x14ac:dyDescent="0.25">
      <c r="A25">
        <v>23</v>
      </c>
      <c r="B25">
        <f t="shared" si="2"/>
        <v>523</v>
      </c>
      <c r="C25">
        <f t="shared" si="2"/>
        <v>29</v>
      </c>
      <c r="D25">
        <v>0</v>
      </c>
      <c r="F25">
        <v>10</v>
      </c>
      <c r="G25">
        <f>B25-I25</f>
        <v>473</v>
      </c>
      <c r="H25">
        <f>C25+I25-F25</f>
        <v>69</v>
      </c>
      <c r="I25">
        <v>50</v>
      </c>
    </row>
    <row r="26" spans="1:10" x14ac:dyDescent="0.25">
      <c r="A26">
        <v>24</v>
      </c>
      <c r="B26">
        <f t="shared" si="2"/>
        <v>473</v>
      </c>
      <c r="C26">
        <f t="shared" si="2"/>
        <v>69</v>
      </c>
      <c r="D26">
        <v>0</v>
      </c>
      <c r="F26">
        <v>0</v>
      </c>
      <c r="G26">
        <f>B26</f>
        <v>473</v>
      </c>
      <c r="H26">
        <f>C26-F26</f>
        <v>69</v>
      </c>
    </row>
    <row r="27" spans="1:10" x14ac:dyDescent="0.25">
      <c r="A27">
        <v>25</v>
      </c>
      <c r="B27">
        <f t="shared" si="2"/>
        <v>473</v>
      </c>
      <c r="C27">
        <f t="shared" si="2"/>
        <v>69</v>
      </c>
      <c r="D27">
        <v>0</v>
      </c>
      <c r="F27">
        <v>32</v>
      </c>
      <c r="G27">
        <f>B27</f>
        <v>473</v>
      </c>
      <c r="H27">
        <f>C27-F27</f>
        <v>37</v>
      </c>
    </row>
    <row r="28" spans="1:10" x14ac:dyDescent="0.25">
      <c r="A28">
        <v>26</v>
      </c>
      <c r="B28">
        <f t="shared" si="2"/>
        <v>473</v>
      </c>
      <c r="C28">
        <f t="shared" si="2"/>
        <v>37</v>
      </c>
      <c r="D28">
        <v>0</v>
      </c>
      <c r="F28">
        <v>20</v>
      </c>
      <c r="G28">
        <f>B28-I28</f>
        <v>473</v>
      </c>
      <c r="H28">
        <f>C28-F28+I28</f>
        <v>17</v>
      </c>
      <c r="I28">
        <v>0</v>
      </c>
    </row>
    <row r="29" spans="1:10" x14ac:dyDescent="0.25">
      <c r="A29">
        <v>27</v>
      </c>
      <c r="B29">
        <f t="shared" si="2"/>
        <v>473</v>
      </c>
      <c r="C29">
        <f t="shared" si="2"/>
        <v>17</v>
      </c>
      <c r="D29">
        <v>0</v>
      </c>
      <c r="F29">
        <v>0</v>
      </c>
      <c r="G29">
        <f>B29</f>
        <v>473</v>
      </c>
      <c r="H29">
        <f>C29-F29+D29</f>
        <v>17</v>
      </c>
    </row>
    <row r="30" spans="1:10" x14ac:dyDescent="0.25">
      <c r="A30">
        <v>28</v>
      </c>
      <c r="B30">
        <f t="shared" si="2"/>
        <v>473</v>
      </c>
      <c r="C30">
        <f t="shared" si="2"/>
        <v>17</v>
      </c>
      <c r="D30">
        <v>0</v>
      </c>
      <c r="F30">
        <v>7</v>
      </c>
      <c r="G30">
        <f>B30-I30</f>
        <v>473</v>
      </c>
      <c r="H30">
        <f>C30-F30+I30</f>
        <v>10</v>
      </c>
      <c r="I30">
        <v>0</v>
      </c>
    </row>
    <row r="31" spans="1:10" x14ac:dyDescent="0.25">
      <c r="A31">
        <v>29</v>
      </c>
      <c r="B31">
        <f t="shared" si="2"/>
        <v>473</v>
      </c>
      <c r="C31">
        <f t="shared" si="2"/>
        <v>10</v>
      </c>
      <c r="D31">
        <v>0</v>
      </c>
      <c r="F31">
        <v>0</v>
      </c>
      <c r="G31">
        <f>B31</f>
        <v>473</v>
      </c>
      <c r="H31">
        <f>C31-F31</f>
        <v>10</v>
      </c>
    </row>
    <row r="32" spans="1:10" x14ac:dyDescent="0.25">
      <c r="A32">
        <v>30</v>
      </c>
      <c r="B32">
        <f t="shared" si="2"/>
        <v>473</v>
      </c>
      <c r="C32">
        <f t="shared" si="2"/>
        <v>10</v>
      </c>
      <c r="D32">
        <v>0</v>
      </c>
      <c r="F32">
        <v>0</v>
      </c>
      <c r="G32">
        <f>B32-F32</f>
        <v>473</v>
      </c>
      <c r="H32">
        <f>C32+D32</f>
        <v>10</v>
      </c>
    </row>
    <row r="33" spans="1:6" x14ac:dyDescent="0.25">
      <c r="A33" t="s">
        <v>8</v>
      </c>
      <c r="D33">
        <f>SUM(D3:D32)</f>
        <v>815</v>
      </c>
      <c r="F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E33" sqref="E33"/>
    </sheetView>
  </sheetViews>
  <sheetFormatPr defaultRowHeight="15" x14ac:dyDescent="0.25"/>
  <sheetData>
    <row r="1" spans="1:15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5" x14ac:dyDescent="0.25">
      <c r="A2">
        <v>1</v>
      </c>
      <c r="B2">
        <v>473</v>
      </c>
      <c r="C2">
        <v>0</v>
      </c>
      <c r="D2">
        <v>100</v>
      </c>
      <c r="E2">
        <v>16</v>
      </c>
      <c r="F2">
        <v>0</v>
      </c>
      <c r="G2">
        <f>B2-E2-I2</f>
        <v>457</v>
      </c>
      <c r="H2">
        <f>C2-F2+D2+I2</f>
        <v>100</v>
      </c>
      <c r="J2">
        <v>100</v>
      </c>
    </row>
    <row r="3" spans="1:15" x14ac:dyDescent="0.25">
      <c r="A3">
        <v>2</v>
      </c>
      <c r="B3">
        <f>G2</f>
        <v>457</v>
      </c>
      <c r="C3">
        <f>H2</f>
        <v>100</v>
      </c>
      <c r="D3">
        <v>300</v>
      </c>
      <c r="E3">
        <v>5</v>
      </c>
      <c r="F3">
        <v>0</v>
      </c>
      <c r="G3">
        <f>B3-E3-I3+D3</f>
        <v>752</v>
      </c>
      <c r="H3">
        <f>C3-F3+I3</f>
        <v>100</v>
      </c>
    </row>
    <row r="4" spans="1:15" x14ac:dyDescent="0.25">
      <c r="A4">
        <v>3</v>
      </c>
      <c r="B4">
        <f t="shared" ref="B4:B31" si="0">G3</f>
        <v>752</v>
      </c>
      <c r="C4">
        <f t="shared" ref="C4:C31" si="1">H3</f>
        <v>100</v>
      </c>
      <c r="D4">
        <v>0</v>
      </c>
      <c r="F4">
        <v>0</v>
      </c>
      <c r="G4">
        <f t="shared" ref="G4:G31" si="2">B4-E4-I4</f>
        <v>752</v>
      </c>
      <c r="H4">
        <f t="shared" ref="H4:H31" si="3">C4-F4+D4+I4</f>
        <v>100</v>
      </c>
    </row>
    <row r="5" spans="1:15" x14ac:dyDescent="0.25">
      <c r="A5">
        <v>4</v>
      </c>
      <c r="B5">
        <f t="shared" si="0"/>
        <v>752</v>
      </c>
      <c r="C5">
        <f t="shared" si="1"/>
        <v>100</v>
      </c>
      <c r="D5">
        <v>0</v>
      </c>
      <c r="E5">
        <v>0</v>
      </c>
      <c r="F5">
        <v>0</v>
      </c>
      <c r="G5">
        <f t="shared" si="2"/>
        <v>752</v>
      </c>
      <c r="H5">
        <f t="shared" si="3"/>
        <v>100</v>
      </c>
    </row>
    <row r="6" spans="1:15" x14ac:dyDescent="0.25">
      <c r="A6">
        <v>5</v>
      </c>
      <c r="B6">
        <f t="shared" si="0"/>
        <v>752</v>
      </c>
      <c r="C6">
        <f t="shared" si="1"/>
        <v>100</v>
      </c>
      <c r="D6">
        <v>0</v>
      </c>
      <c r="E6">
        <v>50</v>
      </c>
      <c r="F6">
        <v>0</v>
      </c>
      <c r="G6">
        <f t="shared" si="2"/>
        <v>702</v>
      </c>
      <c r="H6">
        <f t="shared" si="3"/>
        <v>100</v>
      </c>
    </row>
    <row r="7" spans="1:15" x14ac:dyDescent="0.25">
      <c r="A7">
        <v>6</v>
      </c>
      <c r="B7">
        <f t="shared" si="0"/>
        <v>702</v>
      </c>
      <c r="C7">
        <f t="shared" si="1"/>
        <v>100</v>
      </c>
      <c r="D7">
        <v>0</v>
      </c>
      <c r="E7">
        <v>8</v>
      </c>
      <c r="F7">
        <v>0</v>
      </c>
      <c r="G7">
        <f t="shared" si="2"/>
        <v>694</v>
      </c>
      <c r="H7">
        <f t="shared" si="3"/>
        <v>100</v>
      </c>
    </row>
    <row r="8" spans="1:15" x14ac:dyDescent="0.25">
      <c r="A8">
        <v>7</v>
      </c>
      <c r="B8">
        <f t="shared" si="0"/>
        <v>694</v>
      </c>
      <c r="C8">
        <f t="shared" si="1"/>
        <v>100</v>
      </c>
      <c r="D8">
        <v>0</v>
      </c>
      <c r="F8">
        <v>100</v>
      </c>
      <c r="G8">
        <f t="shared" si="2"/>
        <v>694</v>
      </c>
      <c r="H8">
        <f t="shared" si="3"/>
        <v>0</v>
      </c>
    </row>
    <row r="9" spans="1:15" x14ac:dyDescent="0.25">
      <c r="A9">
        <v>8</v>
      </c>
      <c r="B9">
        <f t="shared" si="0"/>
        <v>694</v>
      </c>
      <c r="C9">
        <f t="shared" si="1"/>
        <v>0</v>
      </c>
      <c r="D9">
        <v>0</v>
      </c>
      <c r="E9">
        <v>0</v>
      </c>
      <c r="F9">
        <v>0</v>
      </c>
      <c r="G9">
        <f t="shared" si="2"/>
        <v>654</v>
      </c>
      <c r="H9">
        <f t="shared" si="3"/>
        <v>40</v>
      </c>
      <c r="I9">
        <v>40</v>
      </c>
      <c r="J9">
        <v>0</v>
      </c>
    </row>
    <row r="10" spans="1:15" x14ac:dyDescent="0.25">
      <c r="A10">
        <v>9</v>
      </c>
      <c r="B10">
        <f t="shared" si="0"/>
        <v>654</v>
      </c>
      <c r="C10">
        <f t="shared" si="1"/>
        <v>40</v>
      </c>
      <c r="D10">
        <v>0</v>
      </c>
      <c r="F10">
        <v>9</v>
      </c>
      <c r="G10">
        <f t="shared" si="2"/>
        <v>654</v>
      </c>
      <c r="H10">
        <f t="shared" si="3"/>
        <v>31</v>
      </c>
    </row>
    <row r="11" spans="1:15" x14ac:dyDescent="0.25">
      <c r="A11">
        <v>10</v>
      </c>
      <c r="B11">
        <f t="shared" si="0"/>
        <v>654</v>
      </c>
      <c r="C11">
        <f t="shared" si="1"/>
        <v>31</v>
      </c>
      <c r="D11">
        <v>0</v>
      </c>
      <c r="F11">
        <v>0</v>
      </c>
      <c r="G11">
        <f t="shared" si="2"/>
        <v>654</v>
      </c>
      <c r="H11">
        <f t="shared" si="3"/>
        <v>31</v>
      </c>
      <c r="L11" t="s">
        <v>9</v>
      </c>
      <c r="M11" t="s">
        <v>10</v>
      </c>
      <c r="N11" t="s">
        <v>11</v>
      </c>
      <c r="O11" t="s">
        <v>12</v>
      </c>
    </row>
    <row r="12" spans="1:15" x14ac:dyDescent="0.25">
      <c r="A12">
        <v>11</v>
      </c>
      <c r="B12">
        <f t="shared" si="0"/>
        <v>654</v>
      </c>
      <c r="C12">
        <f t="shared" si="1"/>
        <v>31</v>
      </c>
      <c r="D12">
        <v>0</v>
      </c>
      <c r="F12">
        <v>47</v>
      </c>
      <c r="G12">
        <f t="shared" si="2"/>
        <v>604</v>
      </c>
      <c r="H12">
        <f t="shared" si="3"/>
        <v>34</v>
      </c>
      <c r="I12">
        <v>50</v>
      </c>
      <c r="L12">
        <f>SUM(F2:F11)+SUM(E2:E11)</f>
        <v>188</v>
      </c>
      <c r="M12">
        <f>SUM(E12:E21)+SUM(F12:F21)</f>
        <v>101</v>
      </c>
      <c r="N12">
        <f>SUM(E22:E31)+SUM(F22:F31)</f>
        <v>114</v>
      </c>
      <c r="O12">
        <f>L12+M12+N12</f>
        <v>403</v>
      </c>
    </row>
    <row r="13" spans="1:15" x14ac:dyDescent="0.25">
      <c r="A13">
        <v>12</v>
      </c>
      <c r="B13">
        <f t="shared" si="0"/>
        <v>604</v>
      </c>
      <c r="C13">
        <f t="shared" si="1"/>
        <v>34</v>
      </c>
      <c r="D13">
        <v>0</v>
      </c>
      <c r="F13">
        <v>0</v>
      </c>
      <c r="G13">
        <f t="shared" si="2"/>
        <v>604</v>
      </c>
      <c r="H13">
        <f t="shared" si="3"/>
        <v>34</v>
      </c>
    </row>
    <row r="14" spans="1:15" x14ac:dyDescent="0.25">
      <c r="A14">
        <v>13</v>
      </c>
      <c r="B14">
        <f t="shared" si="0"/>
        <v>604</v>
      </c>
      <c r="C14">
        <f t="shared" si="1"/>
        <v>34</v>
      </c>
      <c r="D14">
        <v>0</v>
      </c>
      <c r="F14">
        <v>10</v>
      </c>
      <c r="G14">
        <f t="shared" si="2"/>
        <v>604</v>
      </c>
      <c r="H14">
        <f t="shared" si="3"/>
        <v>24</v>
      </c>
      <c r="J14">
        <v>26</v>
      </c>
    </row>
    <row r="15" spans="1:15" x14ac:dyDescent="0.25">
      <c r="A15">
        <v>14</v>
      </c>
      <c r="B15">
        <f t="shared" si="0"/>
        <v>604</v>
      </c>
      <c r="C15">
        <f t="shared" si="1"/>
        <v>24</v>
      </c>
      <c r="D15">
        <v>0</v>
      </c>
      <c r="F15">
        <v>14</v>
      </c>
      <c r="G15">
        <f t="shared" si="2"/>
        <v>604</v>
      </c>
      <c r="H15">
        <f t="shared" si="3"/>
        <v>10</v>
      </c>
    </row>
    <row r="16" spans="1:15" x14ac:dyDescent="0.25">
      <c r="A16">
        <v>15</v>
      </c>
      <c r="B16">
        <f t="shared" si="0"/>
        <v>604</v>
      </c>
      <c r="C16">
        <f t="shared" si="1"/>
        <v>10</v>
      </c>
      <c r="D16">
        <v>0</v>
      </c>
      <c r="E16">
        <v>0</v>
      </c>
      <c r="F16">
        <v>7</v>
      </c>
      <c r="G16">
        <f t="shared" si="2"/>
        <v>584</v>
      </c>
      <c r="H16">
        <f t="shared" si="3"/>
        <v>23</v>
      </c>
      <c r="I16">
        <v>20</v>
      </c>
    </row>
    <row r="17" spans="1:10" x14ac:dyDescent="0.25">
      <c r="A17">
        <v>16</v>
      </c>
      <c r="B17">
        <f t="shared" si="0"/>
        <v>584</v>
      </c>
      <c r="C17">
        <f t="shared" si="1"/>
        <v>23</v>
      </c>
      <c r="D17">
        <v>0</v>
      </c>
      <c r="E17">
        <v>0</v>
      </c>
      <c r="F17">
        <v>13</v>
      </c>
      <c r="G17">
        <f t="shared" si="2"/>
        <v>584</v>
      </c>
      <c r="H17">
        <f t="shared" si="3"/>
        <v>10</v>
      </c>
      <c r="J17">
        <v>10</v>
      </c>
    </row>
    <row r="18" spans="1:10" x14ac:dyDescent="0.25">
      <c r="A18">
        <v>17</v>
      </c>
      <c r="B18">
        <f t="shared" si="0"/>
        <v>584</v>
      </c>
      <c r="C18">
        <f t="shared" si="1"/>
        <v>10</v>
      </c>
      <c r="D18">
        <v>0</v>
      </c>
      <c r="F18">
        <v>0</v>
      </c>
      <c r="G18">
        <f t="shared" si="2"/>
        <v>584</v>
      </c>
      <c r="H18">
        <f t="shared" si="3"/>
        <v>10</v>
      </c>
    </row>
    <row r="19" spans="1:10" x14ac:dyDescent="0.25">
      <c r="A19">
        <v>18</v>
      </c>
      <c r="B19">
        <f t="shared" si="0"/>
        <v>584</v>
      </c>
      <c r="C19">
        <f t="shared" si="1"/>
        <v>10</v>
      </c>
      <c r="D19">
        <v>0</v>
      </c>
      <c r="F19">
        <v>0</v>
      </c>
      <c r="G19">
        <f t="shared" si="2"/>
        <v>584</v>
      </c>
      <c r="H19">
        <f t="shared" si="3"/>
        <v>10</v>
      </c>
    </row>
    <row r="20" spans="1:10" x14ac:dyDescent="0.25">
      <c r="A20">
        <v>19</v>
      </c>
      <c r="B20">
        <f t="shared" si="0"/>
        <v>584</v>
      </c>
      <c r="C20">
        <f t="shared" si="1"/>
        <v>10</v>
      </c>
      <c r="D20">
        <v>0</v>
      </c>
      <c r="F20">
        <v>7</v>
      </c>
      <c r="G20">
        <f t="shared" si="2"/>
        <v>584</v>
      </c>
      <c r="H20">
        <f t="shared" si="3"/>
        <v>3</v>
      </c>
    </row>
    <row r="21" spans="1:10" x14ac:dyDescent="0.25">
      <c r="A21">
        <v>20</v>
      </c>
      <c r="B21">
        <f t="shared" si="0"/>
        <v>584</v>
      </c>
      <c r="C21">
        <f t="shared" si="1"/>
        <v>3</v>
      </c>
      <c r="D21">
        <v>0</v>
      </c>
      <c r="F21">
        <v>3</v>
      </c>
      <c r="G21">
        <f t="shared" si="2"/>
        <v>584</v>
      </c>
      <c r="H21">
        <f t="shared" si="3"/>
        <v>0</v>
      </c>
    </row>
    <row r="22" spans="1:10" x14ac:dyDescent="0.25">
      <c r="A22">
        <v>21</v>
      </c>
      <c r="B22">
        <f t="shared" si="0"/>
        <v>584</v>
      </c>
      <c r="C22">
        <f t="shared" si="1"/>
        <v>0</v>
      </c>
      <c r="D22">
        <v>0</v>
      </c>
      <c r="E22">
        <v>4</v>
      </c>
      <c r="F22">
        <v>0</v>
      </c>
      <c r="G22">
        <f t="shared" si="2"/>
        <v>580</v>
      </c>
      <c r="H22">
        <f t="shared" si="3"/>
        <v>0</v>
      </c>
    </row>
    <row r="23" spans="1:10" x14ac:dyDescent="0.25">
      <c r="A23">
        <v>22</v>
      </c>
      <c r="B23">
        <f t="shared" si="0"/>
        <v>580</v>
      </c>
      <c r="C23">
        <f t="shared" si="1"/>
        <v>0</v>
      </c>
      <c r="D23">
        <v>0</v>
      </c>
      <c r="F23">
        <v>11</v>
      </c>
      <c r="G23">
        <f t="shared" si="2"/>
        <v>549</v>
      </c>
      <c r="H23">
        <f t="shared" si="3"/>
        <v>20</v>
      </c>
      <c r="I23">
        <v>31</v>
      </c>
    </row>
    <row r="24" spans="1:10" x14ac:dyDescent="0.25">
      <c r="A24">
        <v>23</v>
      </c>
      <c r="B24">
        <f t="shared" si="0"/>
        <v>549</v>
      </c>
      <c r="C24">
        <f t="shared" si="1"/>
        <v>20</v>
      </c>
      <c r="D24">
        <v>0</v>
      </c>
      <c r="F24">
        <v>0</v>
      </c>
      <c r="G24">
        <f t="shared" si="2"/>
        <v>549</v>
      </c>
      <c r="H24">
        <f t="shared" si="3"/>
        <v>20</v>
      </c>
    </row>
    <row r="25" spans="1:10" x14ac:dyDescent="0.25">
      <c r="A25">
        <v>24</v>
      </c>
      <c r="B25">
        <f t="shared" si="0"/>
        <v>549</v>
      </c>
      <c r="C25">
        <f t="shared" si="1"/>
        <v>20</v>
      </c>
      <c r="D25">
        <v>0</v>
      </c>
      <c r="F25">
        <v>7</v>
      </c>
      <c r="G25">
        <f t="shared" si="2"/>
        <v>549</v>
      </c>
      <c r="H25">
        <f t="shared" si="3"/>
        <v>13</v>
      </c>
    </row>
    <row r="26" spans="1:10" x14ac:dyDescent="0.25">
      <c r="A26">
        <v>25</v>
      </c>
      <c r="B26">
        <f t="shared" si="0"/>
        <v>549</v>
      </c>
      <c r="C26">
        <f t="shared" si="1"/>
        <v>13</v>
      </c>
      <c r="D26">
        <v>0</v>
      </c>
      <c r="F26">
        <v>6</v>
      </c>
      <c r="G26">
        <f t="shared" si="2"/>
        <v>549</v>
      </c>
      <c r="H26">
        <f t="shared" si="3"/>
        <v>7</v>
      </c>
    </row>
    <row r="27" spans="1:10" x14ac:dyDescent="0.25">
      <c r="A27">
        <v>26</v>
      </c>
      <c r="B27">
        <f t="shared" si="0"/>
        <v>549</v>
      </c>
      <c r="C27">
        <f t="shared" si="1"/>
        <v>7</v>
      </c>
      <c r="D27">
        <v>100</v>
      </c>
      <c r="E27">
        <v>10</v>
      </c>
      <c r="F27">
        <v>37</v>
      </c>
      <c r="G27">
        <f t="shared" si="2"/>
        <v>539</v>
      </c>
      <c r="H27">
        <f t="shared" si="3"/>
        <v>70</v>
      </c>
    </row>
    <row r="28" spans="1:10" x14ac:dyDescent="0.25">
      <c r="A28">
        <v>27</v>
      </c>
      <c r="B28">
        <f t="shared" si="0"/>
        <v>539</v>
      </c>
      <c r="C28">
        <f t="shared" si="1"/>
        <v>70</v>
      </c>
      <c r="D28">
        <v>0</v>
      </c>
      <c r="F28">
        <v>15</v>
      </c>
      <c r="G28">
        <f t="shared" si="2"/>
        <v>539</v>
      </c>
      <c r="H28">
        <f t="shared" si="3"/>
        <v>55</v>
      </c>
    </row>
    <row r="29" spans="1:10" x14ac:dyDescent="0.25">
      <c r="A29">
        <v>28</v>
      </c>
      <c r="B29">
        <f t="shared" si="0"/>
        <v>539</v>
      </c>
      <c r="C29">
        <f t="shared" si="1"/>
        <v>55</v>
      </c>
      <c r="D29">
        <v>0</v>
      </c>
      <c r="F29">
        <v>5</v>
      </c>
      <c r="G29">
        <f t="shared" si="2"/>
        <v>539</v>
      </c>
      <c r="H29">
        <f t="shared" si="3"/>
        <v>50</v>
      </c>
    </row>
    <row r="30" spans="1:10" x14ac:dyDescent="0.25">
      <c r="A30">
        <v>29</v>
      </c>
      <c r="B30">
        <f t="shared" si="0"/>
        <v>539</v>
      </c>
      <c r="C30">
        <f t="shared" si="1"/>
        <v>50</v>
      </c>
      <c r="D30">
        <v>0</v>
      </c>
      <c r="F30">
        <v>7</v>
      </c>
      <c r="G30">
        <f t="shared" si="2"/>
        <v>539</v>
      </c>
      <c r="H30">
        <f t="shared" si="3"/>
        <v>43</v>
      </c>
    </row>
    <row r="31" spans="1:10" x14ac:dyDescent="0.25">
      <c r="A31">
        <v>30</v>
      </c>
      <c r="B31">
        <f t="shared" si="0"/>
        <v>539</v>
      </c>
      <c r="C31">
        <f t="shared" si="1"/>
        <v>43</v>
      </c>
      <c r="D31">
        <v>0</v>
      </c>
      <c r="F31">
        <v>12</v>
      </c>
      <c r="G31">
        <f t="shared" si="2"/>
        <v>539</v>
      </c>
      <c r="H31">
        <f t="shared" si="3"/>
        <v>31</v>
      </c>
    </row>
    <row r="32" spans="1:10" x14ac:dyDescent="0.25">
      <c r="A32">
        <v>31</v>
      </c>
      <c r="B32">
        <f t="shared" ref="B32" si="4">G31</f>
        <v>539</v>
      </c>
      <c r="C32">
        <f t="shared" ref="C32" si="5">H31</f>
        <v>31</v>
      </c>
      <c r="D32">
        <v>0</v>
      </c>
      <c r="E32">
        <v>5</v>
      </c>
      <c r="F32">
        <v>14</v>
      </c>
      <c r="G32">
        <f t="shared" ref="G32" si="6">B32-E32-I32</f>
        <v>534</v>
      </c>
      <c r="H32">
        <f t="shared" ref="H32" si="7">C32-F32+D32+I32</f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K26" sqref="K26"/>
    </sheetView>
  </sheetViews>
  <sheetFormatPr defaultRowHeight="15" x14ac:dyDescent="0.25"/>
  <sheetData>
    <row r="1" spans="1:15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5" x14ac:dyDescent="0.25">
      <c r="A2">
        <v>1</v>
      </c>
      <c r="B2">
        <v>534</v>
      </c>
      <c r="C2">
        <v>17</v>
      </c>
      <c r="D2">
        <v>0</v>
      </c>
      <c r="E2">
        <v>0</v>
      </c>
      <c r="F2">
        <v>7</v>
      </c>
      <c r="G2">
        <f>B2-E2-I2</f>
        <v>534</v>
      </c>
      <c r="H2">
        <f>C2-F2+D2+I2</f>
        <v>10</v>
      </c>
    </row>
    <row r="3" spans="1:15" x14ac:dyDescent="0.25">
      <c r="A3">
        <v>2</v>
      </c>
      <c r="B3">
        <f>G2</f>
        <v>534</v>
      </c>
      <c r="C3">
        <f>H2</f>
        <v>10</v>
      </c>
      <c r="D3">
        <v>0</v>
      </c>
      <c r="E3">
        <v>0</v>
      </c>
      <c r="F3">
        <f>9+16+5+2+3</f>
        <v>35</v>
      </c>
      <c r="G3">
        <f>B3-E3-I3+D3</f>
        <v>494</v>
      </c>
      <c r="H3">
        <f>C3-F3+I3</f>
        <v>15</v>
      </c>
      <c r="I3">
        <v>40</v>
      </c>
    </row>
    <row r="4" spans="1:15" x14ac:dyDescent="0.25">
      <c r="A4">
        <v>3</v>
      </c>
      <c r="B4">
        <f t="shared" ref="B4:C31" si="0">G3</f>
        <v>494</v>
      </c>
      <c r="C4">
        <f t="shared" si="0"/>
        <v>15</v>
      </c>
      <c r="D4">
        <v>0</v>
      </c>
      <c r="F4">
        <v>0</v>
      </c>
      <c r="G4">
        <f t="shared" ref="G4:G31" si="1">B4-E4-I4</f>
        <v>494</v>
      </c>
      <c r="H4">
        <f t="shared" ref="H4:H31" si="2">C4-F4+D4+I4</f>
        <v>15</v>
      </c>
    </row>
    <row r="5" spans="1:15" x14ac:dyDescent="0.25">
      <c r="A5">
        <v>4</v>
      </c>
      <c r="B5">
        <f t="shared" si="0"/>
        <v>494</v>
      </c>
      <c r="C5">
        <f t="shared" si="0"/>
        <v>15</v>
      </c>
      <c r="D5">
        <v>0</v>
      </c>
      <c r="E5">
        <v>0</v>
      </c>
      <c r="F5">
        <v>0</v>
      </c>
      <c r="G5">
        <f t="shared" si="1"/>
        <v>494</v>
      </c>
      <c r="H5">
        <f t="shared" si="2"/>
        <v>15</v>
      </c>
    </row>
    <row r="6" spans="1:15" x14ac:dyDescent="0.25">
      <c r="A6">
        <v>5</v>
      </c>
      <c r="B6">
        <f t="shared" si="0"/>
        <v>494</v>
      </c>
      <c r="C6">
        <f t="shared" si="0"/>
        <v>15</v>
      </c>
      <c r="D6">
        <v>0</v>
      </c>
      <c r="E6">
        <v>0</v>
      </c>
      <c r="F6">
        <v>2</v>
      </c>
      <c r="G6">
        <f t="shared" si="1"/>
        <v>494</v>
      </c>
      <c r="H6">
        <f t="shared" si="2"/>
        <v>13</v>
      </c>
    </row>
    <row r="7" spans="1:15" x14ac:dyDescent="0.25">
      <c r="A7">
        <v>6</v>
      </c>
      <c r="B7">
        <f t="shared" si="0"/>
        <v>494</v>
      </c>
      <c r="C7">
        <f t="shared" si="0"/>
        <v>13</v>
      </c>
      <c r="D7">
        <v>0</v>
      </c>
      <c r="E7">
        <v>0</v>
      </c>
      <c r="F7">
        <v>9</v>
      </c>
      <c r="G7">
        <f t="shared" si="1"/>
        <v>494</v>
      </c>
      <c r="H7">
        <f t="shared" si="2"/>
        <v>4</v>
      </c>
    </row>
    <row r="8" spans="1:15" x14ac:dyDescent="0.25">
      <c r="A8">
        <v>7</v>
      </c>
      <c r="B8">
        <f t="shared" si="0"/>
        <v>494</v>
      </c>
      <c r="C8">
        <f t="shared" si="0"/>
        <v>4</v>
      </c>
      <c r="D8">
        <v>0</v>
      </c>
      <c r="F8">
        <v>28</v>
      </c>
      <c r="G8">
        <f t="shared" si="1"/>
        <v>454</v>
      </c>
      <c r="H8">
        <f t="shared" si="2"/>
        <v>16</v>
      </c>
      <c r="I8">
        <v>40</v>
      </c>
    </row>
    <row r="9" spans="1:15" x14ac:dyDescent="0.25">
      <c r="A9">
        <v>8</v>
      </c>
      <c r="B9">
        <f t="shared" si="0"/>
        <v>454</v>
      </c>
      <c r="C9">
        <f t="shared" si="0"/>
        <v>16</v>
      </c>
      <c r="D9">
        <v>0</v>
      </c>
      <c r="E9">
        <v>4</v>
      </c>
      <c r="F9">
        <v>3</v>
      </c>
      <c r="G9">
        <f t="shared" si="1"/>
        <v>450</v>
      </c>
      <c r="H9">
        <f t="shared" si="2"/>
        <v>13</v>
      </c>
      <c r="I9">
        <v>0</v>
      </c>
    </row>
    <row r="10" spans="1:15" x14ac:dyDescent="0.25">
      <c r="A10">
        <v>9</v>
      </c>
      <c r="B10">
        <f t="shared" si="0"/>
        <v>450</v>
      </c>
      <c r="C10">
        <f t="shared" si="0"/>
        <v>13</v>
      </c>
      <c r="D10">
        <v>0</v>
      </c>
      <c r="F10">
        <v>0</v>
      </c>
      <c r="G10">
        <f t="shared" si="1"/>
        <v>410</v>
      </c>
      <c r="H10">
        <f t="shared" si="2"/>
        <v>53</v>
      </c>
      <c r="I10">
        <v>40</v>
      </c>
    </row>
    <row r="11" spans="1:15" x14ac:dyDescent="0.25">
      <c r="A11">
        <v>10</v>
      </c>
      <c r="B11">
        <f t="shared" si="0"/>
        <v>410</v>
      </c>
      <c r="C11">
        <f t="shared" si="0"/>
        <v>53</v>
      </c>
      <c r="D11">
        <v>0</v>
      </c>
      <c r="F11">
        <v>0</v>
      </c>
      <c r="G11">
        <f t="shared" si="1"/>
        <v>410</v>
      </c>
      <c r="H11">
        <f t="shared" si="2"/>
        <v>53</v>
      </c>
      <c r="L11" t="s">
        <v>9</v>
      </c>
      <c r="M11" t="s">
        <v>10</v>
      </c>
      <c r="N11" t="s">
        <v>11</v>
      </c>
    </row>
    <row r="12" spans="1:15" x14ac:dyDescent="0.25">
      <c r="A12">
        <v>11</v>
      </c>
      <c r="B12">
        <f t="shared" si="0"/>
        <v>410</v>
      </c>
      <c r="C12">
        <f t="shared" si="0"/>
        <v>53</v>
      </c>
      <c r="D12">
        <v>0</v>
      </c>
      <c r="F12">
        <v>0</v>
      </c>
      <c r="G12">
        <f t="shared" si="1"/>
        <v>410</v>
      </c>
      <c r="H12">
        <f t="shared" si="2"/>
        <v>53</v>
      </c>
      <c r="L12">
        <f>SUM(F2:F11)+SUM(E2:E11)</f>
        <v>88</v>
      </c>
      <c r="M12">
        <f>SUM(E12:E21)+SUM(F12:F21)</f>
        <v>67</v>
      </c>
      <c r="N12">
        <f>SUM(E22:E31)+SUM(F22:F31)</f>
        <v>42</v>
      </c>
      <c r="O12">
        <f>SUM(L12:N12)</f>
        <v>197</v>
      </c>
    </row>
    <row r="13" spans="1:15" x14ac:dyDescent="0.25">
      <c r="A13">
        <v>12</v>
      </c>
      <c r="B13">
        <f t="shared" si="0"/>
        <v>410</v>
      </c>
      <c r="C13">
        <f t="shared" si="0"/>
        <v>53</v>
      </c>
      <c r="D13">
        <v>0</v>
      </c>
      <c r="F13">
        <v>0</v>
      </c>
      <c r="G13">
        <f t="shared" si="1"/>
        <v>410</v>
      </c>
      <c r="H13">
        <f t="shared" si="2"/>
        <v>53</v>
      </c>
    </row>
    <row r="14" spans="1:15" x14ac:dyDescent="0.25">
      <c r="A14">
        <v>13</v>
      </c>
      <c r="B14">
        <f t="shared" si="0"/>
        <v>410</v>
      </c>
      <c r="C14">
        <f t="shared" si="0"/>
        <v>53</v>
      </c>
      <c r="D14">
        <v>0</v>
      </c>
      <c r="F14">
        <f>7+25+3</f>
        <v>35</v>
      </c>
      <c r="G14">
        <f t="shared" si="1"/>
        <v>410</v>
      </c>
      <c r="H14">
        <f t="shared" si="2"/>
        <v>18</v>
      </c>
    </row>
    <row r="15" spans="1:15" x14ac:dyDescent="0.25">
      <c r="A15">
        <v>14</v>
      </c>
      <c r="B15">
        <f t="shared" si="0"/>
        <v>410</v>
      </c>
      <c r="C15">
        <f t="shared" si="0"/>
        <v>18</v>
      </c>
      <c r="D15">
        <v>0</v>
      </c>
      <c r="E15">
        <v>6</v>
      </c>
      <c r="F15">
        <v>19</v>
      </c>
      <c r="G15">
        <f t="shared" si="1"/>
        <v>304</v>
      </c>
      <c r="H15">
        <f t="shared" si="2"/>
        <v>99</v>
      </c>
      <c r="I15">
        <v>100</v>
      </c>
    </row>
    <row r="16" spans="1:15" x14ac:dyDescent="0.25">
      <c r="A16">
        <v>15</v>
      </c>
      <c r="B16">
        <f t="shared" si="0"/>
        <v>304</v>
      </c>
      <c r="C16">
        <f t="shared" si="0"/>
        <v>99</v>
      </c>
      <c r="D16">
        <v>0</v>
      </c>
      <c r="E16">
        <v>0</v>
      </c>
      <c r="F16">
        <v>0</v>
      </c>
      <c r="G16">
        <f t="shared" si="1"/>
        <v>304</v>
      </c>
      <c r="H16">
        <f t="shared" si="2"/>
        <v>99</v>
      </c>
    </row>
    <row r="17" spans="1:9" x14ac:dyDescent="0.25">
      <c r="A17">
        <v>16</v>
      </c>
      <c r="B17">
        <f t="shared" si="0"/>
        <v>304</v>
      </c>
      <c r="C17">
        <f t="shared" si="0"/>
        <v>99</v>
      </c>
      <c r="D17">
        <v>0</v>
      </c>
      <c r="E17">
        <v>0</v>
      </c>
      <c r="F17">
        <v>0</v>
      </c>
      <c r="G17">
        <f t="shared" si="1"/>
        <v>304</v>
      </c>
      <c r="H17">
        <f>C17-F17+D17+I17</f>
        <v>99</v>
      </c>
    </row>
    <row r="18" spans="1:9" x14ac:dyDescent="0.25">
      <c r="A18">
        <v>17</v>
      </c>
      <c r="B18">
        <f t="shared" si="0"/>
        <v>304</v>
      </c>
      <c r="C18">
        <f t="shared" si="0"/>
        <v>99</v>
      </c>
      <c r="D18">
        <v>0</v>
      </c>
      <c r="F18">
        <v>0</v>
      </c>
      <c r="G18">
        <f t="shared" si="1"/>
        <v>304</v>
      </c>
      <c r="H18">
        <f t="shared" si="2"/>
        <v>99</v>
      </c>
    </row>
    <row r="19" spans="1:9" x14ac:dyDescent="0.25">
      <c r="A19">
        <v>18</v>
      </c>
      <c r="B19">
        <f t="shared" si="0"/>
        <v>304</v>
      </c>
      <c r="C19">
        <f t="shared" si="0"/>
        <v>99</v>
      </c>
      <c r="D19">
        <v>0</v>
      </c>
      <c r="F19">
        <v>7</v>
      </c>
      <c r="G19">
        <f t="shared" si="1"/>
        <v>304</v>
      </c>
      <c r="H19">
        <f t="shared" si="2"/>
        <v>92</v>
      </c>
    </row>
    <row r="20" spans="1:9" x14ac:dyDescent="0.25">
      <c r="A20">
        <v>19</v>
      </c>
      <c r="B20">
        <f t="shared" si="0"/>
        <v>304</v>
      </c>
      <c r="C20">
        <f t="shared" si="0"/>
        <v>92</v>
      </c>
      <c r="D20">
        <v>0</v>
      </c>
      <c r="F20">
        <v>0</v>
      </c>
      <c r="G20">
        <f t="shared" si="1"/>
        <v>304</v>
      </c>
      <c r="H20">
        <f t="shared" si="2"/>
        <v>92</v>
      </c>
    </row>
    <row r="21" spans="1:9" x14ac:dyDescent="0.25">
      <c r="A21">
        <v>20</v>
      </c>
      <c r="B21">
        <f t="shared" si="0"/>
        <v>304</v>
      </c>
      <c r="C21">
        <f t="shared" si="0"/>
        <v>92</v>
      </c>
      <c r="D21">
        <v>0</v>
      </c>
      <c r="F21">
        <v>0</v>
      </c>
      <c r="G21">
        <f t="shared" si="1"/>
        <v>304</v>
      </c>
      <c r="H21">
        <f t="shared" si="2"/>
        <v>92</v>
      </c>
    </row>
    <row r="22" spans="1:9" x14ac:dyDescent="0.25">
      <c r="A22">
        <v>21</v>
      </c>
      <c r="B22">
        <f t="shared" si="0"/>
        <v>304</v>
      </c>
      <c r="C22">
        <f t="shared" si="0"/>
        <v>92</v>
      </c>
      <c r="D22">
        <v>0</v>
      </c>
      <c r="E22">
        <v>0</v>
      </c>
      <c r="F22">
        <v>7</v>
      </c>
      <c r="G22">
        <f t="shared" si="1"/>
        <v>304</v>
      </c>
      <c r="H22">
        <f t="shared" si="2"/>
        <v>85</v>
      </c>
    </row>
    <row r="23" spans="1:9" x14ac:dyDescent="0.25">
      <c r="A23">
        <v>22</v>
      </c>
      <c r="B23">
        <f t="shared" si="0"/>
        <v>304</v>
      </c>
      <c r="C23">
        <f t="shared" si="0"/>
        <v>85</v>
      </c>
      <c r="D23">
        <v>0</v>
      </c>
      <c r="F23">
        <v>0</v>
      </c>
      <c r="G23">
        <f t="shared" si="1"/>
        <v>304</v>
      </c>
      <c r="H23">
        <f t="shared" si="2"/>
        <v>85</v>
      </c>
    </row>
    <row r="24" spans="1:9" x14ac:dyDescent="0.25">
      <c r="A24">
        <v>23</v>
      </c>
      <c r="B24">
        <f t="shared" si="0"/>
        <v>304</v>
      </c>
      <c r="C24">
        <f t="shared" si="0"/>
        <v>85</v>
      </c>
      <c r="D24">
        <v>0</v>
      </c>
      <c r="F24">
        <v>0</v>
      </c>
      <c r="G24">
        <f t="shared" si="1"/>
        <v>304</v>
      </c>
      <c r="H24">
        <f t="shared" si="2"/>
        <v>85</v>
      </c>
    </row>
    <row r="25" spans="1:9" x14ac:dyDescent="0.25">
      <c r="A25">
        <v>24</v>
      </c>
      <c r="B25">
        <f t="shared" si="0"/>
        <v>304</v>
      </c>
      <c r="C25">
        <f t="shared" si="0"/>
        <v>85</v>
      </c>
      <c r="D25">
        <v>0</v>
      </c>
      <c r="F25">
        <v>0</v>
      </c>
      <c r="G25">
        <f t="shared" si="1"/>
        <v>304</v>
      </c>
      <c r="H25">
        <f t="shared" si="2"/>
        <v>85</v>
      </c>
    </row>
    <row r="26" spans="1:9" x14ac:dyDescent="0.25">
      <c r="A26">
        <v>25</v>
      </c>
      <c r="B26">
        <f t="shared" si="0"/>
        <v>304</v>
      </c>
      <c r="C26">
        <f t="shared" si="0"/>
        <v>85</v>
      </c>
      <c r="D26">
        <v>100</v>
      </c>
      <c r="F26">
        <v>8</v>
      </c>
      <c r="G26">
        <f t="shared" si="1"/>
        <v>304</v>
      </c>
      <c r="H26">
        <f t="shared" si="2"/>
        <v>177</v>
      </c>
      <c r="I26">
        <v>0</v>
      </c>
    </row>
    <row r="27" spans="1:9" x14ac:dyDescent="0.25">
      <c r="A27">
        <v>26</v>
      </c>
      <c r="B27">
        <f t="shared" si="0"/>
        <v>304</v>
      </c>
      <c r="C27">
        <f t="shared" si="0"/>
        <v>177</v>
      </c>
      <c r="E27">
        <v>27</v>
      </c>
      <c r="F27">
        <v>0</v>
      </c>
      <c r="G27">
        <f t="shared" si="1"/>
        <v>277</v>
      </c>
      <c r="H27">
        <f t="shared" si="2"/>
        <v>177</v>
      </c>
    </row>
    <row r="28" spans="1:9" x14ac:dyDescent="0.25">
      <c r="A28">
        <v>27</v>
      </c>
      <c r="B28">
        <f t="shared" si="0"/>
        <v>277</v>
      </c>
      <c r="C28">
        <f t="shared" si="0"/>
        <v>177</v>
      </c>
      <c r="D28">
        <v>0</v>
      </c>
      <c r="F28">
        <v>0</v>
      </c>
      <c r="G28">
        <f t="shared" si="1"/>
        <v>277</v>
      </c>
      <c r="H28">
        <f t="shared" si="2"/>
        <v>177</v>
      </c>
    </row>
    <row r="29" spans="1:9" x14ac:dyDescent="0.25">
      <c r="A29">
        <v>28</v>
      </c>
      <c r="B29">
        <f t="shared" si="0"/>
        <v>277</v>
      </c>
      <c r="C29">
        <f t="shared" si="0"/>
        <v>177</v>
      </c>
      <c r="D29">
        <v>0</v>
      </c>
      <c r="F29">
        <v>0</v>
      </c>
      <c r="G29">
        <f t="shared" si="1"/>
        <v>277</v>
      </c>
      <c r="H29">
        <f t="shared" si="2"/>
        <v>177</v>
      </c>
    </row>
    <row r="30" spans="1:9" x14ac:dyDescent="0.25">
      <c r="A30">
        <v>29</v>
      </c>
      <c r="B30">
        <f t="shared" si="0"/>
        <v>277</v>
      </c>
      <c r="C30">
        <f t="shared" si="0"/>
        <v>177</v>
      </c>
      <c r="D30">
        <v>0</v>
      </c>
      <c r="F30">
        <v>0</v>
      </c>
      <c r="G30">
        <f t="shared" si="1"/>
        <v>277</v>
      </c>
      <c r="H30">
        <f t="shared" si="2"/>
        <v>177</v>
      </c>
    </row>
    <row r="31" spans="1:9" x14ac:dyDescent="0.25">
      <c r="A31">
        <v>30</v>
      </c>
      <c r="B31">
        <f t="shared" si="0"/>
        <v>277</v>
      </c>
      <c r="C31">
        <f t="shared" si="0"/>
        <v>177</v>
      </c>
      <c r="D31">
        <v>0</v>
      </c>
      <c r="F31">
        <v>0</v>
      </c>
      <c r="G31">
        <f t="shared" si="1"/>
        <v>277</v>
      </c>
      <c r="H31">
        <f t="shared" si="2"/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workbookViewId="0">
      <selection activeCell="O12" sqref="O12"/>
    </sheetView>
  </sheetViews>
  <sheetFormatPr defaultRowHeight="15" x14ac:dyDescent="0.25"/>
  <sheetData>
    <row r="1" spans="1:15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5" x14ac:dyDescent="0.25">
      <c r="A2">
        <v>1</v>
      </c>
      <c r="B2">
        <v>277</v>
      </c>
      <c r="C2">
        <v>177</v>
      </c>
      <c r="D2">
        <v>0</v>
      </c>
      <c r="E2">
        <v>0</v>
      </c>
      <c r="F2">
        <v>27</v>
      </c>
      <c r="G2">
        <f>B2-E2-I2</f>
        <v>277</v>
      </c>
      <c r="H2">
        <f>C2-F2+D2+I2</f>
        <v>150</v>
      </c>
    </row>
    <row r="3" spans="1:15" x14ac:dyDescent="0.25">
      <c r="A3">
        <v>2</v>
      </c>
      <c r="B3">
        <f>G2</f>
        <v>277</v>
      </c>
      <c r="C3">
        <f>H2</f>
        <v>150</v>
      </c>
      <c r="D3">
        <v>0</v>
      </c>
      <c r="E3">
        <v>0</v>
      </c>
      <c r="F3">
        <v>0</v>
      </c>
      <c r="G3">
        <f>B3-E3-I3+D3</f>
        <v>277</v>
      </c>
      <c r="H3">
        <f>C3-F3+I3</f>
        <v>150</v>
      </c>
    </row>
    <row r="4" spans="1:15" x14ac:dyDescent="0.25">
      <c r="A4">
        <v>3</v>
      </c>
      <c r="B4">
        <f t="shared" ref="B4:C31" si="0">G3</f>
        <v>277</v>
      </c>
      <c r="C4">
        <f t="shared" si="0"/>
        <v>150</v>
      </c>
      <c r="D4">
        <v>0</v>
      </c>
      <c r="F4">
        <v>0</v>
      </c>
      <c r="G4">
        <f t="shared" ref="G4:G31" si="1">B4-E4-I4</f>
        <v>277</v>
      </c>
      <c r="H4">
        <f t="shared" ref="H4:H30" si="2">C4-F4+D4+I4</f>
        <v>150</v>
      </c>
    </row>
    <row r="5" spans="1:15" x14ac:dyDescent="0.25">
      <c r="A5">
        <v>4</v>
      </c>
      <c r="B5">
        <f t="shared" si="0"/>
        <v>277</v>
      </c>
      <c r="C5">
        <f t="shared" si="0"/>
        <v>150</v>
      </c>
      <c r="D5">
        <v>0</v>
      </c>
      <c r="E5">
        <v>0</v>
      </c>
      <c r="F5">
        <v>0</v>
      </c>
      <c r="G5">
        <f t="shared" si="1"/>
        <v>277</v>
      </c>
      <c r="H5">
        <f t="shared" si="2"/>
        <v>150</v>
      </c>
    </row>
    <row r="6" spans="1:15" x14ac:dyDescent="0.25">
      <c r="A6">
        <v>5</v>
      </c>
      <c r="B6">
        <f t="shared" si="0"/>
        <v>277</v>
      </c>
      <c r="C6">
        <f t="shared" si="0"/>
        <v>150</v>
      </c>
      <c r="D6">
        <v>0</v>
      </c>
      <c r="E6">
        <v>0</v>
      </c>
      <c r="F6">
        <v>0</v>
      </c>
      <c r="G6">
        <f t="shared" si="1"/>
        <v>277</v>
      </c>
      <c r="H6">
        <f t="shared" si="2"/>
        <v>150</v>
      </c>
    </row>
    <row r="7" spans="1:15" x14ac:dyDescent="0.25">
      <c r="A7">
        <v>6</v>
      </c>
      <c r="B7">
        <f t="shared" si="0"/>
        <v>277</v>
      </c>
      <c r="C7">
        <f t="shared" si="0"/>
        <v>150</v>
      </c>
      <c r="D7">
        <v>0</v>
      </c>
      <c r="E7">
        <v>5</v>
      </c>
      <c r="F7">
        <v>0</v>
      </c>
      <c r="G7">
        <f t="shared" si="1"/>
        <v>272</v>
      </c>
      <c r="H7">
        <f t="shared" si="2"/>
        <v>150</v>
      </c>
    </row>
    <row r="8" spans="1:15" x14ac:dyDescent="0.25">
      <c r="A8">
        <v>7</v>
      </c>
      <c r="B8">
        <f t="shared" si="0"/>
        <v>272</v>
      </c>
      <c r="C8">
        <f t="shared" si="0"/>
        <v>150</v>
      </c>
      <c r="D8">
        <v>0</v>
      </c>
      <c r="F8">
        <v>7</v>
      </c>
      <c r="G8">
        <f t="shared" si="1"/>
        <v>272</v>
      </c>
      <c r="H8">
        <f t="shared" si="2"/>
        <v>143</v>
      </c>
    </row>
    <row r="9" spans="1:15" x14ac:dyDescent="0.25">
      <c r="A9">
        <v>8</v>
      </c>
      <c r="B9">
        <f t="shared" si="0"/>
        <v>272</v>
      </c>
      <c r="C9">
        <f t="shared" si="0"/>
        <v>143</v>
      </c>
      <c r="D9">
        <v>0</v>
      </c>
      <c r="E9">
        <v>0</v>
      </c>
      <c r="F9">
        <v>0</v>
      </c>
      <c r="G9">
        <f t="shared" si="1"/>
        <v>272</v>
      </c>
      <c r="H9">
        <f t="shared" si="2"/>
        <v>143</v>
      </c>
    </row>
    <row r="10" spans="1:15" x14ac:dyDescent="0.25">
      <c r="A10">
        <v>9</v>
      </c>
      <c r="B10">
        <f t="shared" si="0"/>
        <v>272</v>
      </c>
      <c r="C10">
        <f t="shared" si="0"/>
        <v>143</v>
      </c>
      <c r="D10">
        <v>0</v>
      </c>
      <c r="F10">
        <v>0</v>
      </c>
      <c r="G10">
        <f t="shared" si="1"/>
        <v>272</v>
      </c>
      <c r="H10">
        <f t="shared" si="2"/>
        <v>143</v>
      </c>
    </row>
    <row r="11" spans="1:15" x14ac:dyDescent="0.25">
      <c r="A11">
        <v>10</v>
      </c>
      <c r="B11">
        <f t="shared" si="0"/>
        <v>272</v>
      </c>
      <c r="C11">
        <f t="shared" si="0"/>
        <v>143</v>
      </c>
      <c r="D11">
        <v>1000</v>
      </c>
      <c r="F11">
        <v>0</v>
      </c>
      <c r="G11">
        <f>B11-E11-I11+D11</f>
        <v>1272</v>
      </c>
      <c r="H11">
        <f>C11-F11+I11</f>
        <v>143</v>
      </c>
      <c r="L11" t="s">
        <v>9</v>
      </c>
      <c r="M11" t="s">
        <v>10</v>
      </c>
      <c r="N11" t="s">
        <v>11</v>
      </c>
    </row>
    <row r="12" spans="1:15" x14ac:dyDescent="0.25">
      <c r="A12">
        <v>11</v>
      </c>
      <c r="B12">
        <f t="shared" si="0"/>
        <v>1272</v>
      </c>
      <c r="C12">
        <f t="shared" si="0"/>
        <v>143</v>
      </c>
      <c r="D12">
        <v>0</v>
      </c>
      <c r="F12">
        <f>12+21</f>
        <v>33</v>
      </c>
      <c r="G12">
        <f t="shared" si="1"/>
        <v>1272</v>
      </c>
      <c r="H12">
        <f t="shared" si="2"/>
        <v>110</v>
      </c>
      <c r="L12">
        <f>SUM(F2:F11)+SUM(E2:E11)</f>
        <v>39</v>
      </c>
      <c r="M12">
        <f>SUM(E12:E21)+SUM(F12:F21)</f>
        <v>96</v>
      </c>
      <c r="N12">
        <f>SUM(E22:E31)+SUM(F22:F31)</f>
        <v>1015</v>
      </c>
      <c r="O12">
        <f>SUM(L12:N12)</f>
        <v>1150</v>
      </c>
    </row>
    <row r="13" spans="1:15" x14ac:dyDescent="0.25">
      <c r="A13">
        <v>12</v>
      </c>
      <c r="B13">
        <f t="shared" si="0"/>
        <v>1272</v>
      </c>
      <c r="C13">
        <f t="shared" si="0"/>
        <v>110</v>
      </c>
      <c r="D13">
        <v>0</v>
      </c>
      <c r="F13">
        <v>0</v>
      </c>
      <c r="G13">
        <f t="shared" si="1"/>
        <v>1272</v>
      </c>
      <c r="H13">
        <f t="shared" si="2"/>
        <v>110</v>
      </c>
    </row>
    <row r="14" spans="1:15" x14ac:dyDescent="0.25">
      <c r="A14">
        <v>13</v>
      </c>
      <c r="B14">
        <f t="shared" si="0"/>
        <v>1272</v>
      </c>
      <c r="C14">
        <f t="shared" si="0"/>
        <v>110</v>
      </c>
      <c r="D14">
        <v>0</v>
      </c>
      <c r="F14">
        <v>0</v>
      </c>
      <c r="G14">
        <f t="shared" si="1"/>
        <v>1272</v>
      </c>
      <c r="H14">
        <f t="shared" si="2"/>
        <v>110</v>
      </c>
    </row>
    <row r="15" spans="1:15" x14ac:dyDescent="0.25">
      <c r="A15">
        <v>14</v>
      </c>
      <c r="B15">
        <f t="shared" si="0"/>
        <v>1272</v>
      </c>
      <c r="C15">
        <f t="shared" si="0"/>
        <v>110</v>
      </c>
      <c r="D15">
        <v>0</v>
      </c>
      <c r="E15">
        <v>0</v>
      </c>
      <c r="F15">
        <v>0</v>
      </c>
      <c r="G15">
        <f t="shared" si="1"/>
        <v>1272</v>
      </c>
      <c r="H15">
        <f t="shared" si="2"/>
        <v>110</v>
      </c>
    </row>
    <row r="16" spans="1:15" x14ac:dyDescent="0.25">
      <c r="A16">
        <v>15</v>
      </c>
      <c r="B16">
        <f t="shared" si="0"/>
        <v>1272</v>
      </c>
      <c r="C16">
        <f t="shared" si="0"/>
        <v>110</v>
      </c>
      <c r="D16">
        <v>0</v>
      </c>
      <c r="E16">
        <v>0</v>
      </c>
      <c r="F16">
        <v>54</v>
      </c>
      <c r="G16">
        <f t="shared" si="1"/>
        <v>1272</v>
      </c>
      <c r="H16">
        <f t="shared" si="2"/>
        <v>56</v>
      </c>
    </row>
    <row r="17" spans="1:8" x14ac:dyDescent="0.25">
      <c r="A17">
        <v>16</v>
      </c>
      <c r="B17">
        <f t="shared" si="0"/>
        <v>1272</v>
      </c>
      <c r="C17">
        <f t="shared" si="0"/>
        <v>56</v>
      </c>
      <c r="D17">
        <v>0</v>
      </c>
      <c r="E17">
        <v>0</v>
      </c>
      <c r="F17">
        <v>2</v>
      </c>
      <c r="G17">
        <f t="shared" si="1"/>
        <v>1272</v>
      </c>
      <c r="H17">
        <f>C17-F17+D17+I17</f>
        <v>54</v>
      </c>
    </row>
    <row r="18" spans="1:8" x14ac:dyDescent="0.25">
      <c r="A18">
        <v>17</v>
      </c>
      <c r="B18">
        <f t="shared" si="0"/>
        <v>1272</v>
      </c>
      <c r="C18">
        <f t="shared" si="0"/>
        <v>54</v>
      </c>
      <c r="D18">
        <v>0</v>
      </c>
      <c r="F18">
        <v>3</v>
      </c>
      <c r="G18">
        <f t="shared" si="1"/>
        <v>1272</v>
      </c>
      <c r="H18">
        <f t="shared" si="2"/>
        <v>51</v>
      </c>
    </row>
    <row r="19" spans="1:8" x14ac:dyDescent="0.25">
      <c r="A19">
        <v>18</v>
      </c>
      <c r="B19">
        <f t="shared" si="0"/>
        <v>1272</v>
      </c>
      <c r="C19">
        <f t="shared" si="0"/>
        <v>51</v>
      </c>
      <c r="D19">
        <v>0</v>
      </c>
      <c r="F19">
        <v>4</v>
      </c>
      <c r="G19">
        <f t="shared" si="1"/>
        <v>1272</v>
      </c>
      <c r="H19">
        <f t="shared" si="2"/>
        <v>47</v>
      </c>
    </row>
    <row r="20" spans="1:8" x14ac:dyDescent="0.25">
      <c r="A20">
        <v>19</v>
      </c>
      <c r="B20">
        <f t="shared" si="0"/>
        <v>1272</v>
      </c>
      <c r="C20">
        <f t="shared" si="0"/>
        <v>47</v>
      </c>
      <c r="D20">
        <v>0</v>
      </c>
      <c r="F20">
        <v>0</v>
      </c>
      <c r="G20">
        <f t="shared" si="1"/>
        <v>1272</v>
      </c>
      <c r="H20">
        <f t="shared" si="2"/>
        <v>47</v>
      </c>
    </row>
    <row r="21" spans="1:8" x14ac:dyDescent="0.25">
      <c r="A21">
        <v>20</v>
      </c>
      <c r="B21">
        <f t="shared" si="0"/>
        <v>1272</v>
      </c>
      <c r="C21">
        <f t="shared" si="0"/>
        <v>47</v>
      </c>
      <c r="D21">
        <v>0</v>
      </c>
      <c r="F21">
        <v>0</v>
      </c>
      <c r="G21">
        <f t="shared" si="1"/>
        <v>1272</v>
      </c>
      <c r="H21">
        <f t="shared" si="2"/>
        <v>47</v>
      </c>
    </row>
    <row r="22" spans="1:8" x14ac:dyDescent="0.25">
      <c r="A22">
        <v>21</v>
      </c>
      <c r="B22">
        <f t="shared" si="0"/>
        <v>1272</v>
      </c>
      <c r="C22">
        <f t="shared" si="0"/>
        <v>47</v>
      </c>
      <c r="D22">
        <v>0</v>
      </c>
      <c r="E22">
        <v>0</v>
      </c>
      <c r="F22">
        <v>6</v>
      </c>
      <c r="G22">
        <f t="shared" si="1"/>
        <v>1272</v>
      </c>
      <c r="H22">
        <f t="shared" si="2"/>
        <v>41</v>
      </c>
    </row>
    <row r="23" spans="1:8" x14ac:dyDescent="0.25">
      <c r="A23">
        <v>22</v>
      </c>
      <c r="B23">
        <f t="shared" si="0"/>
        <v>1272</v>
      </c>
      <c r="C23">
        <f t="shared" si="0"/>
        <v>41</v>
      </c>
      <c r="D23">
        <v>0</v>
      </c>
      <c r="F23">
        <v>4</v>
      </c>
      <c r="G23">
        <f t="shared" si="1"/>
        <v>1272</v>
      </c>
      <c r="H23">
        <f t="shared" si="2"/>
        <v>37</v>
      </c>
    </row>
    <row r="24" spans="1:8" x14ac:dyDescent="0.25">
      <c r="A24">
        <v>23</v>
      </c>
      <c r="B24">
        <f t="shared" si="0"/>
        <v>1272</v>
      </c>
      <c r="C24">
        <f t="shared" si="0"/>
        <v>37</v>
      </c>
      <c r="D24">
        <v>0</v>
      </c>
      <c r="F24">
        <v>0</v>
      </c>
      <c r="G24">
        <f t="shared" si="1"/>
        <v>1272</v>
      </c>
      <c r="H24">
        <f t="shared" si="2"/>
        <v>37</v>
      </c>
    </row>
    <row r="25" spans="1:8" x14ac:dyDescent="0.25">
      <c r="A25">
        <v>24</v>
      </c>
      <c r="B25">
        <f t="shared" si="0"/>
        <v>1272</v>
      </c>
      <c r="C25">
        <f t="shared" si="0"/>
        <v>37</v>
      </c>
      <c r="D25">
        <v>0</v>
      </c>
      <c r="F25">
        <v>0</v>
      </c>
      <c r="G25">
        <f t="shared" si="1"/>
        <v>1272</v>
      </c>
      <c r="H25">
        <f t="shared" si="2"/>
        <v>37</v>
      </c>
    </row>
    <row r="26" spans="1:8" x14ac:dyDescent="0.25">
      <c r="A26">
        <v>25</v>
      </c>
      <c r="B26">
        <f t="shared" si="0"/>
        <v>1272</v>
      </c>
      <c r="C26">
        <f t="shared" si="0"/>
        <v>37</v>
      </c>
      <c r="D26">
        <v>0</v>
      </c>
      <c r="F26">
        <v>2</v>
      </c>
      <c r="G26">
        <f t="shared" si="1"/>
        <v>1272</v>
      </c>
      <c r="H26">
        <f t="shared" si="2"/>
        <v>35</v>
      </c>
    </row>
    <row r="27" spans="1:8" x14ac:dyDescent="0.25">
      <c r="A27">
        <v>26</v>
      </c>
      <c r="B27">
        <f t="shared" si="0"/>
        <v>1272</v>
      </c>
      <c r="C27">
        <f t="shared" si="0"/>
        <v>35</v>
      </c>
      <c r="E27">
        <v>0</v>
      </c>
      <c r="F27">
        <v>2</v>
      </c>
      <c r="G27">
        <f t="shared" si="1"/>
        <v>1272</v>
      </c>
      <c r="H27">
        <f t="shared" si="2"/>
        <v>33</v>
      </c>
    </row>
    <row r="28" spans="1:8" x14ac:dyDescent="0.25">
      <c r="A28">
        <v>27</v>
      </c>
      <c r="B28">
        <f t="shared" si="0"/>
        <v>1272</v>
      </c>
      <c r="C28">
        <f t="shared" si="0"/>
        <v>33</v>
      </c>
      <c r="D28">
        <v>0</v>
      </c>
      <c r="F28">
        <v>0</v>
      </c>
      <c r="G28">
        <f t="shared" si="1"/>
        <v>1272</v>
      </c>
      <c r="H28">
        <f t="shared" si="2"/>
        <v>33</v>
      </c>
    </row>
    <row r="29" spans="1:8" x14ac:dyDescent="0.25">
      <c r="A29">
        <v>28</v>
      </c>
      <c r="B29">
        <f t="shared" si="0"/>
        <v>1272</v>
      </c>
      <c r="C29">
        <f t="shared" si="0"/>
        <v>33</v>
      </c>
      <c r="D29">
        <v>0</v>
      </c>
      <c r="F29">
        <v>21</v>
      </c>
      <c r="G29">
        <f t="shared" si="1"/>
        <v>1272</v>
      </c>
      <c r="H29">
        <f t="shared" si="2"/>
        <v>12</v>
      </c>
    </row>
    <row r="30" spans="1:8" x14ac:dyDescent="0.25">
      <c r="A30">
        <v>29</v>
      </c>
      <c r="B30">
        <f t="shared" si="0"/>
        <v>1272</v>
      </c>
      <c r="C30">
        <f t="shared" si="0"/>
        <v>12</v>
      </c>
      <c r="D30">
        <v>0</v>
      </c>
      <c r="E30">
        <v>32</v>
      </c>
      <c r="F30">
        <v>0</v>
      </c>
      <c r="G30">
        <f t="shared" si="1"/>
        <v>1240</v>
      </c>
      <c r="H30">
        <f t="shared" si="2"/>
        <v>12</v>
      </c>
    </row>
    <row r="31" spans="1:8" x14ac:dyDescent="0.25">
      <c r="A31">
        <v>30</v>
      </c>
      <c r="B31">
        <f t="shared" si="0"/>
        <v>1240</v>
      </c>
      <c r="C31">
        <f t="shared" si="0"/>
        <v>12</v>
      </c>
      <c r="D31">
        <v>200</v>
      </c>
      <c r="E31">
        <f>790+5</f>
        <v>795</v>
      </c>
      <c r="F31">
        <f>125+28</f>
        <v>153</v>
      </c>
      <c r="G31">
        <f t="shared" si="1"/>
        <v>445</v>
      </c>
      <c r="H31">
        <f>C31-F31+D31+I31</f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P13" sqref="P13"/>
    </sheetView>
  </sheetViews>
  <sheetFormatPr defaultRowHeight="15" x14ac:dyDescent="0.25"/>
  <sheetData>
    <row r="1" spans="1:16" x14ac:dyDescent="0.25">
      <c r="B1" t="s">
        <v>3</v>
      </c>
      <c r="C1" t="s">
        <v>4</v>
      </c>
      <c r="D1" t="s">
        <v>1</v>
      </c>
      <c r="E1" t="s">
        <v>29</v>
      </c>
      <c r="F1" t="s">
        <v>2</v>
      </c>
      <c r="G1" t="s">
        <v>5</v>
      </c>
      <c r="H1" t="s">
        <v>6</v>
      </c>
    </row>
    <row r="2" spans="1:16" x14ac:dyDescent="0.25">
      <c r="A2">
        <v>1</v>
      </c>
      <c r="B2">
        <v>445</v>
      </c>
      <c r="C2">
        <v>59</v>
      </c>
      <c r="D2">
        <v>0</v>
      </c>
      <c r="E2">
        <v>0</v>
      </c>
      <c r="F2">
        <v>5</v>
      </c>
      <c r="G2">
        <f>B2-E2-I2</f>
        <v>445</v>
      </c>
      <c r="H2">
        <f>C2-F2+D2+I2</f>
        <v>54</v>
      </c>
    </row>
    <row r="3" spans="1:16" x14ac:dyDescent="0.25">
      <c r="A3">
        <v>2</v>
      </c>
      <c r="B3">
        <f>G2</f>
        <v>445</v>
      </c>
      <c r="C3">
        <f>H2</f>
        <v>54</v>
      </c>
      <c r="D3">
        <v>0</v>
      </c>
      <c r="E3">
        <v>16</v>
      </c>
      <c r="F3">
        <v>10</v>
      </c>
      <c r="G3">
        <f>B3-E3-I3+D3</f>
        <v>429</v>
      </c>
      <c r="H3">
        <f>C3-F3+I3</f>
        <v>44</v>
      </c>
    </row>
    <row r="4" spans="1:16" x14ac:dyDescent="0.25">
      <c r="A4">
        <v>3</v>
      </c>
      <c r="B4">
        <f t="shared" ref="B4:C31" si="0">G3</f>
        <v>429</v>
      </c>
      <c r="C4">
        <f t="shared" si="0"/>
        <v>44</v>
      </c>
      <c r="D4">
        <v>0</v>
      </c>
      <c r="F4">
        <v>0</v>
      </c>
      <c r="G4">
        <f t="shared" ref="G4:G31" si="1">B4-E4-I4</f>
        <v>429</v>
      </c>
      <c r="H4">
        <f t="shared" ref="H4:H31" si="2">C4-F4+D4+I4</f>
        <v>44</v>
      </c>
    </row>
    <row r="5" spans="1:16" x14ac:dyDescent="0.25">
      <c r="A5">
        <v>4</v>
      </c>
      <c r="B5">
        <f t="shared" si="0"/>
        <v>429</v>
      </c>
      <c r="C5">
        <f t="shared" si="0"/>
        <v>44</v>
      </c>
      <c r="D5">
        <v>0</v>
      </c>
      <c r="E5">
        <v>0</v>
      </c>
      <c r="F5">
        <v>12</v>
      </c>
      <c r="G5">
        <f t="shared" si="1"/>
        <v>429</v>
      </c>
      <c r="H5">
        <f t="shared" si="2"/>
        <v>32</v>
      </c>
    </row>
    <row r="6" spans="1:16" x14ac:dyDescent="0.25">
      <c r="A6">
        <v>5</v>
      </c>
      <c r="B6">
        <f t="shared" si="0"/>
        <v>429</v>
      </c>
      <c r="C6">
        <f t="shared" si="0"/>
        <v>32</v>
      </c>
      <c r="D6">
        <v>0</v>
      </c>
      <c r="E6">
        <v>0</v>
      </c>
      <c r="F6">
        <f>10+13</f>
        <v>23</v>
      </c>
      <c r="G6">
        <f t="shared" si="1"/>
        <v>429</v>
      </c>
      <c r="H6">
        <f t="shared" si="2"/>
        <v>9</v>
      </c>
    </row>
    <row r="7" spans="1:16" x14ac:dyDescent="0.25">
      <c r="A7">
        <v>6</v>
      </c>
      <c r="B7">
        <f t="shared" si="0"/>
        <v>429</v>
      </c>
      <c r="C7">
        <f t="shared" si="0"/>
        <v>9</v>
      </c>
      <c r="D7">
        <v>0</v>
      </c>
      <c r="E7">
        <v>0</v>
      </c>
      <c r="F7">
        <v>5</v>
      </c>
      <c r="G7">
        <f t="shared" si="1"/>
        <v>389</v>
      </c>
      <c r="H7">
        <f t="shared" si="2"/>
        <v>44</v>
      </c>
      <c r="I7">
        <v>40</v>
      </c>
    </row>
    <row r="8" spans="1:16" x14ac:dyDescent="0.25">
      <c r="A8">
        <v>7</v>
      </c>
      <c r="B8">
        <f t="shared" si="0"/>
        <v>389</v>
      </c>
      <c r="C8">
        <f t="shared" si="0"/>
        <v>44</v>
      </c>
      <c r="D8">
        <v>0</v>
      </c>
      <c r="F8">
        <v>10</v>
      </c>
      <c r="G8">
        <f t="shared" si="1"/>
        <v>389</v>
      </c>
      <c r="H8">
        <f t="shared" si="2"/>
        <v>34</v>
      </c>
    </row>
    <row r="9" spans="1:16" x14ac:dyDescent="0.25">
      <c r="A9">
        <v>8</v>
      </c>
      <c r="B9">
        <f t="shared" si="0"/>
        <v>389</v>
      </c>
      <c r="C9">
        <f t="shared" si="0"/>
        <v>34</v>
      </c>
      <c r="D9">
        <v>0</v>
      </c>
      <c r="E9">
        <v>0</v>
      </c>
      <c r="F9">
        <v>5</v>
      </c>
      <c r="G9">
        <f t="shared" si="1"/>
        <v>389</v>
      </c>
      <c r="H9">
        <f t="shared" si="2"/>
        <v>29</v>
      </c>
    </row>
    <row r="10" spans="1:16" x14ac:dyDescent="0.25">
      <c r="A10">
        <v>9</v>
      </c>
      <c r="B10">
        <f t="shared" si="0"/>
        <v>389</v>
      </c>
      <c r="C10">
        <f t="shared" si="0"/>
        <v>29</v>
      </c>
      <c r="D10">
        <v>0</v>
      </c>
      <c r="F10">
        <v>17</v>
      </c>
      <c r="G10">
        <f t="shared" si="1"/>
        <v>389</v>
      </c>
      <c r="H10">
        <f t="shared" si="2"/>
        <v>12</v>
      </c>
    </row>
    <row r="11" spans="1:16" x14ac:dyDescent="0.25">
      <c r="A11">
        <v>10</v>
      </c>
      <c r="B11">
        <f t="shared" si="0"/>
        <v>389</v>
      </c>
      <c r="C11">
        <f t="shared" si="0"/>
        <v>12</v>
      </c>
      <c r="D11">
        <v>0</v>
      </c>
      <c r="F11">
        <v>0</v>
      </c>
      <c r="G11">
        <f>B11-E11-I11+D11</f>
        <v>369</v>
      </c>
      <c r="H11">
        <f>C11-F11+I11</f>
        <v>32</v>
      </c>
      <c r="I11">
        <v>20</v>
      </c>
      <c r="L11" t="s">
        <v>9</v>
      </c>
      <c r="M11" t="s">
        <v>10</v>
      </c>
      <c r="N11" t="s">
        <v>11</v>
      </c>
    </row>
    <row r="12" spans="1:16" x14ac:dyDescent="0.25">
      <c r="A12">
        <v>11</v>
      </c>
      <c r="B12">
        <f t="shared" si="0"/>
        <v>369</v>
      </c>
      <c r="C12">
        <f t="shared" si="0"/>
        <v>32</v>
      </c>
      <c r="D12">
        <v>0</v>
      </c>
      <c r="F12">
        <v>2</v>
      </c>
      <c r="G12">
        <f t="shared" si="1"/>
        <v>369</v>
      </c>
      <c r="H12">
        <f t="shared" si="2"/>
        <v>30</v>
      </c>
      <c r="L12">
        <f>SUM(F2:F11)+SUM(E2:E11)</f>
        <v>103</v>
      </c>
      <c r="M12">
        <f>SUM(E12:E21)+SUM(F12:F21)</f>
        <v>2804</v>
      </c>
      <c r="N12">
        <f>SUM(E22:E31)+SUM(F22:F31)</f>
        <v>216</v>
      </c>
      <c r="O12">
        <f>SUM(L12:N12)+B35</f>
        <v>3498</v>
      </c>
      <c r="P12">
        <f>O12-E20</f>
        <v>797</v>
      </c>
    </row>
    <row r="13" spans="1:16" x14ac:dyDescent="0.25">
      <c r="A13">
        <v>12</v>
      </c>
      <c r="B13">
        <f t="shared" si="0"/>
        <v>369</v>
      </c>
      <c r="C13">
        <f t="shared" si="0"/>
        <v>30</v>
      </c>
      <c r="D13">
        <v>0</v>
      </c>
      <c r="F13">
        <v>2</v>
      </c>
      <c r="G13">
        <f t="shared" si="1"/>
        <v>369</v>
      </c>
      <c r="H13">
        <f t="shared" si="2"/>
        <v>28</v>
      </c>
    </row>
    <row r="14" spans="1:16" x14ac:dyDescent="0.25">
      <c r="A14">
        <v>13</v>
      </c>
      <c r="B14">
        <f t="shared" si="0"/>
        <v>369</v>
      </c>
      <c r="C14">
        <f t="shared" si="0"/>
        <v>28</v>
      </c>
      <c r="D14">
        <v>0</v>
      </c>
      <c r="E14">
        <v>32</v>
      </c>
      <c r="F14">
        <v>5</v>
      </c>
      <c r="G14">
        <f t="shared" si="1"/>
        <v>337</v>
      </c>
      <c r="H14">
        <f t="shared" si="2"/>
        <v>23</v>
      </c>
    </row>
    <row r="15" spans="1:16" x14ac:dyDescent="0.25">
      <c r="A15">
        <v>14</v>
      </c>
      <c r="B15">
        <f t="shared" si="0"/>
        <v>337</v>
      </c>
      <c r="C15">
        <f t="shared" si="0"/>
        <v>23</v>
      </c>
      <c r="D15">
        <v>0</v>
      </c>
      <c r="E15">
        <v>0</v>
      </c>
      <c r="F15">
        <v>0</v>
      </c>
      <c r="G15">
        <f t="shared" si="1"/>
        <v>337</v>
      </c>
      <c r="H15">
        <f t="shared" si="2"/>
        <v>23</v>
      </c>
    </row>
    <row r="16" spans="1:16" x14ac:dyDescent="0.25">
      <c r="A16">
        <v>15</v>
      </c>
      <c r="B16">
        <f t="shared" si="0"/>
        <v>337</v>
      </c>
      <c r="C16">
        <f t="shared" si="0"/>
        <v>23</v>
      </c>
      <c r="D16">
        <v>0</v>
      </c>
      <c r="E16">
        <v>0</v>
      </c>
      <c r="F16">
        <v>8</v>
      </c>
      <c r="G16">
        <f t="shared" si="1"/>
        <v>337</v>
      </c>
      <c r="H16">
        <f t="shared" si="2"/>
        <v>15</v>
      </c>
    </row>
    <row r="17" spans="1:9" x14ac:dyDescent="0.25">
      <c r="A17">
        <v>16</v>
      </c>
      <c r="B17">
        <f t="shared" si="0"/>
        <v>337</v>
      </c>
      <c r="C17">
        <f t="shared" si="0"/>
        <v>15</v>
      </c>
      <c r="D17">
        <v>0</v>
      </c>
      <c r="E17">
        <v>32</v>
      </c>
      <c r="F17">
        <v>2</v>
      </c>
      <c r="G17">
        <f t="shared" si="1"/>
        <v>305</v>
      </c>
      <c r="H17">
        <f>C17-F17+D17+I17</f>
        <v>13</v>
      </c>
    </row>
    <row r="18" spans="1:9" x14ac:dyDescent="0.25">
      <c r="A18">
        <v>17</v>
      </c>
      <c r="B18">
        <f t="shared" si="0"/>
        <v>305</v>
      </c>
      <c r="C18">
        <f t="shared" si="0"/>
        <v>13</v>
      </c>
      <c r="D18">
        <v>0</v>
      </c>
      <c r="F18">
        <v>12</v>
      </c>
      <c r="G18">
        <f t="shared" si="1"/>
        <v>305</v>
      </c>
      <c r="H18">
        <f t="shared" si="2"/>
        <v>1</v>
      </c>
    </row>
    <row r="19" spans="1:9" x14ac:dyDescent="0.25">
      <c r="A19">
        <v>18</v>
      </c>
      <c r="B19">
        <f t="shared" si="0"/>
        <v>305</v>
      </c>
      <c r="C19">
        <f t="shared" si="0"/>
        <v>1</v>
      </c>
      <c r="D19">
        <v>0</v>
      </c>
      <c r="F19">
        <v>8</v>
      </c>
      <c r="G19">
        <f t="shared" si="1"/>
        <v>285</v>
      </c>
      <c r="H19">
        <f t="shared" si="2"/>
        <v>13</v>
      </c>
      <c r="I19">
        <v>20</v>
      </c>
    </row>
    <row r="20" spans="1:9" x14ac:dyDescent="0.25">
      <c r="A20">
        <v>19</v>
      </c>
      <c r="B20">
        <f t="shared" si="0"/>
        <v>285</v>
      </c>
      <c r="C20">
        <f t="shared" si="0"/>
        <v>13</v>
      </c>
      <c r="D20">
        <v>3000</v>
      </c>
      <c r="E20">
        <v>2701</v>
      </c>
      <c r="F20">
        <v>0</v>
      </c>
      <c r="G20">
        <f>B20-E20-I20+D20</f>
        <v>584</v>
      </c>
      <c r="H20">
        <f>C20-F20+I20</f>
        <v>13</v>
      </c>
    </row>
    <row r="21" spans="1:9" x14ac:dyDescent="0.25">
      <c r="A21">
        <v>20</v>
      </c>
      <c r="B21">
        <f t="shared" si="0"/>
        <v>584</v>
      </c>
      <c r="C21">
        <f t="shared" si="0"/>
        <v>13</v>
      </c>
      <c r="D21">
        <v>0</v>
      </c>
      <c r="F21">
        <v>0</v>
      </c>
      <c r="G21">
        <f t="shared" si="1"/>
        <v>584</v>
      </c>
      <c r="H21">
        <f t="shared" si="2"/>
        <v>13</v>
      </c>
    </row>
    <row r="22" spans="1:9" x14ac:dyDescent="0.25">
      <c r="A22">
        <v>21</v>
      </c>
      <c r="B22">
        <f t="shared" si="0"/>
        <v>584</v>
      </c>
      <c r="C22">
        <f t="shared" si="0"/>
        <v>13</v>
      </c>
      <c r="D22">
        <v>0</v>
      </c>
      <c r="E22">
        <v>0</v>
      </c>
      <c r="F22">
        <v>16</v>
      </c>
      <c r="G22">
        <f t="shared" si="1"/>
        <v>534</v>
      </c>
      <c r="H22">
        <f t="shared" si="2"/>
        <v>47</v>
      </c>
      <c r="I22">
        <v>50</v>
      </c>
    </row>
    <row r="23" spans="1:9" x14ac:dyDescent="0.25">
      <c r="A23">
        <v>22</v>
      </c>
      <c r="B23">
        <f t="shared" si="0"/>
        <v>534</v>
      </c>
      <c r="C23">
        <f t="shared" si="0"/>
        <v>47</v>
      </c>
      <c r="D23">
        <v>0</v>
      </c>
      <c r="F23">
        <v>5</v>
      </c>
      <c r="G23">
        <f t="shared" si="1"/>
        <v>534</v>
      </c>
      <c r="H23">
        <f t="shared" si="2"/>
        <v>42</v>
      </c>
    </row>
    <row r="24" spans="1:9" x14ac:dyDescent="0.25">
      <c r="A24">
        <v>23</v>
      </c>
      <c r="B24">
        <f t="shared" si="0"/>
        <v>534</v>
      </c>
      <c r="C24">
        <f t="shared" si="0"/>
        <v>42</v>
      </c>
      <c r="D24">
        <v>0</v>
      </c>
      <c r="F24">
        <v>0</v>
      </c>
      <c r="G24">
        <f t="shared" si="1"/>
        <v>534</v>
      </c>
      <c r="H24">
        <f t="shared" si="2"/>
        <v>42</v>
      </c>
    </row>
    <row r="25" spans="1:9" x14ac:dyDescent="0.25">
      <c r="A25">
        <v>24</v>
      </c>
      <c r="B25">
        <f t="shared" si="0"/>
        <v>534</v>
      </c>
      <c r="C25">
        <f t="shared" si="0"/>
        <v>42</v>
      </c>
      <c r="D25">
        <v>0</v>
      </c>
      <c r="F25">
        <v>33</v>
      </c>
      <c r="G25">
        <f t="shared" si="1"/>
        <v>534</v>
      </c>
      <c r="H25">
        <f t="shared" si="2"/>
        <v>9</v>
      </c>
    </row>
    <row r="26" spans="1:9" x14ac:dyDescent="0.25">
      <c r="A26">
        <v>25</v>
      </c>
      <c r="B26">
        <f t="shared" si="0"/>
        <v>534</v>
      </c>
      <c r="C26">
        <f t="shared" si="0"/>
        <v>9</v>
      </c>
      <c r="D26">
        <v>0</v>
      </c>
      <c r="F26">
        <v>46</v>
      </c>
      <c r="G26">
        <f t="shared" si="1"/>
        <v>484</v>
      </c>
      <c r="H26">
        <f t="shared" si="2"/>
        <v>13</v>
      </c>
      <c r="I26">
        <v>50</v>
      </c>
    </row>
    <row r="27" spans="1:9" x14ac:dyDescent="0.25">
      <c r="A27">
        <v>26</v>
      </c>
      <c r="B27">
        <f t="shared" si="0"/>
        <v>484</v>
      </c>
      <c r="C27">
        <f t="shared" si="0"/>
        <v>13</v>
      </c>
      <c r="E27">
        <v>59</v>
      </c>
      <c r="F27">
        <v>0</v>
      </c>
      <c r="G27">
        <f t="shared" si="1"/>
        <v>405</v>
      </c>
      <c r="H27">
        <f t="shared" si="2"/>
        <v>33</v>
      </c>
      <c r="I27">
        <v>20</v>
      </c>
    </row>
    <row r="28" spans="1:9" x14ac:dyDescent="0.25">
      <c r="A28">
        <v>27</v>
      </c>
      <c r="B28">
        <f t="shared" si="0"/>
        <v>405</v>
      </c>
      <c r="C28">
        <f t="shared" si="0"/>
        <v>33</v>
      </c>
      <c r="D28">
        <v>0</v>
      </c>
      <c r="F28">
        <v>10</v>
      </c>
      <c r="G28">
        <f t="shared" si="1"/>
        <v>405</v>
      </c>
      <c r="H28">
        <f t="shared" si="2"/>
        <v>23</v>
      </c>
    </row>
    <row r="29" spans="1:9" x14ac:dyDescent="0.25">
      <c r="A29">
        <v>28</v>
      </c>
      <c r="B29">
        <f t="shared" si="0"/>
        <v>405</v>
      </c>
      <c r="C29">
        <f t="shared" si="0"/>
        <v>23</v>
      </c>
      <c r="D29">
        <v>0</v>
      </c>
      <c r="E29">
        <v>32</v>
      </c>
      <c r="F29">
        <v>15</v>
      </c>
      <c r="G29">
        <f t="shared" si="1"/>
        <v>373</v>
      </c>
      <c r="H29">
        <f t="shared" si="2"/>
        <v>8</v>
      </c>
    </row>
    <row r="30" spans="1:9" x14ac:dyDescent="0.25">
      <c r="A30">
        <v>29</v>
      </c>
      <c r="B30">
        <f t="shared" si="0"/>
        <v>373</v>
      </c>
      <c r="C30">
        <f t="shared" si="0"/>
        <v>8</v>
      </c>
      <c r="D30">
        <v>0</v>
      </c>
      <c r="F30">
        <v>0</v>
      </c>
      <c r="G30">
        <f t="shared" si="1"/>
        <v>353</v>
      </c>
      <c r="H30">
        <f t="shared" si="2"/>
        <v>28</v>
      </c>
      <c r="I30">
        <v>20</v>
      </c>
    </row>
    <row r="31" spans="1:9" x14ac:dyDescent="0.25">
      <c r="A31">
        <v>30</v>
      </c>
      <c r="B31">
        <f t="shared" si="0"/>
        <v>353</v>
      </c>
      <c r="C31">
        <f t="shared" si="0"/>
        <v>28</v>
      </c>
      <c r="D31">
        <v>0</v>
      </c>
      <c r="E31">
        <v>0</v>
      </c>
      <c r="F31">
        <v>0</v>
      </c>
      <c r="G31">
        <f t="shared" si="1"/>
        <v>353</v>
      </c>
      <c r="H31">
        <f t="shared" si="2"/>
        <v>28</v>
      </c>
    </row>
    <row r="32" spans="1:9" x14ac:dyDescent="0.25">
      <c r="A32">
        <v>31</v>
      </c>
      <c r="B32">
        <f t="shared" ref="B32" si="3">G31</f>
        <v>353</v>
      </c>
      <c r="C32">
        <f t="shared" ref="C32" si="4">H31</f>
        <v>28</v>
      </c>
      <c r="D32">
        <v>0</v>
      </c>
      <c r="E32">
        <v>0</v>
      </c>
      <c r="F32">
        <v>3</v>
      </c>
      <c r="G32">
        <f t="shared" ref="G32" si="5">B32-E32-I32</f>
        <v>353</v>
      </c>
      <c r="H32">
        <f t="shared" ref="H32" si="6">C32-F32+D32+I32</f>
        <v>25</v>
      </c>
    </row>
    <row r="35" spans="1:2" x14ac:dyDescent="0.25">
      <c r="A35" t="s">
        <v>32</v>
      </c>
      <c r="B35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39</vt:i4>
      </vt:variant>
    </vt:vector>
  </HeadingPairs>
  <TitlesOfParts>
    <vt:vector size="39" baseType="lpstr">
      <vt:lpstr>Luty</vt:lpstr>
      <vt:lpstr>Marzec</vt:lpstr>
      <vt:lpstr>Kwiecień</vt:lpstr>
      <vt:lpstr>Maj</vt:lpstr>
      <vt:lpstr>Czerwiec</vt:lpstr>
      <vt:lpstr>Lipiec</vt:lpstr>
      <vt:lpstr>Sierpień</vt:lpstr>
      <vt:lpstr>Wrzesień</vt:lpstr>
      <vt:lpstr>Październik</vt:lpstr>
      <vt:lpstr>Listopad</vt:lpstr>
      <vt:lpstr>Grudzień</vt:lpstr>
      <vt:lpstr>Styczeń</vt:lpstr>
      <vt:lpstr>Luty2014</vt:lpstr>
      <vt:lpstr>Marzec 2014</vt:lpstr>
      <vt:lpstr>Kwiecień 2014</vt:lpstr>
      <vt:lpstr>Maj 2014</vt:lpstr>
      <vt:lpstr>Czerwiec 2014</vt:lpstr>
      <vt:lpstr>Lipiec 2014</vt:lpstr>
      <vt:lpstr>Sierpień 2014</vt:lpstr>
      <vt:lpstr>Wrzesień 2014</vt:lpstr>
      <vt:lpstr>Październik 2014</vt:lpstr>
      <vt:lpstr>Listopad 2014</vt:lpstr>
      <vt:lpstr>Grudzień 2014</vt:lpstr>
      <vt:lpstr>Arkusz1</vt:lpstr>
      <vt:lpstr>Arkusz2</vt:lpstr>
      <vt:lpstr>Marzec 2015</vt:lpstr>
      <vt:lpstr>Arkusz3</vt:lpstr>
      <vt:lpstr>Maj 2015</vt:lpstr>
      <vt:lpstr>Czerwiec 2015</vt:lpstr>
      <vt:lpstr>Lipiec 2015</vt:lpstr>
      <vt:lpstr>Sierpień2015</vt:lpstr>
      <vt:lpstr>Wykresy</vt:lpstr>
      <vt:lpstr>wrzesień2015</vt:lpstr>
      <vt:lpstr>październik2015</vt:lpstr>
      <vt:lpstr>Listopad2015</vt:lpstr>
      <vt:lpstr>Grudzień 2015</vt:lpstr>
      <vt:lpstr>Styczeń2016</vt:lpstr>
      <vt:lpstr>Luty2016</vt:lpstr>
      <vt:lpstr>Marzec2016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</dc:creator>
  <cp:lastModifiedBy>ADAM K</cp:lastModifiedBy>
  <dcterms:created xsi:type="dcterms:W3CDTF">2013-03-26T21:52:16Z</dcterms:created>
  <dcterms:modified xsi:type="dcterms:W3CDTF">2016-04-02T09:17:15Z</dcterms:modified>
</cp:coreProperties>
</file>