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IMPORTACIÓN Y EXPORTACIÓN\"/>
    </mc:Choice>
  </mc:AlternateContent>
  <bookViews>
    <workbookView xWindow="0" yWindow="3000" windowWidth="21600" windowHeight="961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2" l="1"/>
  <c r="I133" i="2"/>
  <c r="I132" i="2"/>
  <c r="K134" i="2"/>
  <c r="K133" i="2"/>
  <c r="K132" i="2"/>
  <c r="K97" i="2"/>
  <c r="K96" i="2"/>
  <c r="H68" i="2"/>
  <c r="K61" i="2"/>
  <c r="I60" i="2"/>
  <c r="K21" i="2"/>
  <c r="K25" i="2"/>
  <c r="K20" i="2"/>
  <c r="K19" i="2"/>
  <c r="Q35" i="1"/>
  <c r="Q7" i="1"/>
  <c r="J45" i="1"/>
  <c r="J44" i="1"/>
  <c r="J14" i="1"/>
  <c r="J13" i="1"/>
  <c r="M45" i="1"/>
  <c r="M44" i="1"/>
  <c r="L45" i="1"/>
  <c r="L44" i="1"/>
  <c r="L35" i="1"/>
  <c r="M14" i="1"/>
  <c r="M13" i="1"/>
  <c r="L14" i="1"/>
  <c r="L13" i="1"/>
  <c r="M8" i="1"/>
  <c r="L7" i="1"/>
  <c r="I212" i="2" l="1"/>
  <c r="H212" i="2"/>
  <c r="K210" i="2" s="1"/>
  <c r="L204" i="2"/>
  <c r="J205" i="2"/>
  <c r="K205" i="2" s="1"/>
  <c r="J204" i="2"/>
  <c r="K204" i="2" s="1"/>
  <c r="H205" i="2"/>
  <c r="I205" i="2" s="1"/>
  <c r="H204" i="2"/>
  <c r="I204" i="2" s="1"/>
  <c r="L203" i="2"/>
  <c r="J203" i="2"/>
  <c r="H203" i="2"/>
  <c r="K176" i="2"/>
  <c r="I178" i="2"/>
  <c r="H178" i="2"/>
  <c r="L170" i="2"/>
  <c r="J171" i="2"/>
  <c r="K171" i="2" s="1"/>
  <c r="J170" i="2"/>
  <c r="K170" i="2" s="1"/>
  <c r="H171" i="2"/>
  <c r="I171" i="2" s="1"/>
  <c r="H170" i="2"/>
  <c r="I170" i="2" s="1"/>
  <c r="L169" i="2"/>
  <c r="J169" i="2"/>
  <c r="H169" i="2"/>
  <c r="I134" i="2"/>
  <c r="L132" i="2"/>
  <c r="J133" i="2"/>
  <c r="J132" i="2"/>
  <c r="H133" i="2"/>
  <c r="H132" i="2"/>
  <c r="L131" i="2"/>
  <c r="J131" i="2"/>
  <c r="H131" i="2"/>
  <c r="H104" i="2"/>
  <c r="L96" i="2"/>
  <c r="K98" i="2"/>
  <c r="I98" i="2"/>
  <c r="I97" i="2"/>
  <c r="I96" i="2"/>
  <c r="J96" i="2"/>
  <c r="H97" i="2"/>
  <c r="L95" i="2"/>
  <c r="J95" i="2"/>
  <c r="H95" i="2"/>
  <c r="I68" i="2"/>
  <c r="H67" i="2"/>
  <c r="K62" i="2"/>
  <c r="K60" i="2"/>
  <c r="I62" i="2"/>
  <c r="I61" i="2"/>
  <c r="L60" i="2"/>
  <c r="Q63" i="2" s="1"/>
  <c r="Q64" i="2" s="1"/>
  <c r="L59" i="2"/>
  <c r="J61" i="2"/>
  <c r="J60" i="2"/>
  <c r="J59" i="2"/>
  <c r="H61" i="2"/>
  <c r="H60" i="2"/>
  <c r="H59" i="2"/>
  <c r="I67" i="2"/>
  <c r="J20" i="2"/>
  <c r="I26" i="2" s="1"/>
  <c r="H20" i="2"/>
  <c r="I20" i="2" s="1"/>
  <c r="H26" i="2" s="1"/>
  <c r="J19" i="2"/>
  <c r="H19" i="2"/>
  <c r="I19" i="2" s="1"/>
  <c r="L19" i="2"/>
  <c r="L18" i="2"/>
  <c r="J18" i="2"/>
  <c r="H18" i="2"/>
  <c r="J97" i="2"/>
  <c r="H96" i="2"/>
  <c r="L189" i="2"/>
  <c r="L188" i="2"/>
  <c r="J189" i="2"/>
  <c r="J188" i="2"/>
  <c r="H189" i="2"/>
  <c r="H188" i="2"/>
  <c r="H187" i="2"/>
  <c r="L155" i="2"/>
  <c r="L154" i="2"/>
  <c r="L153" i="2"/>
  <c r="J155" i="2"/>
  <c r="J154" i="2"/>
  <c r="J153" i="2"/>
  <c r="H155" i="2"/>
  <c r="H154" i="2"/>
  <c r="H153" i="2"/>
  <c r="L187" i="2"/>
  <c r="M189" i="2" s="1"/>
  <c r="J195" i="2" s="1"/>
  <c r="L195" i="2" s="1"/>
  <c r="M195" i="2" s="1"/>
  <c r="J187" i="2"/>
  <c r="I189" i="2"/>
  <c r="H195" i="2" s="1"/>
  <c r="L82" i="2"/>
  <c r="M88" i="2" s="1"/>
  <c r="L81" i="2"/>
  <c r="M87" i="2" s="1"/>
  <c r="L80" i="2"/>
  <c r="M82" i="2" s="1"/>
  <c r="J88" i="2" s="1"/>
  <c r="L88" i="2" s="1"/>
  <c r="J82" i="2"/>
  <c r="J81" i="2"/>
  <c r="J80" i="2"/>
  <c r="K82" i="2" s="1"/>
  <c r="I88" i="2" s="1"/>
  <c r="H82" i="2"/>
  <c r="H81" i="2"/>
  <c r="H80" i="2"/>
  <c r="I82" i="2" s="1"/>
  <c r="H88" i="2" s="1"/>
  <c r="L118" i="2"/>
  <c r="Q120" i="2" s="1"/>
  <c r="Q121" i="2" s="1"/>
  <c r="L117" i="2"/>
  <c r="M123" i="2" s="1"/>
  <c r="J118" i="2"/>
  <c r="J117" i="2"/>
  <c r="H118" i="2"/>
  <c r="H117" i="2"/>
  <c r="L116" i="2"/>
  <c r="M118" i="2" s="1"/>
  <c r="J124" i="2" s="1"/>
  <c r="L124" i="2" s="1"/>
  <c r="J116" i="2"/>
  <c r="H116" i="2"/>
  <c r="I118" i="2" s="1"/>
  <c r="H124" i="2" s="1"/>
  <c r="L45" i="2"/>
  <c r="M51" i="2" s="1"/>
  <c r="Q47" i="2" s="1"/>
  <c r="Q48" i="2" s="1"/>
  <c r="L44" i="2"/>
  <c r="L43" i="2"/>
  <c r="M45" i="2" s="1"/>
  <c r="J51" i="2" s="1"/>
  <c r="L51" i="2" s="1"/>
  <c r="J43" i="2"/>
  <c r="H43" i="2"/>
  <c r="J45" i="2"/>
  <c r="H45" i="2"/>
  <c r="J44" i="2"/>
  <c r="H44" i="2"/>
  <c r="M50" i="2"/>
  <c r="I45" i="2"/>
  <c r="H51" i="2" s="1"/>
  <c r="Q7" i="2"/>
  <c r="Q8" i="2" s="1"/>
  <c r="L5" i="2"/>
  <c r="M10" i="2" s="1"/>
  <c r="L4" i="2"/>
  <c r="M9" i="2" s="1"/>
  <c r="J5" i="2"/>
  <c r="J4" i="2"/>
  <c r="H5" i="2"/>
  <c r="H4" i="2"/>
  <c r="L3" i="2"/>
  <c r="M5" i="2" s="1"/>
  <c r="J10" i="2" s="1"/>
  <c r="L10" i="2" s="1"/>
  <c r="J3" i="2"/>
  <c r="H3" i="2"/>
  <c r="I5" i="2" s="1"/>
  <c r="H10" i="2" s="1"/>
  <c r="L37" i="1"/>
  <c r="L36" i="1"/>
  <c r="J37" i="1"/>
  <c r="J36" i="1"/>
  <c r="H37" i="1"/>
  <c r="H36" i="1"/>
  <c r="J35" i="1"/>
  <c r="K36" i="1" s="1"/>
  <c r="I44" i="1" s="1"/>
  <c r="H35" i="1"/>
  <c r="L9" i="1"/>
  <c r="L8" i="1"/>
  <c r="J9" i="1"/>
  <c r="J8" i="1"/>
  <c r="J7" i="1"/>
  <c r="H9" i="1"/>
  <c r="H8" i="1"/>
  <c r="H7" i="1"/>
  <c r="I8" i="1" s="1"/>
  <c r="H13" i="1" s="1"/>
  <c r="K9" i="1"/>
  <c r="I14" i="1" s="1"/>
  <c r="K8" i="1"/>
  <c r="I13" i="1" s="1"/>
  <c r="H196" i="2" l="1"/>
  <c r="Q135" i="2"/>
  <c r="Q136" i="2" s="1"/>
  <c r="Q99" i="2"/>
  <c r="Q100" i="2" s="1"/>
  <c r="I206" i="2"/>
  <c r="K172" i="2"/>
  <c r="I172" i="2"/>
  <c r="K206" i="2"/>
  <c r="K88" i="2"/>
  <c r="Q83" i="2" s="1"/>
  <c r="M124" i="2"/>
  <c r="K118" i="2"/>
  <c r="I124" i="2" s="1"/>
  <c r="K124" i="2" s="1"/>
  <c r="M19" i="2"/>
  <c r="J25" i="2" s="1"/>
  <c r="L25" i="2" s="1"/>
  <c r="M25" i="2" s="1"/>
  <c r="I154" i="2"/>
  <c r="H160" i="2" s="1"/>
  <c r="K154" i="2"/>
  <c r="I160" i="2" s="1"/>
  <c r="M154" i="2"/>
  <c r="J160" i="2" s="1"/>
  <c r="L160" i="2" s="1"/>
  <c r="M160" i="2" s="1"/>
  <c r="M132" i="2"/>
  <c r="J138" i="2" s="1"/>
  <c r="L138" i="2" s="1"/>
  <c r="M138" i="2" s="1"/>
  <c r="I21" i="2"/>
  <c r="Q22" i="2" s="1"/>
  <c r="Q23" i="2" s="1"/>
  <c r="H25" i="2"/>
  <c r="H27" i="2" s="1"/>
  <c r="H66" i="2"/>
  <c r="K66" i="2" s="1"/>
  <c r="M60" i="2"/>
  <c r="J66" i="2" s="1"/>
  <c r="L66" i="2" s="1"/>
  <c r="M66" i="2" s="1"/>
  <c r="H103" i="2"/>
  <c r="H102" i="2"/>
  <c r="H138" i="2"/>
  <c r="M204" i="2"/>
  <c r="J210" i="2" s="1"/>
  <c r="L210" i="2" s="1"/>
  <c r="M210" i="2" s="1"/>
  <c r="K189" i="2"/>
  <c r="I195" i="2" s="1"/>
  <c r="K195" i="2" s="1"/>
  <c r="Q187" i="2" s="1"/>
  <c r="M170" i="2"/>
  <c r="J176" i="2" s="1"/>
  <c r="L176" i="2" s="1"/>
  <c r="M96" i="2"/>
  <c r="J102" i="2" s="1"/>
  <c r="L102" i="2" s="1"/>
  <c r="M102" i="2" s="1"/>
  <c r="I140" i="2"/>
  <c r="I102" i="2"/>
  <c r="I104" i="2" s="1"/>
  <c r="K102" i="2" s="1"/>
  <c r="I25" i="2"/>
  <c r="I27" i="2" s="1"/>
  <c r="I188" i="2"/>
  <c r="H194" i="2" s="1"/>
  <c r="M188" i="2"/>
  <c r="J194" i="2" s="1"/>
  <c r="L194" i="2" s="1"/>
  <c r="M194" i="2" s="1"/>
  <c r="K155" i="2"/>
  <c r="I161" i="2" s="1"/>
  <c r="I162" i="2" s="1"/>
  <c r="K188" i="2"/>
  <c r="I194" i="2" s="1"/>
  <c r="I155" i="2"/>
  <c r="H161" i="2" s="1"/>
  <c r="H162" i="2" s="1"/>
  <c r="M155" i="2"/>
  <c r="J161" i="2" s="1"/>
  <c r="L161" i="2" s="1"/>
  <c r="M161" i="2" s="1"/>
  <c r="K45" i="2"/>
  <c r="I51" i="2" s="1"/>
  <c r="K51" i="2" s="1"/>
  <c r="Q84" i="2"/>
  <c r="Q85" i="2" s="1"/>
  <c r="K44" i="2"/>
  <c r="I50" i="2" s="1"/>
  <c r="I81" i="2"/>
  <c r="H87" i="2" s="1"/>
  <c r="K81" i="2"/>
  <c r="I87" i="2" s="1"/>
  <c r="M81" i="2"/>
  <c r="K5" i="2"/>
  <c r="I10" i="2" s="1"/>
  <c r="K10" i="2" s="1"/>
  <c r="Q6" i="2" s="1"/>
  <c r="I117" i="2"/>
  <c r="H123" i="2" s="1"/>
  <c r="K117" i="2"/>
  <c r="I123" i="2" s="1"/>
  <c r="M117" i="2"/>
  <c r="J123" i="2" s="1"/>
  <c r="L123" i="2" s="1"/>
  <c r="I44" i="2"/>
  <c r="H50" i="2" s="1"/>
  <c r="M44" i="2"/>
  <c r="J50" i="2" s="1"/>
  <c r="L50" i="2" s="1"/>
  <c r="I4" i="2"/>
  <c r="H9" i="2" s="1"/>
  <c r="M4" i="2"/>
  <c r="J9" i="2" s="1"/>
  <c r="L9" i="2" s="1"/>
  <c r="K4" i="2"/>
  <c r="I9" i="2" s="1"/>
  <c r="K9" i="2" s="1"/>
  <c r="Q10" i="1"/>
  <c r="I9" i="1"/>
  <c r="H14" i="1" s="1"/>
  <c r="K14" i="1" s="1"/>
  <c r="M9" i="1"/>
  <c r="I36" i="1"/>
  <c r="H44" i="1" s="1"/>
  <c r="M36" i="1"/>
  <c r="K37" i="1"/>
  <c r="I45" i="1" s="1"/>
  <c r="Q38" i="1"/>
  <c r="K44" i="1"/>
  <c r="I37" i="1"/>
  <c r="H45" i="1" s="1"/>
  <c r="M37" i="1"/>
  <c r="K13" i="1"/>
  <c r="Q157" i="2" l="1"/>
  <c r="Q158" i="2" s="1"/>
  <c r="I196" i="2"/>
  <c r="Q191" i="2" s="1"/>
  <c r="Q192" i="2" s="1"/>
  <c r="Q95" i="2"/>
  <c r="Q96" i="2" s="1"/>
  <c r="Q97" i="2" s="1"/>
  <c r="Q98" i="2"/>
  <c r="Q62" i="2"/>
  <c r="Q59" i="2"/>
  <c r="Q60" i="2" s="1"/>
  <c r="Q61" i="2" s="1"/>
  <c r="Q207" i="2"/>
  <c r="Q208" i="2" s="1"/>
  <c r="Q169" i="2"/>
  <c r="M176" i="2"/>
  <c r="Q173" i="2" s="1"/>
  <c r="Q174" i="2" s="1"/>
  <c r="Q203" i="2"/>
  <c r="H140" i="2"/>
  <c r="Q80" i="2"/>
  <c r="Q81" i="2" s="1"/>
  <c r="Q82" i="2" s="1"/>
  <c r="K50" i="2"/>
  <c r="K160" i="2"/>
  <c r="K161" i="2"/>
  <c r="Q153" i="2" s="1"/>
  <c r="Q119" i="2"/>
  <c r="Q116" i="2"/>
  <c r="Q117" i="2" s="1"/>
  <c r="Q118" i="2" s="1"/>
  <c r="K194" i="2"/>
  <c r="J87" i="2"/>
  <c r="L87" i="2" s="1"/>
  <c r="K87" i="2"/>
  <c r="Q46" i="2"/>
  <c r="Q43" i="2"/>
  <c r="Q44" i="2" s="1"/>
  <c r="Q45" i="2" s="1"/>
  <c r="Q3" i="2"/>
  <c r="Q4" i="2" s="1"/>
  <c r="Q5" i="2" s="1"/>
  <c r="K123" i="2"/>
  <c r="K45" i="1"/>
  <c r="Q37" i="1" s="1"/>
  <c r="Q9" i="1"/>
  <c r="Q8" i="1"/>
  <c r="Q156" i="2" l="1"/>
  <c r="Q131" i="2"/>
  <c r="Q132" i="2" s="1"/>
  <c r="Q133" i="2" s="1"/>
  <c r="Q134" i="2"/>
  <c r="Q36" i="1"/>
  <c r="Q206" i="2"/>
  <c r="Q204" i="2"/>
  <c r="Q205" i="2" s="1"/>
  <c r="Q170" i="2"/>
  <c r="Q172" i="2"/>
  <c r="Q154" i="2"/>
  <c r="Q155" i="2" s="1"/>
  <c r="Q21" i="2"/>
  <c r="Q18" i="2"/>
  <c r="Q19" i="2" s="1"/>
  <c r="Q20" i="2" s="1"/>
  <c r="Q171" i="2"/>
  <c r="Q190" i="2"/>
  <c r="Q188" i="2"/>
  <c r="Q189" i="2" s="1"/>
</calcChain>
</file>

<file path=xl/sharedStrings.xml><?xml version="1.0" encoding="utf-8"?>
<sst xmlns="http://schemas.openxmlformats.org/spreadsheetml/2006/main" count="327" uniqueCount="99">
  <si>
    <t xml:space="preserve">Ancho </t>
  </si>
  <si>
    <t>Alto</t>
  </si>
  <si>
    <t>Largo</t>
  </si>
  <si>
    <t>Peso sin carga</t>
  </si>
  <si>
    <t>1,20 m</t>
  </si>
  <si>
    <t>CARACTERISTICAS PALET A.</t>
  </si>
  <si>
    <t>1,00 m</t>
  </si>
  <si>
    <t>0,17 m</t>
  </si>
  <si>
    <t>25 kg</t>
  </si>
  <si>
    <t>Ancho</t>
  </si>
  <si>
    <t>Peso</t>
  </si>
  <si>
    <t>CARACTERISTICAS DE EMBALAJE</t>
  </si>
  <si>
    <t>CARACTERISTICAS PALET E.</t>
  </si>
  <si>
    <t>0,80 m</t>
  </si>
  <si>
    <t>22 kg</t>
  </si>
  <si>
    <t>CARACTERISTICAS CONTENEDOR 20´</t>
  </si>
  <si>
    <t>Neto</t>
  </si>
  <si>
    <t>Capacidad m3</t>
  </si>
  <si>
    <t>2,29 m</t>
  </si>
  <si>
    <t>5,5 m</t>
  </si>
  <si>
    <t>2,27 m</t>
  </si>
  <si>
    <t>28,8 m3</t>
  </si>
  <si>
    <t>CARACTERISTICAS CONTENEDOR 40´</t>
  </si>
  <si>
    <t>11,59 m</t>
  </si>
  <si>
    <t>2,54 m</t>
  </si>
  <si>
    <t>29240 kg</t>
  </si>
  <si>
    <t>67,5 m3</t>
  </si>
  <si>
    <t>RESULTADOS</t>
  </si>
  <si>
    <t xml:space="preserve">CAJAS </t>
  </si>
  <si>
    <t>TENDIDOS</t>
  </si>
  <si>
    <t xml:space="preserve">CANTIDAD DE CAJAS </t>
  </si>
  <si>
    <t>CANTIDAD DE PALET A</t>
  </si>
  <si>
    <t>PESO</t>
  </si>
  <si>
    <t>VOLUMEN</t>
  </si>
  <si>
    <t xml:space="preserve">Cantidad </t>
  </si>
  <si>
    <t>27500 kg</t>
  </si>
  <si>
    <t xml:space="preserve">ALTURA DE PALET </t>
  </si>
  <si>
    <t>CARAC. P.A.</t>
  </si>
  <si>
    <t>OPERACIÓN DE OPCIONES P.A</t>
  </si>
  <si>
    <t>OPERACIONES DE OPCIONES P.E</t>
  </si>
  <si>
    <t>CAJAS</t>
  </si>
  <si>
    <t>CARAC. P.E.</t>
  </si>
  <si>
    <t>CANTIDAD DE CAJAS</t>
  </si>
  <si>
    <t>CANTIDAD DE PALET E.</t>
  </si>
  <si>
    <t>kg</t>
  </si>
  <si>
    <t>m3</t>
  </si>
  <si>
    <t>ALTURA DE PALET</t>
  </si>
  <si>
    <t>CARAC. CONT.20´</t>
  </si>
  <si>
    <t xml:space="preserve">CANTIDAD CAJAS </t>
  </si>
  <si>
    <t xml:space="preserve">CANTIDAD DE PALETS </t>
  </si>
  <si>
    <t xml:space="preserve">CANTIDAD DE CONT. </t>
  </si>
  <si>
    <t>% DE UTILIDAD</t>
  </si>
  <si>
    <t xml:space="preserve">Alto con carga </t>
  </si>
  <si>
    <t xml:space="preserve">Peso con carga </t>
  </si>
  <si>
    <t>Cantidad de cajas</t>
  </si>
  <si>
    <t>Alto con carga</t>
  </si>
  <si>
    <t>Cantidad de palets</t>
  </si>
  <si>
    <t xml:space="preserve">PALETS </t>
  </si>
  <si>
    <t>CANTIDAD DE PALETS</t>
  </si>
  <si>
    <t>CONTENEDOR 20´ PALET A.</t>
  </si>
  <si>
    <t>CONTENEDOR 20´ PALET E.</t>
  </si>
  <si>
    <t>CONTENEDOR 40´ PALET E.</t>
  </si>
  <si>
    <t>CARAC. CONT. 40´</t>
  </si>
  <si>
    <t>CONTENEDOR 40´ PALET A.</t>
  </si>
  <si>
    <t>CARAC. CONT 40´</t>
  </si>
  <si>
    <t>CANTIDAD CONT.</t>
  </si>
  <si>
    <t>CANTIDAD DE CONT.</t>
  </si>
  <si>
    <t>CARAC. CONT 20´</t>
  </si>
  <si>
    <t>CANTIDAD DE CAJAS T.</t>
  </si>
  <si>
    <t>CONTENEDOR 40´ SIN PALET</t>
  </si>
  <si>
    <t>CONTENEDOR 20´ SIN PALET</t>
  </si>
  <si>
    <t>CONTENEDOR 20´PALET A. OPCIÓN 2</t>
  </si>
  <si>
    <t>CONTENEDOR 20´ PALET E. OPCIÓN 2</t>
  </si>
  <si>
    <t>CONTENEDOR 40´ SIN PALET OPCIÓN 2</t>
  </si>
  <si>
    <t>CONTENEDOR 40´ PALET E. OPCION 2</t>
  </si>
  <si>
    <t>CONTENEDOR 20´ SIN PALET OPCIÓN 2</t>
  </si>
  <si>
    <t>CONTENEDOR 40´ PALET A. OPCIÓN 2</t>
  </si>
  <si>
    <t>PALET</t>
  </si>
  <si>
    <t>PALETS</t>
  </si>
  <si>
    <t>ALTURA DE TENDIDO</t>
  </si>
  <si>
    <t>16 kg</t>
  </si>
  <si>
    <t>0,20 m</t>
  </si>
  <si>
    <t>0,25 m</t>
  </si>
  <si>
    <t>12000 uni.</t>
  </si>
  <si>
    <t>Altura permitida</t>
  </si>
  <si>
    <t>1.5 m</t>
  </si>
  <si>
    <t>Nivel de apilamiento</t>
  </si>
  <si>
    <t>7 niveles</t>
  </si>
  <si>
    <t>2038 kg</t>
  </si>
  <si>
    <t>126 uni.</t>
  </si>
  <si>
    <t>2713 kg</t>
  </si>
  <si>
    <t>168 uni.</t>
  </si>
  <si>
    <t>71 palet a</t>
  </si>
  <si>
    <t>95 palet e</t>
  </si>
  <si>
    <t>1,36 m</t>
  </si>
  <si>
    <t>0,70 m</t>
  </si>
  <si>
    <t>1,50 m</t>
  </si>
  <si>
    <t>0,30 m</t>
  </si>
  <si>
    <t>40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</si>
</sst>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5"/>
  <sheetViews>
    <sheetView workbookViewId="0">
      <selection activeCell="U47" sqref="U47"/>
    </sheetView>
  </sheetViews>
  <sheetFormatPr baseColWidth="10" defaultRowHeight="15" x14ac:dyDescent="0.25"/>
  <cols>
    <col min="1" max="1" width="19.42578125" customWidth="1"/>
    <col min="2" max="2" width="9.85546875" bestFit="1" customWidth="1"/>
    <col min="3" max="3" width="6" bestFit="1" customWidth="1"/>
    <col min="4" max="4" width="4" bestFit="1" customWidth="1"/>
    <col min="5" max="6" width="5" bestFit="1" customWidth="1"/>
    <col min="7" max="7" width="4.5703125" bestFit="1" customWidth="1"/>
    <col min="8" max="10" width="5" bestFit="1" customWidth="1"/>
    <col min="11" max="11" width="12" bestFit="1" customWidth="1"/>
    <col min="12" max="12" width="10" bestFit="1" customWidth="1"/>
    <col min="13" max="13" width="16.85546875" bestFit="1" customWidth="1"/>
    <col min="14" max="14" width="12" bestFit="1" customWidth="1"/>
    <col min="15" max="15" width="6.85546875" bestFit="1" customWidth="1"/>
    <col min="16" max="16" width="20.85546875" bestFit="1" customWidth="1"/>
    <col min="17" max="17" width="12" bestFit="1" customWidth="1"/>
    <col min="18" max="18" width="3.7109375" bestFit="1" customWidth="1"/>
    <col min="19" max="19" width="7" bestFit="1" customWidth="1"/>
    <col min="20" max="20" width="3.7109375" bestFit="1" customWidth="1"/>
  </cols>
  <sheetData>
    <row r="1" spans="1:18" ht="33.75" customHeight="1" x14ac:dyDescent="0.25">
      <c r="A1" s="21" t="s">
        <v>11</v>
      </c>
      <c r="B1" s="21"/>
      <c r="C1" s="1"/>
    </row>
    <row r="2" spans="1:18" x14ac:dyDescent="0.25">
      <c r="A2" s="3" t="s">
        <v>9</v>
      </c>
      <c r="B2" s="4" t="s">
        <v>81</v>
      </c>
      <c r="C2" s="2">
        <v>0.2</v>
      </c>
    </row>
    <row r="3" spans="1:18" x14ac:dyDescent="0.25">
      <c r="A3" s="2" t="s">
        <v>2</v>
      </c>
      <c r="B3" s="4" t="s">
        <v>82</v>
      </c>
      <c r="C3" s="2">
        <v>0.25</v>
      </c>
      <c r="K3" s="6"/>
    </row>
    <row r="4" spans="1:18" x14ac:dyDescent="0.25">
      <c r="A4" s="2" t="s">
        <v>1</v>
      </c>
      <c r="B4" s="4" t="s">
        <v>7</v>
      </c>
      <c r="C4" s="2">
        <v>0.17</v>
      </c>
      <c r="K4" s="6"/>
    </row>
    <row r="5" spans="1:18" x14ac:dyDescent="0.25">
      <c r="A5" s="2" t="s">
        <v>10</v>
      </c>
      <c r="B5" s="4" t="s">
        <v>80</v>
      </c>
      <c r="C5" s="2">
        <v>16</v>
      </c>
    </row>
    <row r="6" spans="1:18" x14ac:dyDescent="0.25">
      <c r="A6" s="9" t="s">
        <v>34</v>
      </c>
      <c r="B6" s="2" t="s">
        <v>83</v>
      </c>
      <c r="C6" s="2">
        <v>12000</v>
      </c>
      <c r="H6" s="23" t="s">
        <v>38</v>
      </c>
      <c r="I6" s="23"/>
      <c r="J6" s="23"/>
      <c r="K6" s="23"/>
      <c r="L6" s="23"/>
      <c r="M6" s="23"/>
      <c r="P6" s="22" t="s">
        <v>37</v>
      </c>
      <c r="Q6" s="22"/>
    </row>
    <row r="7" spans="1:18" x14ac:dyDescent="0.25">
      <c r="A7" s="9" t="s">
        <v>86</v>
      </c>
      <c r="B7" s="2" t="s">
        <v>87</v>
      </c>
      <c r="C7" s="2">
        <v>7</v>
      </c>
      <c r="H7" s="4">
        <f>C15</f>
        <v>1.2</v>
      </c>
      <c r="I7" s="4"/>
      <c r="J7" s="4">
        <f>C16</f>
        <v>1</v>
      </c>
      <c r="K7" s="4"/>
      <c r="L7" s="4">
        <f>C19</f>
        <v>1.5</v>
      </c>
      <c r="M7" s="4"/>
      <c r="P7" s="10" t="s">
        <v>30</v>
      </c>
      <c r="Q7" s="11">
        <f>K13*L13</f>
        <v>168</v>
      </c>
    </row>
    <row r="8" spans="1:18" x14ac:dyDescent="0.25">
      <c r="H8" s="4">
        <f>C2</f>
        <v>0.2</v>
      </c>
      <c r="I8" s="4">
        <f>H7/H8</f>
        <v>5.9999999999999991</v>
      </c>
      <c r="J8" s="7">
        <f>C3</f>
        <v>0.25</v>
      </c>
      <c r="K8" s="4">
        <f>J7/J8</f>
        <v>4</v>
      </c>
      <c r="L8" s="7">
        <f>C4</f>
        <v>0.17</v>
      </c>
      <c r="M8" s="4">
        <f>L7/L8</f>
        <v>8.8235294117647047</v>
      </c>
      <c r="P8" s="2" t="s">
        <v>31</v>
      </c>
      <c r="Q8" s="2">
        <f>C6/Q7</f>
        <v>71.428571428571431</v>
      </c>
    </row>
    <row r="9" spans="1:18" ht="29.25" customHeight="1" x14ac:dyDescent="0.25">
      <c r="H9" s="4">
        <f>C3</f>
        <v>0.25</v>
      </c>
      <c r="I9" s="4">
        <f>H7/H9</f>
        <v>4.8</v>
      </c>
      <c r="J9" s="7">
        <f>C2</f>
        <v>0.2</v>
      </c>
      <c r="K9" s="4">
        <f>J7/J9</f>
        <v>5</v>
      </c>
      <c r="L9" s="7">
        <f>C4</f>
        <v>0.17</v>
      </c>
      <c r="M9" s="4">
        <f>L7/L9</f>
        <v>8.8235294117647047</v>
      </c>
      <c r="P9" s="2" t="s">
        <v>32</v>
      </c>
      <c r="Q9" s="2">
        <f>C5*Q7+C18</f>
        <v>2713</v>
      </c>
      <c r="R9" s="2" t="s">
        <v>44</v>
      </c>
    </row>
    <row r="10" spans="1:18" x14ac:dyDescent="0.25">
      <c r="P10" s="2" t="s">
        <v>33</v>
      </c>
      <c r="Q10" s="2">
        <f>M14*C15*C16</f>
        <v>1.6320000000000001</v>
      </c>
      <c r="R10" s="2" t="s">
        <v>45</v>
      </c>
    </row>
    <row r="12" spans="1:18" x14ac:dyDescent="0.25">
      <c r="H12" s="24" t="s">
        <v>27</v>
      </c>
      <c r="I12" s="25"/>
      <c r="J12" s="26"/>
      <c r="K12" s="4" t="s">
        <v>28</v>
      </c>
      <c r="L12" s="4" t="s">
        <v>29</v>
      </c>
      <c r="M12" s="5" t="s">
        <v>36</v>
      </c>
    </row>
    <row r="13" spans="1:18" ht="15" customHeight="1" x14ac:dyDescent="0.25">
      <c r="H13" s="4">
        <f>TRUNC(I8,0)</f>
        <v>6</v>
      </c>
      <c r="I13" s="4">
        <f>TRUNC(K8,0)</f>
        <v>4</v>
      </c>
      <c r="J13" s="4">
        <f>C7</f>
        <v>7</v>
      </c>
      <c r="K13" s="4">
        <f>H13*I13</f>
        <v>24</v>
      </c>
      <c r="L13" s="8">
        <f>C7</f>
        <v>7</v>
      </c>
      <c r="M13" s="12">
        <f>L13*L8+C17</f>
        <v>1.36</v>
      </c>
    </row>
    <row r="14" spans="1:18" ht="33" customHeight="1" x14ac:dyDescent="0.25">
      <c r="A14" s="20" t="s">
        <v>5</v>
      </c>
      <c r="B14" s="20"/>
      <c r="H14" s="4">
        <f>TRUNC(I9,0)</f>
        <v>4</v>
      </c>
      <c r="I14" s="4">
        <f>TRUNC(K9,0)</f>
        <v>5</v>
      </c>
      <c r="J14" s="4">
        <f>C7</f>
        <v>7</v>
      </c>
      <c r="K14" s="4">
        <f>H14*I14</f>
        <v>20</v>
      </c>
      <c r="L14" s="4">
        <f>C7</f>
        <v>7</v>
      </c>
      <c r="M14" s="4">
        <f>L14*L9+C17</f>
        <v>1.36</v>
      </c>
    </row>
    <row r="15" spans="1:18" x14ac:dyDescent="0.25">
      <c r="A15" s="2" t="s">
        <v>0</v>
      </c>
      <c r="B15" s="2" t="s">
        <v>4</v>
      </c>
      <c r="C15" s="2">
        <v>1.2</v>
      </c>
    </row>
    <row r="16" spans="1:18" x14ac:dyDescent="0.25">
      <c r="A16" s="2" t="s">
        <v>2</v>
      </c>
      <c r="B16" s="2" t="s">
        <v>6</v>
      </c>
      <c r="C16" s="2">
        <v>1</v>
      </c>
    </row>
    <row r="17" spans="1:3" ht="15" customHeight="1" x14ac:dyDescent="0.25">
      <c r="A17" s="2" t="s">
        <v>1</v>
      </c>
      <c r="B17" s="2" t="s">
        <v>7</v>
      </c>
      <c r="C17" s="2">
        <v>0.17</v>
      </c>
    </row>
    <row r="18" spans="1:3" x14ac:dyDescent="0.25">
      <c r="A18" s="2" t="s">
        <v>3</v>
      </c>
      <c r="B18" s="2" t="s">
        <v>8</v>
      </c>
      <c r="C18" s="2">
        <v>25</v>
      </c>
    </row>
    <row r="19" spans="1:3" x14ac:dyDescent="0.25">
      <c r="A19" s="2" t="s">
        <v>84</v>
      </c>
      <c r="B19" s="2" t="s">
        <v>85</v>
      </c>
      <c r="C19" s="2">
        <v>1.5</v>
      </c>
    </row>
    <row r="25" spans="1:3" ht="33.75" customHeight="1" x14ac:dyDescent="0.25"/>
    <row r="26" spans="1:3" ht="15" customHeight="1" x14ac:dyDescent="0.25"/>
    <row r="34" spans="1:18" ht="30.75" customHeight="1" x14ac:dyDescent="0.25">
      <c r="A34" s="20" t="s">
        <v>12</v>
      </c>
      <c r="B34" s="20"/>
      <c r="H34" s="23" t="s">
        <v>39</v>
      </c>
      <c r="I34" s="23"/>
      <c r="J34" s="23"/>
      <c r="K34" s="23"/>
      <c r="L34" s="23"/>
      <c r="M34" s="23"/>
      <c r="P34" s="23" t="s">
        <v>41</v>
      </c>
      <c r="Q34" s="23"/>
    </row>
    <row r="35" spans="1:18" ht="15" customHeight="1" x14ac:dyDescent="0.25">
      <c r="A35" s="2" t="s">
        <v>9</v>
      </c>
      <c r="B35" s="2" t="s">
        <v>4</v>
      </c>
      <c r="C35" s="2">
        <v>1.2</v>
      </c>
      <c r="H35" s="2">
        <f>C35</f>
        <v>1.2</v>
      </c>
      <c r="I35" s="2"/>
      <c r="J35" s="2">
        <f>C36</f>
        <v>0.8</v>
      </c>
      <c r="K35" s="2"/>
      <c r="L35" s="2">
        <f>C39</f>
        <v>1.5</v>
      </c>
      <c r="M35" s="2"/>
      <c r="P35" s="2" t="s">
        <v>42</v>
      </c>
      <c r="Q35" s="2">
        <f>K44*L44</f>
        <v>126</v>
      </c>
    </row>
    <row r="36" spans="1:18" x14ac:dyDescent="0.25">
      <c r="A36" s="2" t="s">
        <v>2</v>
      </c>
      <c r="B36" s="2" t="s">
        <v>13</v>
      </c>
      <c r="C36" s="2">
        <v>0.8</v>
      </c>
      <c r="H36" s="2">
        <f>C2</f>
        <v>0.2</v>
      </c>
      <c r="I36" s="2">
        <f>H35/H36</f>
        <v>5.9999999999999991</v>
      </c>
      <c r="J36" s="2">
        <f>C3</f>
        <v>0.25</v>
      </c>
      <c r="K36" s="2">
        <f>J35/J36</f>
        <v>3.2</v>
      </c>
      <c r="L36" s="2">
        <f>C4</f>
        <v>0.17</v>
      </c>
      <c r="M36" s="2">
        <f>L35/L36</f>
        <v>8.8235294117647047</v>
      </c>
      <c r="P36" s="2" t="s">
        <v>43</v>
      </c>
      <c r="Q36" s="2">
        <f>C6/Q35</f>
        <v>95.238095238095241</v>
      </c>
    </row>
    <row r="37" spans="1:18" x14ac:dyDescent="0.25">
      <c r="A37" s="2" t="s">
        <v>1</v>
      </c>
      <c r="B37" s="2" t="s">
        <v>7</v>
      </c>
      <c r="C37" s="2">
        <v>0.17</v>
      </c>
      <c r="H37" s="2">
        <f>C3</f>
        <v>0.25</v>
      </c>
      <c r="I37" s="2">
        <f>H35/H37</f>
        <v>4.8</v>
      </c>
      <c r="J37" s="2">
        <f>C2</f>
        <v>0.2</v>
      </c>
      <c r="K37" s="2">
        <f>J35/J37</f>
        <v>4</v>
      </c>
      <c r="L37" s="2">
        <f>C4</f>
        <v>0.17</v>
      </c>
      <c r="M37" s="2">
        <f>L35/L37</f>
        <v>8.8235294117647047</v>
      </c>
      <c r="P37" s="2" t="s">
        <v>32</v>
      </c>
      <c r="Q37" s="2">
        <f>Q35*C5+C38</f>
        <v>2038</v>
      </c>
      <c r="R37" s="2" t="s">
        <v>44</v>
      </c>
    </row>
    <row r="38" spans="1:18" x14ac:dyDescent="0.25">
      <c r="A38" s="2" t="s">
        <v>3</v>
      </c>
      <c r="B38" s="2" t="s">
        <v>14</v>
      </c>
      <c r="C38" s="2">
        <v>22</v>
      </c>
      <c r="P38" s="2" t="s">
        <v>33</v>
      </c>
      <c r="Q38" s="2">
        <f>M45*C35*C36</f>
        <v>1.3056000000000001</v>
      </c>
      <c r="R38" s="2" t="s">
        <v>45</v>
      </c>
    </row>
    <row r="39" spans="1:18" x14ac:dyDescent="0.25">
      <c r="A39" s="2" t="s">
        <v>84</v>
      </c>
      <c r="B39" s="2" t="s">
        <v>85</v>
      </c>
      <c r="C39" s="2">
        <v>1.5</v>
      </c>
    </row>
    <row r="43" spans="1:18" ht="30.75" customHeight="1" x14ac:dyDescent="0.25">
      <c r="H43" s="22" t="s">
        <v>27</v>
      </c>
      <c r="I43" s="22"/>
      <c r="J43" s="22"/>
      <c r="K43" s="2" t="s">
        <v>40</v>
      </c>
      <c r="L43" s="2" t="s">
        <v>29</v>
      </c>
      <c r="M43" s="2" t="s">
        <v>36</v>
      </c>
    </row>
    <row r="44" spans="1:18" x14ac:dyDescent="0.25">
      <c r="H44" s="2">
        <f>TRUNC(I36,0)</f>
        <v>6</v>
      </c>
      <c r="I44" s="2">
        <f>TRUNC(K36,0)</f>
        <v>3</v>
      </c>
      <c r="J44" s="2">
        <f>C7</f>
        <v>7</v>
      </c>
      <c r="K44" s="2">
        <f>H44*I44</f>
        <v>18</v>
      </c>
      <c r="L44" s="2">
        <f>C7</f>
        <v>7</v>
      </c>
      <c r="M44" s="2">
        <f>L44*L36+C37</f>
        <v>1.36</v>
      </c>
    </row>
    <row r="45" spans="1:18" x14ac:dyDescent="0.25">
      <c r="H45" s="2">
        <f>TRUNC(I37,0)</f>
        <v>4</v>
      </c>
      <c r="I45" s="2">
        <f>TRUNC(K37,0)</f>
        <v>4</v>
      </c>
      <c r="J45" s="2">
        <f>C7</f>
        <v>7</v>
      </c>
      <c r="K45" s="2">
        <f>H45*I45</f>
        <v>16</v>
      </c>
      <c r="L45" s="2">
        <f>C7</f>
        <v>7</v>
      </c>
      <c r="M45" s="2">
        <f>L45*L37+C37</f>
        <v>1.36</v>
      </c>
    </row>
  </sheetData>
  <mergeCells count="9">
    <mergeCell ref="A14:B14"/>
    <mergeCell ref="A1:B1"/>
    <mergeCell ref="A34:B34"/>
    <mergeCell ref="H43:J43"/>
    <mergeCell ref="P34:Q34"/>
    <mergeCell ref="H6:M6"/>
    <mergeCell ref="P6:Q6"/>
    <mergeCell ref="H34:M34"/>
    <mergeCell ref="H12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12"/>
  <sheetViews>
    <sheetView tabSelected="1" topLeftCell="B148" workbookViewId="0">
      <selection activeCell="C158" sqref="C158"/>
    </sheetView>
  </sheetViews>
  <sheetFormatPr baseColWidth="10" defaultRowHeight="15" x14ac:dyDescent="0.25"/>
  <cols>
    <col min="1" max="1" width="17.5703125" bestFit="1" customWidth="1"/>
    <col min="2" max="2" width="10.5703125" bestFit="1" customWidth="1"/>
    <col min="3" max="3" width="6" bestFit="1" customWidth="1"/>
    <col min="4" max="4" width="5" bestFit="1" customWidth="1"/>
    <col min="7" max="7" width="11.42578125" customWidth="1"/>
    <col min="8" max="8" width="12.28515625" bestFit="1" customWidth="1"/>
    <col min="9" max="9" width="12" bestFit="1" customWidth="1"/>
    <col min="10" max="10" width="6" bestFit="1" customWidth="1"/>
    <col min="11" max="11" width="12" bestFit="1" customWidth="1"/>
    <col min="12" max="12" width="10" bestFit="1" customWidth="1"/>
    <col min="13" max="13" width="19.140625" bestFit="1" customWidth="1"/>
    <col min="16" max="16" width="21" bestFit="1" customWidth="1"/>
    <col min="17" max="17" width="12" bestFit="1" customWidth="1"/>
    <col min="18" max="18" width="3.7109375" bestFit="1" customWidth="1"/>
  </cols>
  <sheetData>
    <row r="1" spans="1:18" ht="33.75" customHeight="1" x14ac:dyDescent="0.25">
      <c r="A1" s="21" t="s">
        <v>11</v>
      </c>
      <c r="B1" s="21"/>
      <c r="C1" s="1"/>
    </row>
    <row r="2" spans="1:18" x14ac:dyDescent="0.25">
      <c r="A2" s="3" t="s">
        <v>9</v>
      </c>
      <c r="B2" s="4" t="s">
        <v>95</v>
      </c>
      <c r="C2" s="2">
        <v>0.7</v>
      </c>
      <c r="H2" s="31" t="s">
        <v>59</v>
      </c>
      <c r="I2" s="31"/>
      <c r="J2" s="31"/>
      <c r="K2" s="31"/>
      <c r="L2" s="31"/>
      <c r="M2" s="31"/>
      <c r="P2" s="35" t="s">
        <v>47</v>
      </c>
      <c r="Q2" s="36"/>
    </row>
    <row r="3" spans="1:18" x14ac:dyDescent="0.25">
      <c r="A3" s="2" t="s">
        <v>2</v>
      </c>
      <c r="B3" s="4" t="s">
        <v>96</v>
      </c>
      <c r="C3" s="2">
        <v>1.5</v>
      </c>
      <c r="H3" s="2">
        <f>C11</f>
        <v>2.29</v>
      </c>
      <c r="I3" s="2"/>
      <c r="J3" s="2">
        <f>C12</f>
        <v>5.5</v>
      </c>
      <c r="K3" s="2"/>
      <c r="L3" s="2">
        <f>C13</f>
        <v>2.27</v>
      </c>
      <c r="M3" s="2"/>
      <c r="P3" s="2" t="s">
        <v>48</v>
      </c>
      <c r="Q3" s="2">
        <f>K10*C26</f>
        <v>1344</v>
      </c>
    </row>
    <row r="4" spans="1:18" x14ac:dyDescent="0.25">
      <c r="A4" s="2" t="s">
        <v>1</v>
      </c>
      <c r="B4" s="4" t="s">
        <v>97</v>
      </c>
      <c r="C4" s="2">
        <v>0.3</v>
      </c>
      <c r="H4" s="2">
        <f>C20</f>
        <v>1.2</v>
      </c>
      <c r="I4" s="2">
        <f>H3/H4</f>
        <v>1.9083333333333334</v>
      </c>
      <c r="J4" s="2">
        <f>C21</f>
        <v>1</v>
      </c>
      <c r="K4" s="2">
        <f>J3/J4</f>
        <v>5.5</v>
      </c>
      <c r="L4" s="2">
        <f>C24</f>
        <v>1.36</v>
      </c>
      <c r="M4" s="2">
        <f>L3/L4</f>
        <v>1.6691176470588234</v>
      </c>
      <c r="P4" s="2" t="s">
        <v>50</v>
      </c>
      <c r="Q4" s="11">
        <f>C6/Q3</f>
        <v>8.9285714285714288</v>
      </c>
    </row>
    <row r="5" spans="1:18" x14ac:dyDescent="0.25">
      <c r="A5" s="2" t="s">
        <v>10</v>
      </c>
      <c r="B5" s="4" t="s">
        <v>98</v>
      </c>
      <c r="C5" s="2">
        <v>40</v>
      </c>
      <c r="H5" s="2">
        <f>C21</f>
        <v>1</v>
      </c>
      <c r="I5" s="2">
        <f>H3/H5</f>
        <v>2.29</v>
      </c>
      <c r="J5" s="2">
        <f>C20</f>
        <v>1.2</v>
      </c>
      <c r="K5" s="2">
        <f>J3/J5</f>
        <v>4.5833333333333339</v>
      </c>
      <c r="L5" s="2">
        <f>C24</f>
        <v>1.36</v>
      </c>
      <c r="M5" s="2">
        <f>L3/L5</f>
        <v>1.6691176470588234</v>
      </c>
      <c r="P5" s="2" t="s">
        <v>58</v>
      </c>
      <c r="Q5" s="10">
        <f>K10*Q4</f>
        <v>71.428571428571431</v>
      </c>
    </row>
    <row r="6" spans="1:18" x14ac:dyDescent="0.25">
      <c r="A6" s="9" t="s">
        <v>34</v>
      </c>
      <c r="B6" s="2" t="s">
        <v>83</v>
      </c>
      <c r="C6" s="2">
        <v>12000</v>
      </c>
      <c r="P6" s="2" t="s">
        <v>32</v>
      </c>
      <c r="Q6" s="2">
        <f>C25*K10</f>
        <v>21704</v>
      </c>
      <c r="R6" s="2" t="s">
        <v>44</v>
      </c>
    </row>
    <row r="7" spans="1:18" x14ac:dyDescent="0.25">
      <c r="P7" s="2" t="s">
        <v>33</v>
      </c>
      <c r="Q7" s="11">
        <f>C11*C12*C24</f>
        <v>17.129200000000001</v>
      </c>
      <c r="R7" s="2" t="s">
        <v>45</v>
      </c>
    </row>
    <row r="8" spans="1:18" x14ac:dyDescent="0.25">
      <c r="H8" s="22" t="s">
        <v>27</v>
      </c>
      <c r="I8" s="22"/>
      <c r="J8" s="22"/>
      <c r="K8" s="2" t="s">
        <v>57</v>
      </c>
      <c r="L8" s="2" t="s">
        <v>29</v>
      </c>
      <c r="M8" s="2" t="s">
        <v>46</v>
      </c>
      <c r="P8" s="2" t="s">
        <v>51</v>
      </c>
      <c r="Q8" s="13">
        <f>Q7*100/C15</f>
        <v>59.476388888888891</v>
      </c>
    </row>
    <row r="9" spans="1:18" x14ac:dyDescent="0.25">
      <c r="H9" s="2">
        <f>TRUNC(I4,0)</f>
        <v>1</v>
      </c>
      <c r="I9" s="2">
        <f>TRUNC(K4,0)</f>
        <v>5</v>
      </c>
      <c r="J9" s="2">
        <f>TRUNC(M4,0)</f>
        <v>1</v>
      </c>
      <c r="K9" s="2">
        <f>H9*I9</f>
        <v>5</v>
      </c>
      <c r="L9" s="2">
        <f>J9</f>
        <v>1</v>
      </c>
      <c r="M9" s="2">
        <f>L4</f>
        <v>1.36</v>
      </c>
    </row>
    <row r="10" spans="1:18" ht="30" customHeight="1" x14ac:dyDescent="0.25">
      <c r="A10" s="27" t="s">
        <v>15</v>
      </c>
      <c r="B10" s="28"/>
      <c r="H10" s="2">
        <f>TRUNC(I5,0)</f>
        <v>2</v>
      </c>
      <c r="I10" s="2">
        <f>TRUNC(K5,0)</f>
        <v>4</v>
      </c>
      <c r="J10" s="2">
        <f>TRUNC(M5,0)</f>
        <v>1</v>
      </c>
      <c r="K10" s="2">
        <f>H10*I10</f>
        <v>8</v>
      </c>
      <c r="L10" s="2">
        <f>J10</f>
        <v>1</v>
      </c>
      <c r="M10" s="2">
        <f>L5</f>
        <v>1.36</v>
      </c>
    </row>
    <row r="11" spans="1:18" x14ac:dyDescent="0.25">
      <c r="A11" s="2" t="s">
        <v>9</v>
      </c>
      <c r="B11" s="2" t="s">
        <v>18</v>
      </c>
      <c r="C11" s="2">
        <v>2.29</v>
      </c>
    </row>
    <row r="12" spans="1:18" x14ac:dyDescent="0.25">
      <c r="A12" s="2" t="s">
        <v>2</v>
      </c>
      <c r="B12" s="2" t="s">
        <v>19</v>
      </c>
      <c r="C12" s="2">
        <v>5.5</v>
      </c>
    </row>
    <row r="13" spans="1:18" x14ac:dyDescent="0.25">
      <c r="A13" s="2" t="s">
        <v>1</v>
      </c>
      <c r="B13" s="2" t="s">
        <v>20</v>
      </c>
      <c r="C13" s="2">
        <v>2.27</v>
      </c>
    </row>
    <row r="14" spans="1:18" x14ac:dyDescent="0.25">
      <c r="A14" s="2" t="s">
        <v>16</v>
      </c>
      <c r="B14" s="2" t="s">
        <v>35</v>
      </c>
      <c r="C14" s="2">
        <v>27500</v>
      </c>
    </row>
    <row r="15" spans="1:18" x14ac:dyDescent="0.25">
      <c r="A15" s="2" t="s">
        <v>17</v>
      </c>
      <c r="B15" s="2" t="s">
        <v>21</v>
      </c>
      <c r="C15" s="2">
        <v>28.8</v>
      </c>
    </row>
    <row r="17" spans="1:18" x14ac:dyDescent="0.25">
      <c r="H17" s="35" t="s">
        <v>71</v>
      </c>
      <c r="I17" s="47"/>
      <c r="J17" s="47"/>
      <c r="K17" s="47"/>
      <c r="L17" s="47"/>
      <c r="M17" s="36"/>
      <c r="P17" s="35" t="s">
        <v>67</v>
      </c>
      <c r="Q17" s="36"/>
    </row>
    <row r="18" spans="1:18" x14ac:dyDescent="0.25">
      <c r="H18" s="2">
        <f>C11</f>
        <v>2.29</v>
      </c>
      <c r="I18" s="2"/>
      <c r="J18" s="2">
        <f>C12</f>
        <v>5.5</v>
      </c>
      <c r="K18" s="2"/>
      <c r="L18" s="2">
        <f>C13</f>
        <v>2.27</v>
      </c>
      <c r="M18" s="2"/>
      <c r="P18" s="2" t="s">
        <v>30</v>
      </c>
      <c r="Q18" s="2">
        <f>C26*K25</f>
        <v>1512</v>
      </c>
    </row>
    <row r="19" spans="1:18" ht="31.5" customHeight="1" x14ac:dyDescent="0.25">
      <c r="A19" s="20" t="s">
        <v>5</v>
      </c>
      <c r="B19" s="20"/>
      <c r="H19" s="2">
        <f>C20</f>
        <v>1.2</v>
      </c>
      <c r="I19" s="2">
        <f>H19*1</f>
        <v>1.2</v>
      </c>
      <c r="J19" s="2">
        <f>C21</f>
        <v>1</v>
      </c>
      <c r="K19" s="2">
        <f>J19*5</f>
        <v>5</v>
      </c>
      <c r="L19" s="2">
        <f>C24</f>
        <v>1.36</v>
      </c>
      <c r="M19" s="2">
        <f>L18/L19</f>
        <v>1.6691176470588234</v>
      </c>
      <c r="P19" s="2" t="s">
        <v>65</v>
      </c>
      <c r="Q19" s="2">
        <f>C6/Q18</f>
        <v>7.9365079365079367</v>
      </c>
    </row>
    <row r="20" spans="1:18" x14ac:dyDescent="0.25">
      <c r="A20" s="2" t="s">
        <v>0</v>
      </c>
      <c r="B20" s="2" t="s">
        <v>4</v>
      </c>
      <c r="C20" s="2">
        <v>1.2</v>
      </c>
      <c r="H20" s="2">
        <f>C21</f>
        <v>1</v>
      </c>
      <c r="I20" s="2">
        <f>H20*1</f>
        <v>1</v>
      </c>
      <c r="J20" s="2">
        <f>C20</f>
        <v>1.2</v>
      </c>
      <c r="K20" s="2">
        <f>J20*4</f>
        <v>4.8</v>
      </c>
      <c r="P20" s="2" t="s">
        <v>58</v>
      </c>
      <c r="Q20" s="2">
        <f>K25*Q19</f>
        <v>71.428571428571431</v>
      </c>
    </row>
    <row r="21" spans="1:18" x14ac:dyDescent="0.25">
      <c r="A21" s="2" t="s">
        <v>2</v>
      </c>
      <c r="B21" s="2" t="s">
        <v>6</v>
      </c>
      <c r="C21" s="2">
        <v>1</v>
      </c>
      <c r="I21" s="2">
        <f>I19+I20</f>
        <v>2.2000000000000002</v>
      </c>
      <c r="K21" s="2">
        <f>K19</f>
        <v>5</v>
      </c>
      <c r="P21" s="2" t="s">
        <v>32</v>
      </c>
      <c r="Q21" s="2">
        <f>C25*K25</f>
        <v>24417</v>
      </c>
      <c r="R21" s="2" t="s">
        <v>44</v>
      </c>
    </row>
    <row r="22" spans="1:18" x14ac:dyDescent="0.25">
      <c r="A22" s="2" t="s">
        <v>1</v>
      </c>
      <c r="B22" s="2" t="s">
        <v>7</v>
      </c>
      <c r="C22" s="2">
        <v>0.17</v>
      </c>
      <c r="P22" s="2" t="s">
        <v>33</v>
      </c>
      <c r="Q22" s="2">
        <f>I21*K21*L19</f>
        <v>14.96</v>
      </c>
      <c r="R22" s="2" t="s">
        <v>45</v>
      </c>
    </row>
    <row r="23" spans="1:18" x14ac:dyDescent="0.25">
      <c r="A23" s="2" t="s">
        <v>3</v>
      </c>
      <c r="B23" s="2" t="s">
        <v>8</v>
      </c>
      <c r="C23" s="2">
        <v>25</v>
      </c>
      <c r="P23" s="2" t="s">
        <v>51</v>
      </c>
      <c r="Q23" s="13">
        <f>Q22*100/C15</f>
        <v>51.944444444444443</v>
      </c>
    </row>
    <row r="24" spans="1:18" x14ac:dyDescent="0.25">
      <c r="A24" s="9" t="s">
        <v>52</v>
      </c>
      <c r="B24" s="9" t="s">
        <v>94</v>
      </c>
      <c r="C24" s="2">
        <v>1.36</v>
      </c>
      <c r="H24" s="32" t="s">
        <v>27</v>
      </c>
      <c r="I24" s="33"/>
      <c r="J24" s="34"/>
      <c r="K24" s="2" t="s">
        <v>77</v>
      </c>
      <c r="L24" s="2" t="s">
        <v>29</v>
      </c>
      <c r="M24" s="2" t="s">
        <v>46</v>
      </c>
    </row>
    <row r="25" spans="1:18" x14ac:dyDescent="0.25">
      <c r="A25" s="9" t="s">
        <v>53</v>
      </c>
      <c r="B25" s="9" t="s">
        <v>90</v>
      </c>
      <c r="C25" s="2">
        <v>2713</v>
      </c>
      <c r="H25" s="2">
        <f>TRUNC(I19,0)</f>
        <v>1</v>
      </c>
      <c r="I25" s="2">
        <f>TRUNC(K19,0)</f>
        <v>5</v>
      </c>
      <c r="J25" s="2">
        <f>TRUNC(M19,0)</f>
        <v>1</v>
      </c>
      <c r="K25" s="2">
        <f>9</f>
        <v>9</v>
      </c>
      <c r="L25" s="2">
        <f>J25</f>
        <v>1</v>
      </c>
      <c r="M25" s="2">
        <f>L25*L19</f>
        <v>1.36</v>
      </c>
    </row>
    <row r="26" spans="1:18" x14ac:dyDescent="0.25">
      <c r="A26" s="9" t="s">
        <v>54</v>
      </c>
      <c r="B26" s="2" t="s">
        <v>91</v>
      </c>
      <c r="C26" s="9">
        <v>168</v>
      </c>
      <c r="H26" s="17">
        <f>TRUNC(I20,0)</f>
        <v>1</v>
      </c>
      <c r="I26" s="17">
        <f>TRUNC(K20,0)</f>
        <v>4</v>
      </c>
      <c r="K26" s="18"/>
    </row>
    <row r="27" spans="1:18" ht="15" customHeight="1" x14ac:dyDescent="0.25">
      <c r="A27" s="9" t="s">
        <v>56</v>
      </c>
      <c r="B27" s="2" t="s">
        <v>92</v>
      </c>
      <c r="C27" s="9">
        <v>71</v>
      </c>
      <c r="H27" s="2">
        <f>H25+H26</f>
        <v>2</v>
      </c>
      <c r="I27" s="2">
        <f>I25+I26</f>
        <v>9</v>
      </c>
    </row>
    <row r="33" spans="1:18" ht="30" customHeight="1" x14ac:dyDescent="0.25"/>
    <row r="42" spans="1:18" x14ac:dyDescent="0.25">
      <c r="A42" s="20" t="s">
        <v>12</v>
      </c>
      <c r="B42" s="20"/>
      <c r="H42" s="37" t="s">
        <v>60</v>
      </c>
      <c r="I42" s="38"/>
      <c r="J42" s="38"/>
      <c r="K42" s="38"/>
      <c r="L42" s="38"/>
      <c r="M42" s="39"/>
      <c r="P42" s="40" t="s">
        <v>47</v>
      </c>
      <c r="Q42" s="40"/>
    </row>
    <row r="43" spans="1:18" x14ac:dyDescent="0.25">
      <c r="A43" s="2" t="s">
        <v>9</v>
      </c>
      <c r="B43" s="2" t="s">
        <v>4</v>
      </c>
      <c r="C43" s="2">
        <v>1.2</v>
      </c>
      <c r="H43" s="2">
        <f>C11</f>
        <v>2.29</v>
      </c>
      <c r="I43" s="2"/>
      <c r="J43" s="2">
        <f>C12</f>
        <v>5.5</v>
      </c>
      <c r="K43" s="2"/>
      <c r="L43" s="2">
        <f>C13</f>
        <v>2.27</v>
      </c>
      <c r="M43" s="2"/>
      <c r="P43" s="2" t="s">
        <v>48</v>
      </c>
      <c r="Q43" s="2">
        <f>C49*K51</f>
        <v>1008</v>
      </c>
    </row>
    <row r="44" spans="1:18" x14ac:dyDescent="0.25">
      <c r="A44" s="2" t="s">
        <v>2</v>
      </c>
      <c r="B44" s="2" t="s">
        <v>13</v>
      </c>
      <c r="C44" s="2">
        <v>0.8</v>
      </c>
      <c r="H44" s="2">
        <f>C43</f>
        <v>1.2</v>
      </c>
      <c r="I44" s="2">
        <f>H43/H44</f>
        <v>1.9083333333333334</v>
      </c>
      <c r="J44" s="2">
        <f>C44</f>
        <v>0.8</v>
      </c>
      <c r="K44" s="2">
        <f>J43/J44</f>
        <v>6.875</v>
      </c>
      <c r="L44" s="2">
        <f>C47</f>
        <v>1.36</v>
      </c>
      <c r="M44" s="2">
        <f>L43/L44</f>
        <v>1.6691176470588234</v>
      </c>
      <c r="P44" s="2" t="s">
        <v>50</v>
      </c>
      <c r="Q44" s="14">
        <f>C6/Q43</f>
        <v>11.904761904761905</v>
      </c>
    </row>
    <row r="45" spans="1:18" x14ac:dyDescent="0.25">
      <c r="A45" s="2" t="s">
        <v>1</v>
      </c>
      <c r="B45" s="2" t="s">
        <v>7</v>
      </c>
      <c r="C45" s="2">
        <v>0.17</v>
      </c>
      <c r="H45" s="2">
        <f>C44</f>
        <v>0.8</v>
      </c>
      <c r="I45" s="2">
        <f>H43/H45</f>
        <v>2.8624999999999998</v>
      </c>
      <c r="J45" s="2">
        <f>C43</f>
        <v>1.2</v>
      </c>
      <c r="K45" s="2">
        <f>J43/J45</f>
        <v>4.5833333333333339</v>
      </c>
      <c r="L45" s="2">
        <f>C47</f>
        <v>1.36</v>
      </c>
      <c r="M45" s="2">
        <f>L43/L45</f>
        <v>1.6691176470588234</v>
      </c>
      <c r="P45" s="2" t="s">
        <v>58</v>
      </c>
      <c r="Q45" s="14">
        <f>K51*Q44</f>
        <v>95.238095238095241</v>
      </c>
    </row>
    <row r="46" spans="1:18" ht="15" customHeight="1" x14ac:dyDescent="0.25">
      <c r="A46" s="2" t="s">
        <v>3</v>
      </c>
      <c r="B46" s="2" t="s">
        <v>14</v>
      </c>
      <c r="C46" s="2">
        <v>22</v>
      </c>
      <c r="P46" s="2" t="s">
        <v>32</v>
      </c>
      <c r="Q46" s="2">
        <f>C48*K51</f>
        <v>16304</v>
      </c>
      <c r="R46" s="2" t="s">
        <v>44</v>
      </c>
    </row>
    <row r="47" spans="1:18" x14ac:dyDescent="0.25">
      <c r="A47" s="9" t="s">
        <v>55</v>
      </c>
      <c r="B47" s="9" t="s">
        <v>94</v>
      </c>
      <c r="C47" s="2">
        <v>1.36</v>
      </c>
      <c r="P47" s="2" t="s">
        <v>33</v>
      </c>
      <c r="Q47" s="11">
        <f>C11*C12*M51</f>
        <v>17.129200000000001</v>
      </c>
      <c r="R47" s="2" t="s">
        <v>45</v>
      </c>
    </row>
    <row r="48" spans="1:18" x14ac:dyDescent="0.25">
      <c r="A48" s="9" t="s">
        <v>53</v>
      </c>
      <c r="B48" s="9" t="s">
        <v>88</v>
      </c>
      <c r="C48" s="2">
        <v>2038</v>
      </c>
      <c r="P48" s="2" t="s">
        <v>51</v>
      </c>
      <c r="Q48" s="13">
        <f>Q47*100/28.8</f>
        <v>59.476388888888891</v>
      </c>
    </row>
    <row r="49" spans="1:18" x14ac:dyDescent="0.25">
      <c r="A49" s="9" t="s">
        <v>54</v>
      </c>
      <c r="B49" s="2" t="s">
        <v>89</v>
      </c>
      <c r="C49" s="9">
        <v>126</v>
      </c>
      <c r="H49" s="32" t="s">
        <v>27</v>
      </c>
      <c r="I49" s="33"/>
      <c r="J49" s="34"/>
      <c r="K49" s="2" t="s">
        <v>57</v>
      </c>
      <c r="L49" s="2" t="s">
        <v>29</v>
      </c>
      <c r="M49" s="2" t="s">
        <v>46</v>
      </c>
    </row>
    <row r="50" spans="1:18" x14ac:dyDescent="0.25">
      <c r="A50" s="9" t="s">
        <v>56</v>
      </c>
      <c r="B50" s="9" t="s">
        <v>93</v>
      </c>
      <c r="C50" s="9">
        <v>95</v>
      </c>
      <c r="H50" s="2">
        <f>TRUNC(I44,0)</f>
        <v>1</v>
      </c>
      <c r="I50" s="2">
        <f>TRUNC(K44,0)</f>
        <v>6</v>
      </c>
      <c r="J50" s="2">
        <f>TRUNC(M44,0)</f>
        <v>1</v>
      </c>
      <c r="K50" s="2">
        <f>H50*I50</f>
        <v>6</v>
      </c>
      <c r="L50" s="2">
        <f>J50</f>
        <v>1</v>
      </c>
      <c r="M50" s="2">
        <f>L44</f>
        <v>1.36</v>
      </c>
    </row>
    <row r="51" spans="1:18" x14ac:dyDescent="0.25">
      <c r="H51" s="2">
        <f>TRUNC(I45,0)</f>
        <v>2</v>
      </c>
      <c r="I51" s="2">
        <f>TRUNC(K45,0)</f>
        <v>4</v>
      </c>
      <c r="J51" s="2">
        <f>TRUNC(M45,0)</f>
        <v>1</v>
      </c>
      <c r="K51" s="2">
        <f>H51*I51</f>
        <v>8</v>
      </c>
      <c r="L51" s="2">
        <f>J51</f>
        <v>1</v>
      </c>
      <c r="M51" s="2">
        <f>L45</f>
        <v>1.36</v>
      </c>
    </row>
    <row r="52" spans="1:18" ht="15" customHeight="1" x14ac:dyDescent="0.25"/>
    <row r="58" spans="1:18" x14ac:dyDescent="0.25">
      <c r="H58" s="37" t="s">
        <v>72</v>
      </c>
      <c r="I58" s="38"/>
      <c r="J58" s="38"/>
      <c r="K58" s="38"/>
      <c r="L58" s="38"/>
      <c r="M58" s="39"/>
      <c r="P58" s="40" t="s">
        <v>67</v>
      </c>
      <c r="Q58" s="40"/>
    </row>
    <row r="59" spans="1:18" x14ac:dyDescent="0.25">
      <c r="H59" s="2">
        <f>C11</f>
        <v>2.29</v>
      </c>
      <c r="I59" s="2"/>
      <c r="J59" s="2">
        <f>C12</f>
        <v>5.5</v>
      </c>
      <c r="K59" s="2"/>
      <c r="L59" s="2">
        <f>C13</f>
        <v>2.27</v>
      </c>
      <c r="M59" s="2"/>
      <c r="P59" s="2" t="s">
        <v>42</v>
      </c>
      <c r="Q59" s="2">
        <f>C49*K66</f>
        <v>1360.8000000000002</v>
      </c>
    </row>
    <row r="60" spans="1:18" x14ac:dyDescent="0.25">
      <c r="H60" s="2">
        <f>C43</f>
        <v>1.2</v>
      </c>
      <c r="I60" s="2">
        <f>H60*1</f>
        <v>1.2</v>
      </c>
      <c r="J60" s="2">
        <f>C44</f>
        <v>0.8</v>
      </c>
      <c r="K60" s="2">
        <f>J60*5</f>
        <v>4</v>
      </c>
      <c r="L60" s="2">
        <f>C47</f>
        <v>1.36</v>
      </c>
      <c r="M60" s="2">
        <f>L59/L60</f>
        <v>1.6691176470588234</v>
      </c>
      <c r="P60" s="2" t="s">
        <v>65</v>
      </c>
      <c r="Q60" s="2">
        <f>C6/Q59</f>
        <v>8.8183421516754841</v>
      </c>
    </row>
    <row r="61" spans="1:18" x14ac:dyDescent="0.25">
      <c r="H61" s="2">
        <f>C44</f>
        <v>0.8</v>
      </c>
      <c r="I61" s="2">
        <f>H61*1</f>
        <v>0.8</v>
      </c>
      <c r="J61" s="2">
        <f>C43</f>
        <v>1.2</v>
      </c>
      <c r="K61" s="2">
        <f>J61*1</f>
        <v>1.2</v>
      </c>
      <c r="P61" s="2" t="s">
        <v>58</v>
      </c>
      <c r="Q61" s="2">
        <f>K66*Q60</f>
        <v>95.238095238095241</v>
      </c>
    </row>
    <row r="62" spans="1:18" x14ac:dyDescent="0.25">
      <c r="I62" s="2">
        <f>I60+I61</f>
        <v>2</v>
      </c>
      <c r="K62" s="2">
        <f>K60+K61</f>
        <v>5.2</v>
      </c>
      <c r="P62" s="2" t="s">
        <v>32</v>
      </c>
      <c r="Q62" s="2">
        <f>C48*K66</f>
        <v>22010.400000000001</v>
      </c>
      <c r="R62" s="2" t="s">
        <v>44</v>
      </c>
    </row>
    <row r="63" spans="1:18" x14ac:dyDescent="0.25">
      <c r="P63" s="2" t="s">
        <v>33</v>
      </c>
      <c r="Q63" s="2">
        <f>I62*K62*L60</f>
        <v>14.144000000000002</v>
      </c>
      <c r="R63" s="2" t="s">
        <v>45</v>
      </c>
    </row>
    <row r="64" spans="1:18" x14ac:dyDescent="0.25">
      <c r="P64" s="2" t="s">
        <v>51</v>
      </c>
      <c r="Q64" s="13">
        <f>Q63*100/C15</f>
        <v>49.111111111111114</v>
      </c>
    </row>
    <row r="65" spans="8:17" x14ac:dyDescent="0.25">
      <c r="H65" s="32" t="s">
        <v>27</v>
      </c>
      <c r="I65" s="33"/>
      <c r="J65" s="34"/>
      <c r="K65" s="2" t="s">
        <v>78</v>
      </c>
      <c r="L65" s="2" t="s">
        <v>29</v>
      </c>
      <c r="M65" s="2" t="s">
        <v>46</v>
      </c>
    </row>
    <row r="66" spans="8:17" x14ac:dyDescent="0.25">
      <c r="H66" s="2">
        <f>TRUNC(I60,0)</f>
        <v>1</v>
      </c>
      <c r="I66" s="2">
        <v>5</v>
      </c>
      <c r="J66" s="2">
        <f>TRUNC(M60,0)</f>
        <v>1</v>
      </c>
      <c r="K66" s="2">
        <f>H68*I68</f>
        <v>10.8</v>
      </c>
      <c r="L66" s="2">
        <f>J66</f>
        <v>1</v>
      </c>
      <c r="M66" s="2">
        <f>L66*L60</f>
        <v>1.36</v>
      </c>
    </row>
    <row r="67" spans="8:17" x14ac:dyDescent="0.25">
      <c r="H67" s="2">
        <f>TRUNC(I61,1)</f>
        <v>0.8</v>
      </c>
      <c r="I67" s="2">
        <f>TRUNC(K61,0)</f>
        <v>1</v>
      </c>
    </row>
    <row r="68" spans="8:17" x14ac:dyDescent="0.25">
      <c r="H68" s="2">
        <f>H66+H67</f>
        <v>1.8</v>
      </c>
      <c r="I68" s="2">
        <f>I66+I67</f>
        <v>6</v>
      </c>
    </row>
    <row r="73" spans="8:17" ht="15" customHeight="1" x14ac:dyDescent="0.25"/>
    <row r="79" spans="8:17" x14ac:dyDescent="0.25">
      <c r="H79" s="41" t="s">
        <v>63</v>
      </c>
      <c r="I79" s="42"/>
      <c r="J79" s="42"/>
      <c r="K79" s="42"/>
      <c r="L79" s="42"/>
      <c r="M79" s="43"/>
      <c r="P79" s="41" t="s">
        <v>64</v>
      </c>
      <c r="Q79" s="43"/>
    </row>
    <row r="80" spans="8:17" x14ac:dyDescent="0.25">
      <c r="H80" s="2">
        <f>C91</f>
        <v>2.29</v>
      </c>
      <c r="I80" s="2"/>
      <c r="J80" s="2">
        <f>C92</f>
        <v>11.59</v>
      </c>
      <c r="K80" s="2"/>
      <c r="L80" s="2">
        <f>C93</f>
        <v>2.54</v>
      </c>
      <c r="M80" s="2"/>
      <c r="P80" s="2" t="s">
        <v>42</v>
      </c>
      <c r="Q80" s="2">
        <f>C26*K88</f>
        <v>3024</v>
      </c>
    </row>
    <row r="81" spans="1:18" x14ac:dyDescent="0.25">
      <c r="H81" s="2">
        <f>C20</f>
        <v>1.2</v>
      </c>
      <c r="I81" s="2">
        <f>H80/H81</f>
        <v>1.9083333333333334</v>
      </c>
      <c r="J81" s="2">
        <f>C21</f>
        <v>1</v>
      </c>
      <c r="K81" s="2">
        <f>J80/J81</f>
        <v>11.59</v>
      </c>
      <c r="L81" s="2">
        <f>C24</f>
        <v>1.36</v>
      </c>
      <c r="M81" s="2">
        <f>L80/L81</f>
        <v>1.8676470588235292</v>
      </c>
      <c r="P81" s="2" t="s">
        <v>65</v>
      </c>
      <c r="Q81" s="2">
        <f>C6/Q80</f>
        <v>3.9682539682539684</v>
      </c>
    </row>
    <row r="82" spans="1:18" x14ac:dyDescent="0.25">
      <c r="H82" s="2">
        <f>C21</f>
        <v>1</v>
      </c>
      <c r="I82" s="2">
        <f>H80/H82</f>
        <v>2.29</v>
      </c>
      <c r="J82" s="2">
        <f>C20</f>
        <v>1.2</v>
      </c>
      <c r="K82" s="2">
        <f>J80/J82</f>
        <v>9.6583333333333332</v>
      </c>
      <c r="L82" s="2">
        <f>C24</f>
        <v>1.36</v>
      </c>
      <c r="M82" s="2">
        <f>L80/L82</f>
        <v>1.8676470588235292</v>
      </c>
      <c r="P82" s="2" t="s">
        <v>58</v>
      </c>
      <c r="Q82" s="2">
        <f>Q81*K88</f>
        <v>71.428571428571431</v>
      </c>
    </row>
    <row r="83" spans="1:18" x14ac:dyDescent="0.25">
      <c r="P83" s="2" t="s">
        <v>32</v>
      </c>
      <c r="Q83" s="2">
        <f>C25*K88</f>
        <v>48834</v>
      </c>
      <c r="R83" s="2" t="s">
        <v>44</v>
      </c>
    </row>
    <row r="84" spans="1:18" x14ac:dyDescent="0.25">
      <c r="P84" s="2" t="s">
        <v>33</v>
      </c>
      <c r="Q84" s="2">
        <f>C91*C92*L81</f>
        <v>36.095896000000003</v>
      </c>
      <c r="R84" s="2" t="s">
        <v>45</v>
      </c>
    </row>
    <row r="85" spans="1:18" x14ac:dyDescent="0.25">
      <c r="P85" s="2" t="s">
        <v>51</v>
      </c>
      <c r="Q85" s="13">
        <f>Q84*100/67.5</f>
        <v>53.475401481481484</v>
      </c>
    </row>
    <row r="86" spans="1:18" x14ac:dyDescent="0.25">
      <c r="H86" s="15" t="s">
        <v>27</v>
      </c>
      <c r="I86" s="19"/>
      <c r="J86" s="16"/>
      <c r="K86" s="2" t="s">
        <v>57</v>
      </c>
      <c r="L86" s="2" t="s">
        <v>29</v>
      </c>
      <c r="M86" s="2" t="s">
        <v>46</v>
      </c>
    </row>
    <row r="87" spans="1:18" x14ac:dyDescent="0.25">
      <c r="H87" s="2">
        <f>TRUNC(I81,0)</f>
        <v>1</v>
      </c>
      <c r="I87" s="2">
        <f>TRUNC(K81,0)</f>
        <v>11</v>
      </c>
      <c r="J87" s="2">
        <f>TRUNC(M81,0)</f>
        <v>1</v>
      </c>
      <c r="K87" s="2">
        <f>H87*I87</f>
        <v>11</v>
      </c>
      <c r="L87" s="2">
        <f>J87</f>
        <v>1</v>
      </c>
      <c r="M87" s="2">
        <f>L81</f>
        <v>1.36</v>
      </c>
    </row>
    <row r="88" spans="1:18" x14ac:dyDescent="0.25">
      <c r="H88" s="2">
        <f>TRUNC(I82,0)</f>
        <v>2</v>
      </c>
      <c r="I88" s="2">
        <f>TRUNC(K82,0)</f>
        <v>9</v>
      </c>
      <c r="J88" s="2">
        <f>TRUNC(M82,0)</f>
        <v>1</v>
      </c>
      <c r="K88" s="2">
        <f>H88*I88</f>
        <v>18</v>
      </c>
      <c r="L88" s="2">
        <f>J88</f>
        <v>1</v>
      </c>
      <c r="M88" s="2">
        <f>L82</f>
        <v>1.36</v>
      </c>
    </row>
    <row r="90" spans="1:18" ht="31.5" customHeight="1" x14ac:dyDescent="0.25">
      <c r="A90" s="29" t="s">
        <v>22</v>
      </c>
      <c r="B90" s="30"/>
    </row>
    <row r="91" spans="1:18" x14ac:dyDescent="0.25">
      <c r="A91" s="2" t="s">
        <v>9</v>
      </c>
      <c r="B91" s="2" t="s">
        <v>18</v>
      </c>
      <c r="C91" s="2">
        <v>2.29</v>
      </c>
    </row>
    <row r="92" spans="1:18" x14ac:dyDescent="0.25">
      <c r="A92" s="2" t="s">
        <v>2</v>
      </c>
      <c r="B92" s="2" t="s">
        <v>23</v>
      </c>
      <c r="C92" s="2">
        <v>11.59</v>
      </c>
    </row>
    <row r="93" spans="1:18" x14ac:dyDescent="0.25">
      <c r="A93" s="2" t="s">
        <v>1</v>
      </c>
      <c r="B93" s="2" t="s">
        <v>24</v>
      </c>
      <c r="C93" s="2">
        <v>2.54</v>
      </c>
    </row>
    <row r="94" spans="1:18" x14ac:dyDescent="0.25">
      <c r="A94" s="2" t="s">
        <v>16</v>
      </c>
      <c r="B94" s="2" t="s">
        <v>25</v>
      </c>
      <c r="C94" s="2">
        <v>29240</v>
      </c>
      <c r="H94" s="41" t="s">
        <v>76</v>
      </c>
      <c r="I94" s="42"/>
      <c r="J94" s="42"/>
      <c r="K94" s="42"/>
      <c r="L94" s="42"/>
      <c r="M94" s="43"/>
      <c r="P94" s="41" t="s">
        <v>64</v>
      </c>
      <c r="Q94" s="43"/>
    </row>
    <row r="95" spans="1:18" x14ac:dyDescent="0.25">
      <c r="A95" s="2" t="s">
        <v>17</v>
      </c>
      <c r="B95" s="2" t="s">
        <v>26</v>
      </c>
      <c r="C95" s="2">
        <v>67.5</v>
      </c>
      <c r="H95" s="2">
        <f>C91</f>
        <v>2.29</v>
      </c>
      <c r="I95" s="2"/>
      <c r="J95" s="2">
        <f>C92</f>
        <v>11.59</v>
      </c>
      <c r="K95" s="2"/>
      <c r="L95" s="2">
        <f>C93</f>
        <v>2.54</v>
      </c>
      <c r="M95" s="2"/>
      <c r="P95" s="2" t="s">
        <v>42</v>
      </c>
      <c r="Q95" s="2">
        <f>C26*K102</f>
        <v>3696</v>
      </c>
    </row>
    <row r="96" spans="1:18" x14ac:dyDescent="0.25">
      <c r="H96" s="2">
        <f>C43</f>
        <v>1.2</v>
      </c>
      <c r="I96" s="2">
        <f>H96*1</f>
        <v>1.2</v>
      </c>
      <c r="J96" s="2">
        <f>C21</f>
        <v>1</v>
      </c>
      <c r="K96" s="2">
        <f>J96*9</f>
        <v>9</v>
      </c>
      <c r="L96" s="2">
        <f>C47</f>
        <v>1.36</v>
      </c>
      <c r="M96" s="2">
        <f>L95/L96</f>
        <v>1.8676470588235292</v>
      </c>
      <c r="P96" s="2" t="s">
        <v>65</v>
      </c>
      <c r="Q96" s="2">
        <f>C6/Q95</f>
        <v>3.2467532467532467</v>
      </c>
    </row>
    <row r="97" spans="8:18" x14ac:dyDescent="0.25">
      <c r="H97" s="2">
        <f>C21</f>
        <v>1</v>
      </c>
      <c r="I97" s="2">
        <f>H97*1</f>
        <v>1</v>
      </c>
      <c r="J97" s="2">
        <f>C43</f>
        <v>1.2</v>
      </c>
      <c r="K97" s="2">
        <f>J97*2</f>
        <v>2.4</v>
      </c>
      <c r="P97" s="2" t="s">
        <v>58</v>
      </c>
      <c r="Q97" s="2">
        <f>Q96*K102</f>
        <v>71.428571428571431</v>
      </c>
    </row>
    <row r="98" spans="8:18" x14ac:dyDescent="0.25">
      <c r="I98" s="2">
        <f>I96+I97</f>
        <v>2.2000000000000002</v>
      </c>
      <c r="K98" s="2">
        <f>K96+K97</f>
        <v>11.4</v>
      </c>
      <c r="P98" s="2" t="s">
        <v>32</v>
      </c>
      <c r="Q98" s="2">
        <f>K102*C25</f>
        <v>59686</v>
      </c>
      <c r="R98" s="2" t="s">
        <v>44</v>
      </c>
    </row>
    <row r="99" spans="8:18" x14ac:dyDescent="0.25">
      <c r="P99" s="2" t="s">
        <v>33</v>
      </c>
      <c r="Q99" s="2">
        <f>I98*K98*L96</f>
        <v>34.108800000000002</v>
      </c>
      <c r="R99" s="2" t="s">
        <v>45</v>
      </c>
    </row>
    <row r="100" spans="8:18" x14ac:dyDescent="0.25">
      <c r="P100" s="2" t="s">
        <v>51</v>
      </c>
      <c r="Q100" s="13">
        <f>Q99*100/C95</f>
        <v>50.531555555555556</v>
      </c>
    </row>
    <row r="101" spans="8:18" x14ac:dyDescent="0.25">
      <c r="H101" s="32" t="s">
        <v>27</v>
      </c>
      <c r="I101" s="33"/>
      <c r="J101" s="34"/>
      <c r="K101" s="2" t="s">
        <v>78</v>
      </c>
      <c r="L101" s="2" t="s">
        <v>29</v>
      </c>
      <c r="M101" s="2" t="s">
        <v>46</v>
      </c>
    </row>
    <row r="102" spans="8:18" x14ac:dyDescent="0.25">
      <c r="H102" s="2">
        <f>TRUNC(I96,0)</f>
        <v>1</v>
      </c>
      <c r="I102" s="2">
        <f>TRUNC(K96,0)</f>
        <v>9</v>
      </c>
      <c r="J102" s="2">
        <f>TRUNC(M96,0)</f>
        <v>1</v>
      </c>
      <c r="K102" s="2">
        <f>H104*I104</f>
        <v>22</v>
      </c>
      <c r="L102" s="2">
        <f>J102</f>
        <v>1</v>
      </c>
      <c r="M102" s="2">
        <f>L102*L96</f>
        <v>1.36</v>
      </c>
    </row>
    <row r="103" spans="8:18" x14ac:dyDescent="0.25">
      <c r="H103" s="2">
        <f>TRUNC(I97,0)</f>
        <v>1</v>
      </c>
      <c r="I103" s="2">
        <v>2</v>
      </c>
    </row>
    <row r="104" spans="8:18" x14ac:dyDescent="0.25">
      <c r="H104" s="2">
        <f>H102+H103</f>
        <v>2</v>
      </c>
      <c r="I104" s="2">
        <f>I102+I103</f>
        <v>11</v>
      </c>
    </row>
    <row r="115" spans="8:18" x14ac:dyDescent="0.25">
      <c r="H115" s="44" t="s">
        <v>61</v>
      </c>
      <c r="I115" s="45"/>
      <c r="J115" s="45"/>
      <c r="K115" s="45"/>
      <c r="L115" s="45"/>
      <c r="M115" s="46"/>
      <c r="P115" s="44" t="s">
        <v>62</v>
      </c>
      <c r="Q115" s="46"/>
    </row>
    <row r="116" spans="8:18" x14ac:dyDescent="0.25">
      <c r="H116" s="2">
        <f>C91</f>
        <v>2.29</v>
      </c>
      <c r="I116" s="2"/>
      <c r="J116" s="2">
        <f>C92</f>
        <v>11.59</v>
      </c>
      <c r="K116" s="2"/>
      <c r="L116" s="2">
        <f>C93</f>
        <v>2.54</v>
      </c>
      <c r="M116" s="2"/>
      <c r="P116" s="2" t="s">
        <v>42</v>
      </c>
      <c r="Q116" s="2">
        <f>K124*C49</f>
        <v>2268</v>
      </c>
    </row>
    <row r="117" spans="8:18" x14ac:dyDescent="0.25">
      <c r="H117" s="2">
        <f>C43</f>
        <v>1.2</v>
      </c>
      <c r="I117" s="2">
        <f>H116/H117</f>
        <v>1.9083333333333334</v>
      </c>
      <c r="J117" s="2">
        <f>C44</f>
        <v>0.8</v>
      </c>
      <c r="K117" s="2">
        <f>J116/J117</f>
        <v>14.487499999999999</v>
      </c>
      <c r="L117" s="2">
        <f>C47</f>
        <v>1.36</v>
      </c>
      <c r="M117" s="2">
        <f>L116/L117</f>
        <v>1.8676470588235292</v>
      </c>
      <c r="P117" s="2" t="s">
        <v>66</v>
      </c>
      <c r="Q117" s="2">
        <f>C6/Q116</f>
        <v>5.2910052910052912</v>
      </c>
    </row>
    <row r="118" spans="8:18" x14ac:dyDescent="0.25">
      <c r="H118" s="2">
        <f>C44</f>
        <v>0.8</v>
      </c>
      <c r="I118" s="2">
        <f>H116/H118</f>
        <v>2.8624999999999998</v>
      </c>
      <c r="J118" s="2">
        <f>C43</f>
        <v>1.2</v>
      </c>
      <c r="K118" s="2">
        <f>J116/J118</f>
        <v>9.6583333333333332</v>
      </c>
      <c r="L118" s="2">
        <f>C47</f>
        <v>1.36</v>
      </c>
      <c r="M118" s="2">
        <f>L116/L118</f>
        <v>1.8676470588235292</v>
      </c>
      <c r="P118" s="2" t="s">
        <v>58</v>
      </c>
      <c r="Q118" s="2">
        <f>K124*Q117</f>
        <v>95.238095238095241</v>
      </c>
    </row>
    <row r="119" spans="8:18" x14ac:dyDescent="0.25">
      <c r="P119" s="2" t="s">
        <v>32</v>
      </c>
      <c r="Q119" s="2">
        <f>C48*K124</f>
        <v>36684</v>
      </c>
      <c r="R119" s="2" t="s">
        <v>44</v>
      </c>
    </row>
    <row r="120" spans="8:18" x14ac:dyDescent="0.25">
      <c r="P120" s="2" t="s">
        <v>33</v>
      </c>
      <c r="Q120" s="2">
        <f>C91*C92*L118</f>
        <v>36.095896000000003</v>
      </c>
      <c r="R120" s="2" t="s">
        <v>45</v>
      </c>
    </row>
    <row r="121" spans="8:18" x14ac:dyDescent="0.25">
      <c r="P121" s="2" t="s">
        <v>51</v>
      </c>
      <c r="Q121" s="13">
        <f>Q120*100/C95</f>
        <v>53.475401481481484</v>
      </c>
    </row>
    <row r="122" spans="8:18" x14ac:dyDescent="0.25">
      <c r="H122" s="32" t="s">
        <v>27</v>
      </c>
      <c r="I122" s="33"/>
      <c r="J122" s="34"/>
      <c r="K122" s="2" t="s">
        <v>57</v>
      </c>
      <c r="L122" s="2" t="s">
        <v>29</v>
      </c>
      <c r="M122" s="2" t="s">
        <v>46</v>
      </c>
    </row>
    <row r="123" spans="8:18" x14ac:dyDescent="0.25">
      <c r="H123" s="2">
        <f>TRUNC(I117,0)</f>
        <v>1</v>
      </c>
      <c r="I123" s="2">
        <f>TRUNC(K117,0)</f>
        <v>14</v>
      </c>
      <c r="J123" s="2">
        <f>TRUNC(M117,0)</f>
        <v>1</v>
      </c>
      <c r="K123" s="2">
        <f>H123*I123</f>
        <v>14</v>
      </c>
      <c r="L123" s="2">
        <f>J123</f>
        <v>1</v>
      </c>
      <c r="M123" s="2">
        <f>L117</f>
        <v>1.36</v>
      </c>
    </row>
    <row r="124" spans="8:18" x14ac:dyDescent="0.25">
      <c r="H124" s="2">
        <f>TRUNC(I118,0)</f>
        <v>2</v>
      </c>
      <c r="I124" s="2">
        <f>TRUNC(K118,0)</f>
        <v>9</v>
      </c>
      <c r="J124" s="2">
        <f>TRUNC(M118,0)</f>
        <v>1</v>
      </c>
      <c r="K124" s="2">
        <f>H124*I124</f>
        <v>18</v>
      </c>
      <c r="L124" s="2">
        <f>J124</f>
        <v>1</v>
      </c>
      <c r="M124" s="2">
        <f>L118</f>
        <v>1.36</v>
      </c>
    </row>
    <row r="130" spans="8:18" x14ac:dyDescent="0.25">
      <c r="H130" s="44" t="s">
        <v>74</v>
      </c>
      <c r="I130" s="45"/>
      <c r="J130" s="45"/>
      <c r="K130" s="45"/>
      <c r="L130" s="45"/>
      <c r="M130" s="46"/>
      <c r="P130" s="44" t="s">
        <v>64</v>
      </c>
      <c r="Q130" s="46"/>
    </row>
    <row r="131" spans="8:18" x14ac:dyDescent="0.25">
      <c r="H131" s="2">
        <f>C186</f>
        <v>2.29</v>
      </c>
      <c r="I131" s="2"/>
      <c r="J131" s="2">
        <f>C187</f>
        <v>11.59</v>
      </c>
      <c r="K131" s="2"/>
      <c r="L131" s="2">
        <f>C165</f>
        <v>2.27</v>
      </c>
      <c r="M131" s="2"/>
      <c r="P131" s="2" t="s">
        <v>42</v>
      </c>
      <c r="Q131" s="2">
        <f>C49*K138</f>
        <v>2898</v>
      </c>
    </row>
    <row r="132" spans="8:18" x14ac:dyDescent="0.25">
      <c r="H132" s="2">
        <f>C43</f>
        <v>1.2</v>
      </c>
      <c r="I132" s="2">
        <f>H132*1</f>
        <v>1.2</v>
      </c>
      <c r="J132" s="2">
        <f>C44</f>
        <v>0.8</v>
      </c>
      <c r="K132" s="2">
        <f>J132*14</f>
        <v>11.200000000000001</v>
      </c>
      <c r="L132" s="2">
        <f>C47</f>
        <v>1.36</v>
      </c>
      <c r="M132" s="2">
        <f>L131/L132</f>
        <v>1.6691176470588234</v>
      </c>
      <c r="P132" s="2" t="s">
        <v>65</v>
      </c>
      <c r="Q132" s="2">
        <f>C6/Q131</f>
        <v>4.1407867494824018</v>
      </c>
    </row>
    <row r="133" spans="8:18" x14ac:dyDescent="0.25">
      <c r="H133" s="2">
        <f>C44</f>
        <v>0.8</v>
      </c>
      <c r="I133" s="2">
        <f>H133*1</f>
        <v>0.8</v>
      </c>
      <c r="J133" s="2">
        <f>C43</f>
        <v>1.2</v>
      </c>
      <c r="K133" s="2">
        <f>J133*9</f>
        <v>10.799999999999999</v>
      </c>
      <c r="P133" s="2" t="s">
        <v>49</v>
      </c>
      <c r="Q133" s="2">
        <f>Q132*K138</f>
        <v>95.238095238095241</v>
      </c>
    </row>
    <row r="134" spans="8:18" x14ac:dyDescent="0.25">
      <c r="I134" s="2">
        <f>I132+I133</f>
        <v>2</v>
      </c>
      <c r="K134" s="2">
        <f>K132</f>
        <v>11.200000000000001</v>
      </c>
      <c r="P134" s="2" t="s">
        <v>32</v>
      </c>
      <c r="Q134" s="2">
        <f>C48*K138</f>
        <v>46874</v>
      </c>
      <c r="R134" s="2" t="s">
        <v>44</v>
      </c>
    </row>
    <row r="135" spans="8:18" x14ac:dyDescent="0.25">
      <c r="P135" s="2" t="s">
        <v>33</v>
      </c>
      <c r="Q135" s="2">
        <f>I134*K134*L132</f>
        <v>30.464000000000006</v>
      </c>
      <c r="R135" s="2" t="s">
        <v>45</v>
      </c>
    </row>
    <row r="136" spans="8:18" x14ac:dyDescent="0.25">
      <c r="P136" s="2" t="s">
        <v>51</v>
      </c>
      <c r="Q136" s="13">
        <f>Q135*100/C95</f>
        <v>45.131851851851863</v>
      </c>
    </row>
    <row r="137" spans="8:18" x14ac:dyDescent="0.25">
      <c r="H137" s="32" t="s">
        <v>27</v>
      </c>
      <c r="I137" s="33"/>
      <c r="J137" s="34"/>
      <c r="K137" s="2" t="s">
        <v>78</v>
      </c>
      <c r="L137" s="2" t="s">
        <v>29</v>
      </c>
      <c r="M137" s="2" t="s">
        <v>46</v>
      </c>
    </row>
    <row r="138" spans="8:18" x14ac:dyDescent="0.25">
      <c r="H138" s="2">
        <f>TRUNC(I132,0)</f>
        <v>1</v>
      </c>
      <c r="I138" s="2">
        <v>14</v>
      </c>
      <c r="J138" s="2">
        <f>TRUNC(M132,0)</f>
        <v>1</v>
      </c>
      <c r="K138" s="2">
        <v>23</v>
      </c>
      <c r="L138" s="2">
        <f>J138</f>
        <v>1</v>
      </c>
      <c r="M138" s="2">
        <f>L138*L132</f>
        <v>1.36</v>
      </c>
    </row>
    <row r="139" spans="8:18" x14ac:dyDescent="0.25">
      <c r="H139" s="14">
        <f>TRUNC(I133,1)</f>
        <v>0.8</v>
      </c>
      <c r="I139" s="2">
        <v>9</v>
      </c>
    </row>
    <row r="140" spans="8:18" x14ac:dyDescent="0.25">
      <c r="H140" s="2">
        <f>H138+H139</f>
        <v>1.8</v>
      </c>
      <c r="I140" s="2">
        <f>I138+I139</f>
        <v>23</v>
      </c>
    </row>
    <row r="147" spans="1:18" ht="28.5" customHeight="1" x14ac:dyDescent="0.25"/>
    <row r="152" spans="1:18" x14ac:dyDescent="0.25">
      <c r="H152" s="48" t="s">
        <v>70</v>
      </c>
      <c r="I152" s="49"/>
      <c r="J152" s="49"/>
      <c r="K152" s="49"/>
      <c r="L152" s="49"/>
      <c r="M152" s="50"/>
      <c r="P152" s="48" t="s">
        <v>67</v>
      </c>
      <c r="Q152" s="50"/>
    </row>
    <row r="153" spans="1:18" x14ac:dyDescent="0.25">
      <c r="A153" s="21" t="s">
        <v>11</v>
      </c>
      <c r="B153" s="21"/>
      <c r="C153" s="1"/>
      <c r="H153" s="2">
        <f>C163</f>
        <v>2.29</v>
      </c>
      <c r="I153" s="2"/>
      <c r="J153" s="2">
        <f>C164</f>
        <v>5.5</v>
      </c>
      <c r="K153" s="2"/>
      <c r="L153" s="2">
        <f>C165</f>
        <v>2.27</v>
      </c>
      <c r="M153" s="2"/>
      <c r="P153" s="2" t="s">
        <v>42</v>
      </c>
      <c r="Q153" s="2">
        <f>K161*L161</f>
        <v>49</v>
      </c>
    </row>
    <row r="154" spans="1:18" x14ac:dyDescent="0.25">
      <c r="A154" s="3" t="s">
        <v>9</v>
      </c>
      <c r="B154" s="4" t="s">
        <v>95</v>
      </c>
      <c r="C154" s="2">
        <v>0.7</v>
      </c>
      <c r="H154" s="2">
        <f>C154</f>
        <v>0.7</v>
      </c>
      <c r="I154" s="2">
        <f>H153/H154</f>
        <v>3.2714285714285718</v>
      </c>
      <c r="J154" s="2">
        <f>C155</f>
        <v>1.5</v>
      </c>
      <c r="K154" s="2">
        <f>J153/J154</f>
        <v>3.6666666666666665</v>
      </c>
      <c r="L154" s="2">
        <f>C156</f>
        <v>0.3</v>
      </c>
      <c r="M154" s="2">
        <f>L153/L154</f>
        <v>7.5666666666666673</v>
      </c>
      <c r="P154" s="2" t="s">
        <v>65</v>
      </c>
      <c r="Q154" s="2">
        <f>C158/Q153</f>
        <v>244.89795918367346</v>
      </c>
    </row>
    <row r="155" spans="1:18" x14ac:dyDescent="0.25">
      <c r="A155" s="2" t="s">
        <v>2</v>
      </c>
      <c r="B155" s="4" t="s">
        <v>96</v>
      </c>
      <c r="C155" s="2">
        <v>1.5</v>
      </c>
      <c r="H155" s="2">
        <f>C155</f>
        <v>1.5</v>
      </c>
      <c r="I155" s="2">
        <f>H153/H155</f>
        <v>1.5266666666666666</v>
      </c>
      <c r="J155" s="2">
        <f>C154</f>
        <v>0.7</v>
      </c>
      <c r="K155" s="2">
        <f>J153/J155</f>
        <v>7.8571428571428577</v>
      </c>
      <c r="L155" s="2">
        <f>C156</f>
        <v>0.3</v>
      </c>
      <c r="M155" s="2">
        <f>L153/L155</f>
        <v>7.5666666666666673</v>
      </c>
      <c r="P155" s="2" t="s">
        <v>68</v>
      </c>
      <c r="Q155" s="2">
        <f>Q154*Q153</f>
        <v>12000</v>
      </c>
    </row>
    <row r="156" spans="1:18" x14ac:dyDescent="0.25">
      <c r="A156" s="2" t="s">
        <v>1</v>
      </c>
      <c r="B156" s="4" t="s">
        <v>97</v>
      </c>
      <c r="C156" s="2">
        <v>0.3</v>
      </c>
      <c r="P156" s="2" t="s">
        <v>32</v>
      </c>
      <c r="Q156" s="2">
        <f>C157*Q153</f>
        <v>1960</v>
      </c>
      <c r="R156" s="2" t="s">
        <v>44</v>
      </c>
    </row>
    <row r="157" spans="1:18" x14ac:dyDescent="0.25">
      <c r="A157" s="2" t="s">
        <v>10</v>
      </c>
      <c r="B157" s="4" t="s">
        <v>98</v>
      </c>
      <c r="C157" s="2">
        <v>40</v>
      </c>
      <c r="P157" s="2" t="s">
        <v>33</v>
      </c>
      <c r="Q157" s="2">
        <f>H162*I162*M161</f>
        <v>15.435</v>
      </c>
      <c r="R157" s="2" t="s">
        <v>45</v>
      </c>
    </row>
    <row r="158" spans="1:18" x14ac:dyDescent="0.25">
      <c r="A158" s="9" t="s">
        <v>34</v>
      </c>
      <c r="B158" s="2" t="s">
        <v>83</v>
      </c>
      <c r="C158" s="2">
        <v>12000</v>
      </c>
      <c r="P158" s="2" t="s">
        <v>51</v>
      </c>
      <c r="Q158" s="13">
        <f>Q157*100/28.8</f>
        <v>53.59375</v>
      </c>
    </row>
    <row r="159" spans="1:18" x14ac:dyDescent="0.25">
      <c r="H159" s="32" t="s">
        <v>27</v>
      </c>
      <c r="I159" s="33"/>
      <c r="J159" s="34"/>
      <c r="K159" s="2" t="s">
        <v>40</v>
      </c>
      <c r="L159" s="2" t="s">
        <v>29</v>
      </c>
      <c r="M159" s="2" t="s">
        <v>46</v>
      </c>
    </row>
    <row r="160" spans="1:18" x14ac:dyDescent="0.25">
      <c r="H160" s="2">
        <f>TRUNC(I154,0)</f>
        <v>3</v>
      </c>
      <c r="I160" s="2">
        <f>TRUNC(K154,0)</f>
        <v>3</v>
      </c>
      <c r="J160" s="2">
        <f>TRUNC(M154,0)</f>
        <v>7</v>
      </c>
      <c r="K160" s="2">
        <f>H160*I160</f>
        <v>9</v>
      </c>
      <c r="L160" s="2">
        <f>J160</f>
        <v>7</v>
      </c>
      <c r="M160" s="2">
        <f>L160*L154</f>
        <v>2.1</v>
      </c>
    </row>
    <row r="161" spans="1:18" x14ac:dyDescent="0.25">
      <c r="H161" s="2">
        <f>TRUNC(I155,0)</f>
        <v>1</v>
      </c>
      <c r="I161" s="2">
        <f>TRUNC(K155,0)</f>
        <v>7</v>
      </c>
      <c r="J161" s="2">
        <f>TRUNC(M155,0)</f>
        <v>7</v>
      </c>
      <c r="K161" s="2">
        <f>H161*I161</f>
        <v>7</v>
      </c>
      <c r="L161" s="2">
        <f>J161</f>
        <v>7</v>
      </c>
      <c r="M161" s="2">
        <f>L161*L155</f>
        <v>2.1</v>
      </c>
    </row>
    <row r="162" spans="1:18" ht="29.25" customHeight="1" x14ac:dyDescent="0.25">
      <c r="A162" s="27" t="s">
        <v>15</v>
      </c>
      <c r="B162" s="28"/>
      <c r="H162" s="2">
        <f>H155*H161</f>
        <v>1.5</v>
      </c>
      <c r="I162" s="2">
        <f>J155*I161</f>
        <v>4.8999999999999995</v>
      </c>
    </row>
    <row r="163" spans="1:18" x14ac:dyDescent="0.25">
      <c r="A163" s="2" t="s">
        <v>9</v>
      </c>
      <c r="B163" s="2" t="s">
        <v>18</v>
      </c>
      <c r="C163" s="2">
        <v>2.29</v>
      </c>
    </row>
    <row r="164" spans="1:18" x14ac:dyDescent="0.25">
      <c r="A164" s="2" t="s">
        <v>2</v>
      </c>
      <c r="B164" s="2" t="s">
        <v>19</v>
      </c>
      <c r="C164" s="2">
        <v>5.5</v>
      </c>
    </row>
    <row r="165" spans="1:18" x14ac:dyDescent="0.25">
      <c r="A165" s="2" t="s">
        <v>1</v>
      </c>
      <c r="B165" s="2" t="s">
        <v>20</v>
      </c>
      <c r="C165" s="2">
        <v>2.27</v>
      </c>
    </row>
    <row r="166" spans="1:18" x14ac:dyDescent="0.25">
      <c r="A166" s="2" t="s">
        <v>16</v>
      </c>
      <c r="B166" s="2" t="s">
        <v>35</v>
      </c>
      <c r="C166" s="2">
        <v>27500</v>
      </c>
    </row>
    <row r="167" spans="1:18" x14ac:dyDescent="0.25">
      <c r="A167" s="2" t="s">
        <v>17</v>
      </c>
      <c r="B167" s="2" t="s">
        <v>21</v>
      </c>
      <c r="C167" s="2">
        <v>28.8</v>
      </c>
    </row>
    <row r="168" spans="1:18" x14ac:dyDescent="0.25">
      <c r="H168" s="48" t="s">
        <v>75</v>
      </c>
      <c r="I168" s="49"/>
      <c r="J168" s="49"/>
      <c r="K168" s="49"/>
      <c r="L168" s="49"/>
      <c r="M168" s="50"/>
      <c r="P168" s="55" t="s">
        <v>64</v>
      </c>
      <c r="Q168" s="55"/>
    </row>
    <row r="169" spans="1:18" x14ac:dyDescent="0.25">
      <c r="H169" s="2">
        <f>C163</f>
        <v>2.29</v>
      </c>
      <c r="I169" s="2"/>
      <c r="J169" s="2">
        <f>C164</f>
        <v>5.5</v>
      </c>
      <c r="K169" s="2"/>
      <c r="L169" s="2">
        <f>C165</f>
        <v>2.27</v>
      </c>
      <c r="M169" s="2"/>
      <c r="P169" s="2" t="s">
        <v>42</v>
      </c>
      <c r="Q169" s="2">
        <f>H178*I178*L176</f>
        <v>1176</v>
      </c>
    </row>
    <row r="170" spans="1:18" x14ac:dyDescent="0.25">
      <c r="H170" s="2">
        <f>C154</f>
        <v>0.7</v>
      </c>
      <c r="I170" s="2">
        <f>H170*3</f>
        <v>2.0999999999999996</v>
      </c>
      <c r="J170" s="2">
        <f>C155</f>
        <v>1.5</v>
      </c>
      <c r="K170" s="2">
        <f>J170*16</f>
        <v>24</v>
      </c>
      <c r="L170" s="2">
        <f>C156</f>
        <v>0.3</v>
      </c>
      <c r="M170" s="2">
        <f>L169/L170</f>
        <v>7.5666666666666673</v>
      </c>
      <c r="P170" s="2" t="s">
        <v>65</v>
      </c>
      <c r="Q170" s="2">
        <f>C158/Q169</f>
        <v>10.204081632653061</v>
      </c>
    </row>
    <row r="171" spans="1:18" x14ac:dyDescent="0.25">
      <c r="H171" s="2">
        <f>C155</f>
        <v>1.5</v>
      </c>
      <c r="I171" s="2">
        <f>H171*5</f>
        <v>7.5</v>
      </c>
      <c r="J171" s="2">
        <f>C154</f>
        <v>0.7</v>
      </c>
      <c r="K171" s="2">
        <f>J171*5</f>
        <v>3.5</v>
      </c>
      <c r="M171" s="18"/>
      <c r="P171" s="2" t="s">
        <v>68</v>
      </c>
      <c r="Q171" s="2">
        <f>Q169*Q170</f>
        <v>12000</v>
      </c>
    </row>
    <row r="172" spans="1:18" x14ac:dyDescent="0.25">
      <c r="I172" s="2">
        <f>I170+I171</f>
        <v>9.6</v>
      </c>
      <c r="K172" s="2">
        <f>K170+K171</f>
        <v>27.5</v>
      </c>
      <c r="P172" s="2" t="s">
        <v>32</v>
      </c>
      <c r="Q172" s="2">
        <f>C157*Q169</f>
        <v>47040</v>
      </c>
      <c r="R172" s="2" t="s">
        <v>44</v>
      </c>
    </row>
    <row r="173" spans="1:18" x14ac:dyDescent="0.25">
      <c r="P173" s="2" t="s">
        <v>33</v>
      </c>
      <c r="Q173" s="2">
        <f>I172*K172*M176</f>
        <v>554.4</v>
      </c>
      <c r="R173" s="2" t="s">
        <v>45</v>
      </c>
    </row>
    <row r="174" spans="1:18" x14ac:dyDescent="0.25">
      <c r="P174" s="2" t="s">
        <v>51</v>
      </c>
      <c r="Q174" s="13">
        <f>Q173*100/C167</f>
        <v>1925</v>
      </c>
    </row>
    <row r="175" spans="1:18" x14ac:dyDescent="0.25">
      <c r="H175" s="32" t="s">
        <v>27</v>
      </c>
      <c r="I175" s="33"/>
      <c r="J175" s="34"/>
      <c r="K175" s="2" t="s">
        <v>40</v>
      </c>
      <c r="L175" s="2" t="s">
        <v>29</v>
      </c>
      <c r="M175" s="2" t="s">
        <v>79</v>
      </c>
    </row>
    <row r="176" spans="1:18" x14ac:dyDescent="0.25">
      <c r="H176" s="14">
        <v>3</v>
      </c>
      <c r="I176" s="2">
        <v>5</v>
      </c>
      <c r="J176" s="2">
        <f>TRUNC(M170,0)</f>
        <v>7</v>
      </c>
      <c r="K176" s="2">
        <f>H178*I178</f>
        <v>168</v>
      </c>
      <c r="L176" s="2">
        <f>J176</f>
        <v>7</v>
      </c>
      <c r="M176" s="2">
        <f>L176*L170</f>
        <v>2.1</v>
      </c>
    </row>
    <row r="177" spans="1:18" x14ac:dyDescent="0.25">
      <c r="H177" s="14">
        <v>5</v>
      </c>
      <c r="I177" s="2">
        <v>16</v>
      </c>
    </row>
    <row r="178" spans="1:18" x14ac:dyDescent="0.25">
      <c r="H178" s="14">
        <f>H176+H177</f>
        <v>8</v>
      </c>
      <c r="I178" s="2">
        <f>I176+I177</f>
        <v>21</v>
      </c>
    </row>
    <row r="185" spans="1:18" ht="28.5" customHeight="1" x14ac:dyDescent="0.25">
      <c r="A185" s="29" t="s">
        <v>22</v>
      </c>
      <c r="B185" s="30"/>
    </row>
    <row r="186" spans="1:18" x14ac:dyDescent="0.25">
      <c r="A186" s="2" t="s">
        <v>9</v>
      </c>
      <c r="B186" s="2" t="s">
        <v>18</v>
      </c>
      <c r="C186" s="2">
        <v>2.29</v>
      </c>
      <c r="H186" s="51" t="s">
        <v>69</v>
      </c>
      <c r="I186" s="52"/>
      <c r="J186" s="52"/>
      <c r="K186" s="52"/>
      <c r="L186" s="52"/>
      <c r="M186" s="53"/>
      <c r="P186" s="54" t="s">
        <v>64</v>
      </c>
      <c r="Q186" s="54"/>
    </row>
    <row r="187" spans="1:18" x14ac:dyDescent="0.25">
      <c r="A187" s="2" t="s">
        <v>2</v>
      </c>
      <c r="B187" s="2" t="s">
        <v>23</v>
      </c>
      <c r="C187" s="2">
        <v>11.59</v>
      </c>
      <c r="H187" s="2">
        <f>C186</f>
        <v>2.29</v>
      </c>
      <c r="I187" s="2"/>
      <c r="J187" s="2">
        <f>C187</f>
        <v>11.59</v>
      </c>
      <c r="K187" s="2"/>
      <c r="L187" s="2">
        <f>C188</f>
        <v>2.54</v>
      </c>
      <c r="M187" s="2"/>
      <c r="P187" s="2" t="s">
        <v>42</v>
      </c>
      <c r="Q187" s="2">
        <f>K195*L195</f>
        <v>128</v>
      </c>
    </row>
    <row r="188" spans="1:18" x14ac:dyDescent="0.25">
      <c r="A188" s="2" t="s">
        <v>1</v>
      </c>
      <c r="B188" s="2" t="s">
        <v>24</v>
      </c>
      <c r="C188" s="2">
        <v>2.54</v>
      </c>
      <c r="H188" s="2">
        <f>C154</f>
        <v>0.7</v>
      </c>
      <c r="I188" s="2">
        <f>H187/H188</f>
        <v>3.2714285714285718</v>
      </c>
      <c r="J188" s="2">
        <f>C155</f>
        <v>1.5</v>
      </c>
      <c r="K188" s="2">
        <f>J187/J188</f>
        <v>7.7266666666666666</v>
      </c>
      <c r="L188" s="2">
        <f>C156</f>
        <v>0.3</v>
      </c>
      <c r="M188" s="2">
        <f>L187/L188</f>
        <v>8.4666666666666668</v>
      </c>
      <c r="P188" s="2" t="s">
        <v>65</v>
      </c>
      <c r="Q188" s="2">
        <f>C158/Q187</f>
        <v>93.75</v>
      </c>
    </row>
    <row r="189" spans="1:18" x14ac:dyDescent="0.25">
      <c r="A189" s="2" t="s">
        <v>16</v>
      </c>
      <c r="B189" s="2" t="s">
        <v>25</v>
      </c>
      <c r="C189" s="2">
        <v>29240</v>
      </c>
      <c r="H189" s="2">
        <f>C155</f>
        <v>1.5</v>
      </c>
      <c r="I189" s="2">
        <f>H187/H189</f>
        <v>1.5266666666666666</v>
      </c>
      <c r="J189" s="2">
        <f>C154</f>
        <v>0.7</v>
      </c>
      <c r="K189" s="2">
        <f>J187/J189</f>
        <v>16.557142857142857</v>
      </c>
      <c r="L189" s="2">
        <f>C156</f>
        <v>0.3</v>
      </c>
      <c r="M189" s="2">
        <f>L187/L189</f>
        <v>8.4666666666666668</v>
      </c>
      <c r="P189" s="2" t="s">
        <v>68</v>
      </c>
      <c r="Q189" s="2">
        <f>Q187*Q188</f>
        <v>12000</v>
      </c>
    </row>
    <row r="190" spans="1:18" x14ac:dyDescent="0.25">
      <c r="A190" s="2" t="s">
        <v>17</v>
      </c>
      <c r="B190" s="2" t="s">
        <v>26</v>
      </c>
      <c r="C190" s="2">
        <v>67.5</v>
      </c>
      <c r="P190" s="2" t="s">
        <v>32</v>
      </c>
      <c r="Q190" s="2">
        <f>Q187*C157</f>
        <v>5120</v>
      </c>
      <c r="R190" s="2" t="s">
        <v>44</v>
      </c>
    </row>
    <row r="191" spans="1:18" x14ac:dyDescent="0.25">
      <c r="P191" s="2" t="s">
        <v>33</v>
      </c>
      <c r="Q191" s="2">
        <f>H196*I196*M195</f>
        <v>40.319999999999993</v>
      </c>
      <c r="R191" s="2" t="s">
        <v>45</v>
      </c>
    </row>
    <row r="192" spans="1:18" x14ac:dyDescent="0.25">
      <c r="P192" s="2" t="s">
        <v>51</v>
      </c>
      <c r="Q192" s="13">
        <f>Q191*100/C190</f>
        <v>59.73333333333332</v>
      </c>
    </row>
    <row r="193" spans="8:18" x14ac:dyDescent="0.25">
      <c r="H193" s="32" t="s">
        <v>27</v>
      </c>
      <c r="I193" s="33"/>
      <c r="J193" s="34"/>
      <c r="K193" s="2" t="s">
        <v>40</v>
      </c>
      <c r="L193" s="2" t="s">
        <v>29</v>
      </c>
      <c r="M193" s="2" t="s">
        <v>46</v>
      </c>
    </row>
    <row r="194" spans="8:18" x14ac:dyDescent="0.25">
      <c r="H194" s="2">
        <f>TRUNC(I188,0)</f>
        <v>3</v>
      </c>
      <c r="I194" s="2">
        <f>TRUNC(K188,0)</f>
        <v>7</v>
      </c>
      <c r="J194" s="2">
        <f>TRUNC(M188,0)</f>
        <v>8</v>
      </c>
      <c r="K194" s="2">
        <f>H194*I194</f>
        <v>21</v>
      </c>
      <c r="L194" s="2">
        <f>J194</f>
        <v>8</v>
      </c>
      <c r="M194" s="2">
        <f>L194*L188</f>
        <v>2.4</v>
      </c>
    </row>
    <row r="195" spans="8:18" x14ac:dyDescent="0.25">
      <c r="H195" s="2">
        <f>TRUNC(I189,0)</f>
        <v>1</v>
      </c>
      <c r="I195" s="2">
        <f>TRUNC(K189,0)</f>
        <v>16</v>
      </c>
      <c r="J195" s="2">
        <f>TRUNC(M189,0)</f>
        <v>8</v>
      </c>
      <c r="K195" s="2">
        <f>H195*I195</f>
        <v>16</v>
      </c>
      <c r="L195" s="2">
        <f>J195</f>
        <v>8</v>
      </c>
      <c r="M195" s="2">
        <f>L195*L189</f>
        <v>2.4</v>
      </c>
    </row>
    <row r="196" spans="8:18" x14ac:dyDescent="0.25">
      <c r="H196" s="2">
        <f>H189*H195</f>
        <v>1.5</v>
      </c>
      <c r="I196" s="2">
        <f>J189*I195</f>
        <v>11.2</v>
      </c>
    </row>
    <row r="202" spans="8:18" x14ac:dyDescent="0.25">
      <c r="H202" s="51" t="s">
        <v>73</v>
      </c>
      <c r="I202" s="52"/>
      <c r="J202" s="52"/>
      <c r="K202" s="52"/>
      <c r="L202" s="52"/>
      <c r="M202" s="53"/>
      <c r="P202" s="54" t="s">
        <v>64</v>
      </c>
      <c r="Q202" s="54"/>
    </row>
    <row r="203" spans="8:18" x14ac:dyDescent="0.25">
      <c r="H203" s="2">
        <f>C186</f>
        <v>2.29</v>
      </c>
      <c r="I203" s="2"/>
      <c r="J203" s="2">
        <f>C187</f>
        <v>11.59</v>
      </c>
      <c r="K203" s="2"/>
      <c r="L203" s="2">
        <f>C188</f>
        <v>2.54</v>
      </c>
      <c r="M203" s="2"/>
      <c r="P203" s="2" t="s">
        <v>42</v>
      </c>
      <c r="Q203" s="2">
        <f>K210*L210</f>
        <v>2464</v>
      </c>
    </row>
    <row r="204" spans="8:18" x14ac:dyDescent="0.25">
      <c r="H204" s="2">
        <f>C154</f>
        <v>0.7</v>
      </c>
      <c r="I204" s="2">
        <f>H204*5</f>
        <v>3.5</v>
      </c>
      <c r="J204" s="2">
        <f>C155</f>
        <v>1.5</v>
      </c>
      <c r="K204" s="2">
        <f>J204*34</f>
        <v>51</v>
      </c>
      <c r="L204" s="2">
        <f>C156</f>
        <v>0.3</v>
      </c>
      <c r="M204" s="2">
        <f>L203/L204</f>
        <v>8.4666666666666668</v>
      </c>
      <c r="P204" s="2" t="s">
        <v>65</v>
      </c>
      <c r="Q204" s="2">
        <f>C158/Q203</f>
        <v>4.8701298701298699</v>
      </c>
    </row>
    <row r="205" spans="8:18" x14ac:dyDescent="0.25">
      <c r="H205" s="2">
        <f>C155</f>
        <v>1.5</v>
      </c>
      <c r="I205" s="2">
        <f>H205*2</f>
        <v>3</v>
      </c>
      <c r="J205" s="2">
        <f>C154</f>
        <v>0.7</v>
      </c>
      <c r="K205" s="2">
        <f>J205*10</f>
        <v>7</v>
      </c>
      <c r="P205" s="2" t="s">
        <v>68</v>
      </c>
      <c r="Q205" s="2">
        <f>Q203*Q204</f>
        <v>12000</v>
      </c>
    </row>
    <row r="206" spans="8:18" x14ac:dyDescent="0.25">
      <c r="I206" s="2">
        <f>I204+I205</f>
        <v>6.5</v>
      </c>
      <c r="K206" s="2">
        <f>K204+K205</f>
        <v>58</v>
      </c>
      <c r="P206" s="2" t="s">
        <v>32</v>
      </c>
      <c r="Q206" s="2">
        <f>C157*Q203</f>
        <v>98560</v>
      </c>
      <c r="R206" s="2" t="s">
        <v>44</v>
      </c>
    </row>
    <row r="207" spans="8:18" x14ac:dyDescent="0.25">
      <c r="P207" s="2" t="s">
        <v>33</v>
      </c>
      <c r="Q207" s="2">
        <f>I206*K206*M210</f>
        <v>904.8</v>
      </c>
      <c r="R207" s="2" t="s">
        <v>45</v>
      </c>
    </row>
    <row r="208" spans="8:18" x14ac:dyDescent="0.25">
      <c r="P208" s="2" t="s">
        <v>51</v>
      </c>
      <c r="Q208" s="13">
        <f>Q207*100/C190</f>
        <v>1340.4444444444443</v>
      </c>
    </row>
    <row r="209" spans="8:13" x14ac:dyDescent="0.25">
      <c r="H209" s="32" t="s">
        <v>27</v>
      </c>
      <c r="I209" s="33"/>
      <c r="J209" s="34"/>
      <c r="K209" s="2" t="s">
        <v>40</v>
      </c>
      <c r="L209" s="2" t="s">
        <v>29</v>
      </c>
      <c r="M209" s="2" t="s">
        <v>46</v>
      </c>
    </row>
    <row r="210" spans="8:13" x14ac:dyDescent="0.25">
      <c r="H210" s="2">
        <v>5</v>
      </c>
      <c r="I210" s="2">
        <v>34</v>
      </c>
      <c r="J210" s="2">
        <f>TRUNC(M204,0)</f>
        <v>8</v>
      </c>
      <c r="K210" s="2">
        <f>H212*I212</f>
        <v>308</v>
      </c>
      <c r="L210" s="2">
        <f>J210</f>
        <v>8</v>
      </c>
      <c r="M210" s="2">
        <f>L210*L204</f>
        <v>2.4</v>
      </c>
    </row>
    <row r="211" spans="8:13" x14ac:dyDescent="0.25">
      <c r="H211" s="2">
        <v>2</v>
      </c>
      <c r="I211" s="2">
        <v>10</v>
      </c>
    </row>
    <row r="212" spans="8:13" x14ac:dyDescent="0.25">
      <c r="H212" s="2">
        <f>H210+H211</f>
        <v>7</v>
      </c>
      <c r="I212" s="2">
        <f>I210+I211</f>
        <v>44</v>
      </c>
    </row>
  </sheetData>
  <mergeCells count="43">
    <mergeCell ref="H202:M202"/>
    <mergeCell ref="P202:Q202"/>
    <mergeCell ref="H209:J209"/>
    <mergeCell ref="H168:M168"/>
    <mergeCell ref="P168:Q168"/>
    <mergeCell ref="H175:J175"/>
    <mergeCell ref="H186:M186"/>
    <mergeCell ref="P186:Q186"/>
    <mergeCell ref="H193:J193"/>
    <mergeCell ref="P17:Q17"/>
    <mergeCell ref="H152:M152"/>
    <mergeCell ref="H159:J159"/>
    <mergeCell ref="P152:Q152"/>
    <mergeCell ref="H137:J137"/>
    <mergeCell ref="P115:Q115"/>
    <mergeCell ref="H115:M115"/>
    <mergeCell ref="A153:B153"/>
    <mergeCell ref="A162:B162"/>
    <mergeCell ref="A185:B185"/>
    <mergeCell ref="P2:Q2"/>
    <mergeCell ref="H58:M58"/>
    <mergeCell ref="P58:Q58"/>
    <mergeCell ref="H101:J101"/>
    <mergeCell ref="H42:M42"/>
    <mergeCell ref="P42:Q42"/>
    <mergeCell ref="H79:M79"/>
    <mergeCell ref="H94:M94"/>
    <mergeCell ref="P79:Q79"/>
    <mergeCell ref="P94:Q94"/>
    <mergeCell ref="H130:M130"/>
    <mergeCell ref="P130:Q130"/>
    <mergeCell ref="H122:J122"/>
    <mergeCell ref="A1:B1"/>
    <mergeCell ref="A10:B10"/>
    <mergeCell ref="A90:B90"/>
    <mergeCell ref="H2:M2"/>
    <mergeCell ref="A19:B19"/>
    <mergeCell ref="A42:B42"/>
    <mergeCell ref="H8:J8"/>
    <mergeCell ref="H49:J49"/>
    <mergeCell ref="H65:J65"/>
    <mergeCell ref="H17:M17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</dc:creator>
  <cp:lastModifiedBy>WILMAR</cp:lastModifiedBy>
  <dcterms:created xsi:type="dcterms:W3CDTF">2023-07-29T17:36:29Z</dcterms:created>
  <dcterms:modified xsi:type="dcterms:W3CDTF">2023-08-19T19:34:56Z</dcterms:modified>
</cp:coreProperties>
</file>