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IMPORTACIÓN Y EXPORTACIÓN\"/>
    </mc:Choice>
  </mc:AlternateContent>
  <bookViews>
    <workbookView xWindow="0" yWindow="0" windowWidth="23325" windowHeight="9795" activeTab="5"/>
  </bookViews>
  <sheets>
    <sheet name="MORFOLOGIA" sheetId="5" r:id="rId1"/>
    <sheet name="BANANO" sheetId="1" r:id="rId2"/>
    <sheet name="CONTENEDORES" sheetId="2" r:id="rId3"/>
    <sheet name="PULPA DE MANGO" sheetId="3" r:id="rId4"/>
    <sheet name="CONTENEDORES DE MANGO" sheetId="4" r:id="rId5"/>
    <sheet name="PREGUNTAS" sheetId="6" r:id="rId6"/>
  </sheets>
  <calcPr calcId="162913"/>
</workbook>
</file>

<file path=xl/calcChain.xml><?xml version="1.0" encoding="utf-8"?>
<calcChain xmlns="http://schemas.openxmlformats.org/spreadsheetml/2006/main">
  <c r="J212" i="4" l="1"/>
  <c r="I212" i="4"/>
  <c r="L210" i="4"/>
  <c r="K205" i="4"/>
  <c r="L205" i="4" s="1"/>
  <c r="I205" i="4"/>
  <c r="J205" i="4" s="1"/>
  <c r="M204" i="4"/>
  <c r="K204" i="4"/>
  <c r="L204" i="4" s="1"/>
  <c r="L206" i="4" s="1"/>
  <c r="I204" i="4"/>
  <c r="J204" i="4" s="1"/>
  <c r="J206" i="4" s="1"/>
  <c r="M203" i="4"/>
  <c r="N204" i="4" s="1"/>
  <c r="K210" i="4" s="1"/>
  <c r="M210" i="4" s="1"/>
  <c r="N210" i="4" s="1"/>
  <c r="K203" i="4"/>
  <c r="I203" i="4"/>
  <c r="M189" i="4"/>
  <c r="K189" i="4"/>
  <c r="I189" i="4"/>
  <c r="N188" i="4"/>
  <c r="K194" i="4" s="1"/>
  <c r="M194" i="4" s="1"/>
  <c r="N194" i="4" s="1"/>
  <c r="M188" i="4"/>
  <c r="K188" i="4"/>
  <c r="I188" i="4"/>
  <c r="M187" i="4"/>
  <c r="N189" i="4" s="1"/>
  <c r="K195" i="4" s="1"/>
  <c r="M195" i="4" s="1"/>
  <c r="N195" i="4" s="1"/>
  <c r="K187" i="4"/>
  <c r="L188" i="4" s="1"/>
  <c r="J194" i="4" s="1"/>
  <c r="I187" i="4"/>
  <c r="J189" i="4" s="1"/>
  <c r="I195" i="4" s="1"/>
  <c r="J178" i="4"/>
  <c r="I178" i="4"/>
  <c r="L176" i="4" s="1"/>
  <c r="K171" i="4"/>
  <c r="L171" i="4" s="1"/>
  <c r="J171" i="4"/>
  <c r="I171" i="4"/>
  <c r="M170" i="4"/>
  <c r="K170" i="4"/>
  <c r="L170" i="4" s="1"/>
  <c r="I170" i="4"/>
  <c r="J170" i="4" s="1"/>
  <c r="J172" i="4" s="1"/>
  <c r="M169" i="4"/>
  <c r="N170" i="4" s="1"/>
  <c r="K176" i="4" s="1"/>
  <c r="M176" i="4" s="1"/>
  <c r="K169" i="4"/>
  <c r="I169" i="4"/>
  <c r="M155" i="4"/>
  <c r="L155" i="4"/>
  <c r="J161" i="4" s="1"/>
  <c r="K155" i="4"/>
  <c r="J162" i="4" s="1"/>
  <c r="I155" i="4"/>
  <c r="I162" i="4" s="1"/>
  <c r="M154" i="4"/>
  <c r="L154" i="4"/>
  <c r="J160" i="4" s="1"/>
  <c r="K154" i="4"/>
  <c r="I154" i="4"/>
  <c r="M153" i="4"/>
  <c r="N154" i="4" s="1"/>
  <c r="K160" i="4" s="1"/>
  <c r="M160" i="4" s="1"/>
  <c r="N160" i="4" s="1"/>
  <c r="K153" i="4"/>
  <c r="I153" i="4"/>
  <c r="J155" i="4" s="1"/>
  <c r="I161" i="4" s="1"/>
  <c r="J140" i="4"/>
  <c r="R134" i="4"/>
  <c r="K133" i="4"/>
  <c r="L133" i="4" s="1"/>
  <c r="I133" i="4"/>
  <c r="J133" i="4" s="1"/>
  <c r="I139" i="4" s="1"/>
  <c r="N132" i="4"/>
  <c r="K138" i="4" s="1"/>
  <c r="M138" i="4" s="1"/>
  <c r="N138" i="4" s="1"/>
  <c r="M132" i="4"/>
  <c r="K132" i="4"/>
  <c r="L132" i="4" s="1"/>
  <c r="L134" i="4" s="1"/>
  <c r="I132" i="4"/>
  <c r="J132" i="4" s="1"/>
  <c r="R131" i="4"/>
  <c r="R132" i="4" s="1"/>
  <c r="R133" i="4" s="1"/>
  <c r="M131" i="4"/>
  <c r="K131" i="4"/>
  <c r="I131" i="4"/>
  <c r="M118" i="4"/>
  <c r="N124" i="4" s="1"/>
  <c r="K118" i="4"/>
  <c r="I118" i="4"/>
  <c r="M117" i="4"/>
  <c r="N123" i="4" s="1"/>
  <c r="K117" i="4"/>
  <c r="I117" i="4"/>
  <c r="M116" i="4"/>
  <c r="N118" i="4" s="1"/>
  <c r="K124" i="4" s="1"/>
  <c r="M124" i="4" s="1"/>
  <c r="K116" i="4"/>
  <c r="L118" i="4" s="1"/>
  <c r="J124" i="4" s="1"/>
  <c r="I116" i="4"/>
  <c r="J118" i="4" s="1"/>
  <c r="I124" i="4" s="1"/>
  <c r="K97" i="4"/>
  <c r="L97" i="4" s="1"/>
  <c r="J97" i="4"/>
  <c r="I103" i="4" s="1"/>
  <c r="I97" i="4"/>
  <c r="N96" i="4"/>
  <c r="K102" i="4" s="1"/>
  <c r="M102" i="4" s="1"/>
  <c r="N102" i="4" s="1"/>
  <c r="M96" i="4"/>
  <c r="K96" i="4"/>
  <c r="L96" i="4" s="1"/>
  <c r="I96" i="4"/>
  <c r="J96" i="4" s="1"/>
  <c r="M95" i="4"/>
  <c r="K95" i="4"/>
  <c r="I95" i="4"/>
  <c r="M82" i="4"/>
  <c r="N82" i="4" s="1"/>
  <c r="K88" i="4" s="1"/>
  <c r="M88" i="4" s="1"/>
  <c r="K82" i="4"/>
  <c r="I82" i="4"/>
  <c r="N81" i="4"/>
  <c r="K87" i="4" s="1"/>
  <c r="M87" i="4" s="1"/>
  <c r="M81" i="4"/>
  <c r="R84" i="4" s="1"/>
  <c r="R85" i="4" s="1"/>
  <c r="K81" i="4"/>
  <c r="I81" i="4"/>
  <c r="M80" i="4"/>
  <c r="K80" i="4"/>
  <c r="L81" i="4" s="1"/>
  <c r="J87" i="4" s="1"/>
  <c r="I80" i="4"/>
  <c r="J81" i="4" s="1"/>
  <c r="I87" i="4" s="1"/>
  <c r="J67" i="4"/>
  <c r="J68" i="4" s="1"/>
  <c r="L61" i="4"/>
  <c r="K61" i="4"/>
  <c r="J61" i="4"/>
  <c r="I67" i="4" s="1"/>
  <c r="I61" i="4"/>
  <c r="N60" i="4"/>
  <c r="K66" i="4" s="1"/>
  <c r="M66" i="4" s="1"/>
  <c r="N66" i="4" s="1"/>
  <c r="M60" i="4"/>
  <c r="L60" i="4"/>
  <c r="L62" i="4" s="1"/>
  <c r="K60" i="4"/>
  <c r="I60" i="4"/>
  <c r="J60" i="4" s="1"/>
  <c r="M59" i="4"/>
  <c r="K59" i="4"/>
  <c r="I59" i="4"/>
  <c r="M45" i="4"/>
  <c r="N51" i="4" s="1"/>
  <c r="R47" i="4" s="1"/>
  <c r="R48" i="4" s="1"/>
  <c r="K45" i="4"/>
  <c r="I45" i="4"/>
  <c r="N44" i="4"/>
  <c r="K50" i="4" s="1"/>
  <c r="M50" i="4" s="1"/>
  <c r="M44" i="4"/>
  <c r="N50" i="4" s="1"/>
  <c r="K44" i="4"/>
  <c r="L44" i="4" s="1"/>
  <c r="J50" i="4" s="1"/>
  <c r="I44" i="4"/>
  <c r="M43" i="4"/>
  <c r="N45" i="4" s="1"/>
  <c r="K51" i="4" s="1"/>
  <c r="M51" i="4" s="1"/>
  <c r="K43" i="4"/>
  <c r="L45" i="4" s="1"/>
  <c r="J51" i="4" s="1"/>
  <c r="I43" i="4"/>
  <c r="J44" i="4" s="1"/>
  <c r="I50" i="4" s="1"/>
  <c r="L50" i="4" s="1"/>
  <c r="L25" i="4"/>
  <c r="R21" i="4"/>
  <c r="K20" i="4"/>
  <c r="L20" i="4" s="1"/>
  <c r="J26" i="4" s="1"/>
  <c r="I20" i="4"/>
  <c r="J20" i="4" s="1"/>
  <c r="I26" i="4" s="1"/>
  <c r="M19" i="4"/>
  <c r="L19" i="4"/>
  <c r="L21" i="4" s="1"/>
  <c r="K19" i="4"/>
  <c r="I19" i="4"/>
  <c r="J19" i="4" s="1"/>
  <c r="R18" i="4"/>
  <c r="R19" i="4" s="1"/>
  <c r="R20" i="4" s="1"/>
  <c r="M18" i="4"/>
  <c r="N19" i="4" s="1"/>
  <c r="K25" i="4" s="1"/>
  <c r="M25" i="4" s="1"/>
  <c r="N25" i="4" s="1"/>
  <c r="K18" i="4"/>
  <c r="I18" i="4"/>
  <c r="R8" i="4"/>
  <c r="R7" i="4"/>
  <c r="N5" i="4"/>
  <c r="K10" i="4" s="1"/>
  <c r="M10" i="4" s="1"/>
  <c r="M5" i="4"/>
  <c r="N10" i="4" s="1"/>
  <c r="K5" i="4"/>
  <c r="I5" i="4"/>
  <c r="M4" i="4"/>
  <c r="N9" i="4" s="1"/>
  <c r="K4" i="4"/>
  <c r="I4" i="4"/>
  <c r="J4" i="4" s="1"/>
  <c r="I9" i="4" s="1"/>
  <c r="M3" i="4"/>
  <c r="N4" i="4" s="1"/>
  <c r="K9" i="4" s="1"/>
  <c r="M9" i="4" s="1"/>
  <c r="K3" i="4"/>
  <c r="L5" i="4" s="1"/>
  <c r="J10" i="4" s="1"/>
  <c r="I3" i="4"/>
  <c r="J5" i="4" s="1"/>
  <c r="I10" i="4" s="1"/>
  <c r="L10" i="4" s="1"/>
  <c r="M45" i="3"/>
  <c r="N45" i="3" s="1"/>
  <c r="R38" i="3" s="1"/>
  <c r="K45" i="3"/>
  <c r="M44" i="3"/>
  <c r="N44" i="3" s="1"/>
  <c r="K44" i="3"/>
  <c r="M37" i="3"/>
  <c r="K37" i="3"/>
  <c r="I37" i="3"/>
  <c r="M36" i="3"/>
  <c r="K36" i="3"/>
  <c r="J36" i="3"/>
  <c r="I44" i="3" s="1"/>
  <c r="L44" i="3" s="1"/>
  <c r="R35" i="3" s="1"/>
  <c r="I36" i="3"/>
  <c r="M35" i="3"/>
  <c r="N36" i="3" s="1"/>
  <c r="K35" i="3"/>
  <c r="L36" i="3" s="1"/>
  <c r="J44" i="3" s="1"/>
  <c r="I35" i="3"/>
  <c r="J37" i="3" s="1"/>
  <c r="I45" i="3" s="1"/>
  <c r="M14" i="3"/>
  <c r="K14" i="3"/>
  <c r="N13" i="3"/>
  <c r="M13" i="3"/>
  <c r="K13" i="3"/>
  <c r="M9" i="3"/>
  <c r="N14" i="3" s="1"/>
  <c r="R10" i="3" s="1"/>
  <c r="K9" i="3"/>
  <c r="I9" i="3"/>
  <c r="M8" i="3"/>
  <c r="K8" i="3"/>
  <c r="L8" i="3" s="1"/>
  <c r="J13" i="3" s="1"/>
  <c r="I8" i="3"/>
  <c r="M7" i="3"/>
  <c r="N9" i="3" s="1"/>
  <c r="K7" i="3"/>
  <c r="L9" i="3" s="1"/>
  <c r="J14" i="3" s="1"/>
  <c r="I7" i="3"/>
  <c r="J9" i="3" s="1"/>
  <c r="I14" i="3" s="1"/>
  <c r="L14" i="3" s="1"/>
  <c r="J212" i="2"/>
  <c r="I212" i="2"/>
  <c r="L210" i="2"/>
  <c r="K205" i="2"/>
  <c r="L205" i="2" s="1"/>
  <c r="I205" i="2"/>
  <c r="J205" i="2" s="1"/>
  <c r="N204" i="2"/>
  <c r="K210" i="2" s="1"/>
  <c r="M210" i="2" s="1"/>
  <c r="M204" i="2"/>
  <c r="K204" i="2"/>
  <c r="L204" i="2" s="1"/>
  <c r="L206" i="2" s="1"/>
  <c r="I204" i="2"/>
  <c r="J204" i="2" s="1"/>
  <c r="J206" i="2" s="1"/>
  <c r="M203" i="2"/>
  <c r="K203" i="2"/>
  <c r="I203" i="2"/>
  <c r="M189" i="2"/>
  <c r="N195" i="2" s="1"/>
  <c r="K189" i="2"/>
  <c r="I189" i="2"/>
  <c r="N188" i="2"/>
  <c r="K195" i="2" s="1"/>
  <c r="M195" i="2" s="1"/>
  <c r="M188" i="2"/>
  <c r="K188" i="2"/>
  <c r="J196" i="2" s="1"/>
  <c r="I188" i="2"/>
  <c r="M187" i="2"/>
  <c r="N189" i="2" s="1"/>
  <c r="K194" i="2" s="1"/>
  <c r="M194" i="2" s="1"/>
  <c r="N194" i="2" s="1"/>
  <c r="K187" i="2"/>
  <c r="L188" i="2" s="1"/>
  <c r="J195" i="2" s="1"/>
  <c r="I187" i="2"/>
  <c r="J188" i="2" s="1"/>
  <c r="I195" i="2" s="1"/>
  <c r="J178" i="2"/>
  <c r="I178" i="2"/>
  <c r="L176" i="2" s="1"/>
  <c r="K171" i="2"/>
  <c r="L171" i="2" s="1"/>
  <c r="J171" i="2"/>
  <c r="I171" i="2"/>
  <c r="N170" i="2"/>
  <c r="K176" i="2" s="1"/>
  <c r="M176" i="2" s="1"/>
  <c r="N176" i="2" s="1"/>
  <c r="M170" i="2"/>
  <c r="K170" i="2"/>
  <c r="L170" i="2" s="1"/>
  <c r="L172" i="2" s="1"/>
  <c r="I170" i="2"/>
  <c r="J170" i="2" s="1"/>
  <c r="J172" i="2" s="1"/>
  <c r="M169" i="2"/>
  <c r="K169" i="2"/>
  <c r="I169" i="2"/>
  <c r="M155" i="2"/>
  <c r="K155" i="2"/>
  <c r="I155" i="2"/>
  <c r="M154" i="2"/>
  <c r="K154" i="2"/>
  <c r="J154" i="2"/>
  <c r="I160" i="2" s="1"/>
  <c r="L160" i="2" s="1"/>
  <c r="I154" i="2"/>
  <c r="M153" i="2"/>
  <c r="N154" i="2" s="1"/>
  <c r="K160" i="2" s="1"/>
  <c r="M160" i="2" s="1"/>
  <c r="N160" i="2" s="1"/>
  <c r="K153" i="2"/>
  <c r="L154" i="2" s="1"/>
  <c r="J160" i="2" s="1"/>
  <c r="I153" i="2"/>
  <c r="J155" i="2" s="1"/>
  <c r="I161" i="2" s="1"/>
  <c r="J140" i="2"/>
  <c r="L133" i="2"/>
  <c r="K133" i="2"/>
  <c r="J133" i="2"/>
  <c r="I133" i="2"/>
  <c r="N132" i="2"/>
  <c r="K138" i="2" s="1"/>
  <c r="M138" i="2" s="1"/>
  <c r="N138" i="2" s="1"/>
  <c r="M132" i="2"/>
  <c r="K132" i="2"/>
  <c r="L132" i="2" s="1"/>
  <c r="L134" i="2" s="1"/>
  <c r="I132" i="2"/>
  <c r="J132" i="2" s="1"/>
  <c r="M131" i="2"/>
  <c r="K131" i="2"/>
  <c r="I131" i="2"/>
  <c r="R120" i="2"/>
  <c r="R121" i="2" s="1"/>
  <c r="M118" i="2"/>
  <c r="N124" i="2" s="1"/>
  <c r="K118" i="2"/>
  <c r="I118" i="2"/>
  <c r="N117" i="2"/>
  <c r="K123" i="2" s="1"/>
  <c r="M123" i="2" s="1"/>
  <c r="M117" i="2"/>
  <c r="N123" i="2" s="1"/>
  <c r="K117" i="2"/>
  <c r="I117" i="2"/>
  <c r="M116" i="2"/>
  <c r="N118" i="2" s="1"/>
  <c r="K124" i="2" s="1"/>
  <c r="M124" i="2" s="1"/>
  <c r="K116" i="2"/>
  <c r="L117" i="2" s="1"/>
  <c r="J123" i="2" s="1"/>
  <c r="I116" i="2"/>
  <c r="J117" i="2" s="1"/>
  <c r="I123" i="2" s="1"/>
  <c r="I103" i="2"/>
  <c r="K97" i="2"/>
  <c r="L97" i="2" s="1"/>
  <c r="J97" i="2"/>
  <c r="I97" i="2"/>
  <c r="M96" i="2"/>
  <c r="K96" i="2"/>
  <c r="L96" i="2" s="1"/>
  <c r="I96" i="2"/>
  <c r="J96" i="2" s="1"/>
  <c r="M95" i="2"/>
  <c r="N96" i="2" s="1"/>
  <c r="K102" i="2" s="1"/>
  <c r="M102" i="2" s="1"/>
  <c r="N102" i="2" s="1"/>
  <c r="K95" i="2"/>
  <c r="I95" i="2"/>
  <c r="M82" i="2"/>
  <c r="N88" i="2" s="1"/>
  <c r="K82" i="2"/>
  <c r="J82" i="2"/>
  <c r="I88" i="2" s="1"/>
  <c r="I82" i="2"/>
  <c r="N81" i="2"/>
  <c r="K87" i="2" s="1"/>
  <c r="M87" i="2" s="1"/>
  <c r="M81" i="2"/>
  <c r="R84" i="2" s="1"/>
  <c r="R85" i="2" s="1"/>
  <c r="K81" i="2"/>
  <c r="I81" i="2"/>
  <c r="M80" i="2"/>
  <c r="K80" i="2"/>
  <c r="L81" i="2" s="1"/>
  <c r="J87" i="2" s="1"/>
  <c r="I80" i="2"/>
  <c r="J81" i="2" s="1"/>
  <c r="I87" i="2" s="1"/>
  <c r="L87" i="2" s="1"/>
  <c r="K61" i="2"/>
  <c r="L61" i="2" s="1"/>
  <c r="J67" i="2" s="1"/>
  <c r="I61" i="2"/>
  <c r="J61" i="2" s="1"/>
  <c r="I67" i="2" s="1"/>
  <c r="M60" i="2"/>
  <c r="L60" i="2"/>
  <c r="L62" i="2" s="1"/>
  <c r="K60" i="2"/>
  <c r="I60" i="2"/>
  <c r="J60" i="2" s="1"/>
  <c r="M59" i="2"/>
  <c r="N60" i="2" s="1"/>
  <c r="K66" i="2" s="1"/>
  <c r="M66" i="2" s="1"/>
  <c r="N66" i="2" s="1"/>
  <c r="K59" i="2"/>
  <c r="I59" i="2"/>
  <c r="N51" i="2"/>
  <c r="R47" i="2"/>
  <c r="R48" i="2" s="1"/>
  <c r="N45" i="2"/>
  <c r="K51" i="2" s="1"/>
  <c r="M51" i="2" s="1"/>
  <c r="M45" i="2"/>
  <c r="K45" i="2"/>
  <c r="I45" i="2"/>
  <c r="M44" i="2"/>
  <c r="N50" i="2" s="1"/>
  <c r="K44" i="2"/>
  <c r="I44" i="2"/>
  <c r="M43" i="2"/>
  <c r="N44" i="2" s="1"/>
  <c r="K50" i="2" s="1"/>
  <c r="M50" i="2" s="1"/>
  <c r="K43" i="2"/>
  <c r="L45" i="2" s="1"/>
  <c r="J51" i="2" s="1"/>
  <c r="I43" i="2"/>
  <c r="J44" i="2" s="1"/>
  <c r="I50" i="2" s="1"/>
  <c r="L20" i="2"/>
  <c r="J26" i="2" s="1"/>
  <c r="K20" i="2"/>
  <c r="I20" i="2"/>
  <c r="J20" i="2" s="1"/>
  <c r="I26" i="2" s="1"/>
  <c r="M19" i="2"/>
  <c r="K19" i="2"/>
  <c r="L19" i="2" s="1"/>
  <c r="I19" i="2"/>
  <c r="J19" i="2" s="1"/>
  <c r="M18" i="2"/>
  <c r="N19" i="2" s="1"/>
  <c r="K25" i="2" s="1"/>
  <c r="M25" i="2" s="1"/>
  <c r="N25" i="2" s="1"/>
  <c r="K18" i="2"/>
  <c r="I18" i="2"/>
  <c r="N10" i="2"/>
  <c r="R8" i="2"/>
  <c r="R7" i="2"/>
  <c r="M5" i="2"/>
  <c r="K5" i="2"/>
  <c r="I5" i="2"/>
  <c r="J5" i="2" s="1"/>
  <c r="I10" i="2" s="1"/>
  <c r="M4" i="2"/>
  <c r="N9" i="2" s="1"/>
  <c r="K4" i="2"/>
  <c r="J4" i="2"/>
  <c r="I9" i="2" s="1"/>
  <c r="L9" i="2" s="1"/>
  <c r="I4" i="2"/>
  <c r="M3" i="2"/>
  <c r="N4" i="2" s="1"/>
  <c r="K9" i="2" s="1"/>
  <c r="M9" i="2" s="1"/>
  <c r="K3" i="2"/>
  <c r="L4" i="2" s="1"/>
  <c r="J9" i="2" s="1"/>
  <c r="I3" i="2"/>
  <c r="M37" i="1"/>
  <c r="K37" i="1"/>
  <c r="I37" i="1"/>
  <c r="M36" i="1"/>
  <c r="K36" i="1"/>
  <c r="L36" i="1" s="1"/>
  <c r="J44" i="1" s="1"/>
  <c r="I36" i="1"/>
  <c r="M35" i="1"/>
  <c r="N37" i="1" s="1"/>
  <c r="K35" i="1"/>
  <c r="L37" i="1" s="1"/>
  <c r="J45" i="1" s="1"/>
  <c r="I35" i="1"/>
  <c r="J37" i="1" s="1"/>
  <c r="I45" i="1" s="1"/>
  <c r="L45" i="1" s="1"/>
  <c r="M9" i="1"/>
  <c r="N14" i="1" s="1"/>
  <c r="R10" i="1" s="1"/>
  <c r="K9" i="1"/>
  <c r="I9" i="1"/>
  <c r="M8" i="1"/>
  <c r="N13" i="1" s="1"/>
  <c r="K8" i="1"/>
  <c r="J8" i="1"/>
  <c r="I13" i="1" s="1"/>
  <c r="I8" i="1"/>
  <c r="M7" i="1"/>
  <c r="N8" i="1" s="1"/>
  <c r="K13" i="1" s="1"/>
  <c r="K7" i="1"/>
  <c r="L8" i="1" s="1"/>
  <c r="J13" i="1" s="1"/>
  <c r="I7" i="1"/>
  <c r="J9" i="1" s="1"/>
  <c r="I14" i="1" s="1"/>
  <c r="L87" i="4" l="1"/>
  <c r="I25" i="2"/>
  <c r="I27" i="2" s="1"/>
  <c r="L25" i="2" s="1"/>
  <c r="J21" i="2"/>
  <c r="R22" i="2" s="1"/>
  <c r="R23" i="2" s="1"/>
  <c r="L123" i="2"/>
  <c r="R173" i="2"/>
  <c r="R174" i="2" s="1"/>
  <c r="I66" i="4"/>
  <c r="I68" i="4" s="1"/>
  <c r="L66" i="4" s="1"/>
  <c r="J62" i="4"/>
  <c r="R63" i="4" s="1"/>
  <c r="R64" i="4" s="1"/>
  <c r="J102" i="4"/>
  <c r="J104" i="4" s="1"/>
  <c r="L98" i="4"/>
  <c r="J25" i="2"/>
  <c r="J27" i="2" s="1"/>
  <c r="L21" i="2"/>
  <c r="I138" i="2"/>
  <c r="I140" i="2" s="1"/>
  <c r="L138" i="2" s="1"/>
  <c r="J134" i="2"/>
  <c r="R135" i="2" s="1"/>
  <c r="R136" i="2" s="1"/>
  <c r="K196" i="2"/>
  <c r="L9" i="4"/>
  <c r="R207" i="4"/>
  <c r="R208" i="4" s="1"/>
  <c r="R6" i="4"/>
  <c r="R5" i="4"/>
  <c r="R3" i="4"/>
  <c r="R4" i="4" s="1"/>
  <c r="J21" i="4"/>
  <c r="R22" i="4" s="1"/>
  <c r="R23" i="4" s="1"/>
  <c r="I25" i="4"/>
  <c r="I27" i="4" s="1"/>
  <c r="L161" i="4"/>
  <c r="R169" i="4"/>
  <c r="N176" i="4"/>
  <c r="I162" i="2"/>
  <c r="L13" i="1"/>
  <c r="J98" i="2"/>
  <c r="R99" i="2" s="1"/>
  <c r="R100" i="2" s="1"/>
  <c r="I102" i="2"/>
  <c r="I104" i="2" s="1"/>
  <c r="L102" i="2" s="1"/>
  <c r="L124" i="4"/>
  <c r="L172" i="4"/>
  <c r="R173" i="4" s="1"/>
  <c r="R174" i="4" s="1"/>
  <c r="J98" i="4"/>
  <c r="I102" i="4"/>
  <c r="I104" i="4" s="1"/>
  <c r="R37" i="3"/>
  <c r="R36" i="3"/>
  <c r="I196" i="4"/>
  <c r="J134" i="4"/>
  <c r="R135" i="4" s="1"/>
  <c r="R136" i="4" s="1"/>
  <c r="I138" i="4"/>
  <c r="I140" i="4" s="1"/>
  <c r="R203" i="4"/>
  <c r="R203" i="2"/>
  <c r="N210" i="2"/>
  <c r="R207" i="2" s="1"/>
  <c r="R208" i="2" s="1"/>
  <c r="M45" i="1"/>
  <c r="N45" i="1" s="1"/>
  <c r="R38" i="1" s="1"/>
  <c r="K45" i="1"/>
  <c r="J102" i="2"/>
  <c r="J104" i="2" s="1"/>
  <c r="L98" i="2"/>
  <c r="J62" i="2"/>
  <c r="R63" i="2" s="1"/>
  <c r="R64" i="2" s="1"/>
  <c r="I66" i="2"/>
  <c r="I68" i="2" s="1"/>
  <c r="L66" i="2" s="1"/>
  <c r="L195" i="2"/>
  <c r="R187" i="2" s="1"/>
  <c r="I196" i="2"/>
  <c r="R191" i="2" s="1"/>
  <c r="R192" i="2" s="1"/>
  <c r="J36" i="1"/>
  <c r="I44" i="1" s="1"/>
  <c r="L44" i="1" s="1"/>
  <c r="L82" i="2"/>
  <c r="J88" i="2" s="1"/>
  <c r="L88" i="2" s="1"/>
  <c r="N87" i="2"/>
  <c r="J8" i="3"/>
  <c r="I13" i="3" s="1"/>
  <c r="L13" i="3" s="1"/>
  <c r="R7" i="3" s="1"/>
  <c r="N88" i="4"/>
  <c r="J117" i="4"/>
  <c r="I123" i="4" s="1"/>
  <c r="N155" i="4"/>
  <c r="K161" i="4" s="1"/>
  <c r="M161" i="4" s="1"/>
  <c r="N161" i="4" s="1"/>
  <c r="R157" i="4" s="1"/>
  <c r="R158" i="4" s="1"/>
  <c r="L189" i="4"/>
  <c r="J195" i="4" s="1"/>
  <c r="J196" i="4" s="1"/>
  <c r="J154" i="4"/>
  <c r="I160" i="4" s="1"/>
  <c r="L160" i="4" s="1"/>
  <c r="N82" i="2"/>
  <c r="K88" i="2" s="1"/>
  <c r="M88" i="2" s="1"/>
  <c r="L117" i="4"/>
  <c r="J123" i="4" s="1"/>
  <c r="R120" i="4"/>
  <c r="R121" i="4" s="1"/>
  <c r="J118" i="2"/>
  <c r="I124" i="2" s="1"/>
  <c r="L118" i="2"/>
  <c r="J124" i="2" s="1"/>
  <c r="J188" i="4"/>
  <c r="I194" i="4" s="1"/>
  <c r="L194" i="4" s="1"/>
  <c r="L9" i="1"/>
  <c r="J14" i="1" s="1"/>
  <c r="L14" i="1" s="1"/>
  <c r="R7" i="1" s="1"/>
  <c r="N36" i="1"/>
  <c r="L5" i="2"/>
  <c r="J10" i="2" s="1"/>
  <c r="L10" i="2" s="1"/>
  <c r="L155" i="2"/>
  <c r="J161" i="2" s="1"/>
  <c r="L161" i="2" s="1"/>
  <c r="R153" i="2" s="1"/>
  <c r="R169" i="2"/>
  <c r="J189" i="2"/>
  <c r="I194" i="2" s="1"/>
  <c r="N8" i="3"/>
  <c r="L37" i="3"/>
  <c r="J45" i="3" s="1"/>
  <c r="L45" i="3" s="1"/>
  <c r="L4" i="4"/>
  <c r="J9" i="4" s="1"/>
  <c r="J25" i="4"/>
  <c r="J27" i="4" s="1"/>
  <c r="J82" i="4"/>
  <c r="I88" i="4" s="1"/>
  <c r="L88" i="4" s="1"/>
  <c r="N117" i="4"/>
  <c r="K123" i="4" s="1"/>
  <c r="M123" i="4" s="1"/>
  <c r="L44" i="2"/>
  <c r="J50" i="2" s="1"/>
  <c r="L50" i="2" s="1"/>
  <c r="J66" i="2"/>
  <c r="J68" i="2" s="1"/>
  <c r="J45" i="4"/>
  <c r="I51" i="4" s="1"/>
  <c r="L51" i="4" s="1"/>
  <c r="N9" i="1"/>
  <c r="K14" i="1" s="1"/>
  <c r="N5" i="2"/>
  <c r="K10" i="2" s="1"/>
  <c r="M10" i="2" s="1"/>
  <c r="J45" i="2"/>
  <c r="I51" i="2" s="1"/>
  <c r="L51" i="2" s="1"/>
  <c r="N155" i="2"/>
  <c r="K161" i="2" s="1"/>
  <c r="M161" i="2" s="1"/>
  <c r="N161" i="2" s="1"/>
  <c r="L189" i="2"/>
  <c r="J194" i="2" s="1"/>
  <c r="N37" i="3"/>
  <c r="L82" i="4"/>
  <c r="J88" i="4" s="1"/>
  <c r="N87" i="4"/>
  <c r="R156" i="2" l="1"/>
  <c r="R154" i="2"/>
  <c r="R155" i="2" s="1"/>
  <c r="R9" i="1"/>
  <c r="R8" i="1"/>
  <c r="R6" i="2"/>
  <c r="R3" i="2"/>
  <c r="R4" i="2" s="1"/>
  <c r="R5" i="2" s="1"/>
  <c r="R83" i="2"/>
  <c r="R80" i="2"/>
  <c r="R81" i="2" s="1"/>
  <c r="R82" i="2" s="1"/>
  <c r="R188" i="2"/>
  <c r="R189" i="2" s="1"/>
  <c r="R190" i="2"/>
  <c r="R98" i="2"/>
  <c r="R95" i="2"/>
  <c r="R96" i="2" s="1"/>
  <c r="R97" i="2" s="1"/>
  <c r="R62" i="4"/>
  <c r="R59" i="4"/>
  <c r="R60" i="4" s="1"/>
  <c r="R61" i="4" s="1"/>
  <c r="R43" i="2"/>
  <c r="R44" i="2" s="1"/>
  <c r="R45" i="2" s="1"/>
  <c r="R46" i="2"/>
  <c r="R204" i="4"/>
  <c r="R206" i="4"/>
  <c r="R205" i="4"/>
  <c r="J162" i="2"/>
  <c r="R157" i="2" s="1"/>
  <c r="R158" i="2" s="1"/>
  <c r="M44" i="1"/>
  <c r="N44" i="1" s="1"/>
  <c r="K44" i="1"/>
  <c r="R191" i="4"/>
  <c r="R192" i="4" s="1"/>
  <c r="R18" i="2"/>
  <c r="R19" i="2" s="1"/>
  <c r="R21" i="2"/>
  <c r="R20" i="2"/>
  <c r="R62" i="2"/>
  <c r="R59" i="2"/>
  <c r="R60" i="2" s="1"/>
  <c r="R61" i="2" s="1"/>
  <c r="L123" i="4"/>
  <c r="L194" i="2"/>
  <c r="R46" i="4"/>
  <c r="R43" i="4"/>
  <c r="R44" i="4" s="1"/>
  <c r="R45" i="4" s="1"/>
  <c r="L195" i="4"/>
  <c r="R187" i="4" s="1"/>
  <c r="R83" i="4"/>
  <c r="R80" i="4"/>
  <c r="R81" i="4" s="1"/>
  <c r="R82" i="4" s="1"/>
  <c r="L102" i="4"/>
  <c r="R134" i="2"/>
  <c r="R131" i="2"/>
  <c r="R132" i="2" s="1"/>
  <c r="R133" i="2" s="1"/>
  <c r="R170" i="2"/>
  <c r="R172" i="2"/>
  <c r="R171" i="2"/>
  <c r="R8" i="3"/>
  <c r="R9" i="3"/>
  <c r="R99" i="4"/>
  <c r="R100" i="4" s="1"/>
  <c r="R170" i="4"/>
  <c r="R172" i="4"/>
  <c r="R171" i="4"/>
  <c r="R204" i="2"/>
  <c r="R205" i="2" s="1"/>
  <c r="R206" i="2"/>
  <c r="R119" i="4"/>
  <c r="R116" i="4"/>
  <c r="R117" i="4" s="1"/>
  <c r="R118" i="4" s="1"/>
  <c r="L124" i="2"/>
  <c r="R153" i="4"/>
  <c r="R35" i="1"/>
  <c r="R98" i="4" l="1"/>
  <c r="R95" i="4"/>
  <c r="R96" i="4" s="1"/>
  <c r="R97" i="4" s="1"/>
  <c r="R36" i="1"/>
  <c r="R37" i="1"/>
  <c r="R188" i="4"/>
  <c r="R189" i="4" s="1"/>
  <c r="R190" i="4"/>
  <c r="R154" i="4"/>
  <c r="R155" i="4" s="1"/>
  <c r="R156" i="4"/>
  <c r="R119" i="2"/>
  <c r="R116" i="2"/>
  <c r="R117" i="2" s="1"/>
  <c r="R118" i="2" s="1"/>
</calcChain>
</file>

<file path=xl/sharedStrings.xml><?xml version="1.0" encoding="utf-8"?>
<sst xmlns="http://schemas.openxmlformats.org/spreadsheetml/2006/main" count="693" uniqueCount="144">
  <si>
    <t>MOROFOLOGIA BANANA</t>
  </si>
  <si>
    <t>MORFOLOGIA MANGO</t>
  </si>
  <si>
    <t>CARACTERISTICAS DE EMBALAJE</t>
  </si>
  <si>
    <t>Ancho</t>
  </si>
  <si>
    <t>0,24 m</t>
  </si>
  <si>
    <t>Largo</t>
  </si>
  <si>
    <t>0,30 m</t>
  </si>
  <si>
    <t>Alto</t>
  </si>
  <si>
    <t>0,20 m</t>
  </si>
  <si>
    <t>Peso</t>
  </si>
  <si>
    <t>15 kg</t>
  </si>
  <si>
    <t xml:space="preserve">Cantidad </t>
  </si>
  <si>
    <t>21000 uni.</t>
  </si>
  <si>
    <t>OPERACIÓN DE OPCIONES P.A</t>
  </si>
  <si>
    <t>CARAC. P.A.</t>
  </si>
  <si>
    <t xml:space="preserve">CANTIDAD DE CAJAS </t>
  </si>
  <si>
    <t>CANTIDAD DE PALLET A</t>
  </si>
  <si>
    <t>PESO</t>
  </si>
  <si>
    <t>kg</t>
  </si>
  <si>
    <t>VOLUMEN</t>
  </si>
  <si>
    <t>m3</t>
  </si>
  <si>
    <t>RESULTADOS</t>
  </si>
  <si>
    <t xml:space="preserve">CAJAS </t>
  </si>
  <si>
    <t>TENDIDOS</t>
  </si>
  <si>
    <t xml:space="preserve">ALTURA DE PALLET </t>
  </si>
  <si>
    <t>CARACTERISTICAS PALLET A.</t>
  </si>
  <si>
    <t xml:space="preserve">Ancho </t>
  </si>
  <si>
    <t>1,20 m</t>
  </si>
  <si>
    <t>1,00 m</t>
  </si>
  <si>
    <t>0,17 m</t>
  </si>
  <si>
    <t>Peso sin carga</t>
  </si>
  <si>
    <t>25 kg</t>
  </si>
  <si>
    <t>Altura permitida</t>
  </si>
  <si>
    <t>1,5 m</t>
  </si>
  <si>
    <t>CARACTERISTICAS PALLET E.</t>
  </si>
  <si>
    <t>OPERACIONES DE OPCIONES P.E</t>
  </si>
  <si>
    <t>CARAC. P.E.</t>
  </si>
  <si>
    <t>CANTIDAD DE CAJAS</t>
  </si>
  <si>
    <t>0,80 m</t>
  </si>
  <si>
    <t>CANTIDAD DE PALLET E.</t>
  </si>
  <si>
    <t>22 kg</t>
  </si>
  <si>
    <t>CAJAS</t>
  </si>
  <si>
    <t>CONTENEDOR 20´ PALLET A.</t>
  </si>
  <si>
    <t>CARAC. CONT.20´</t>
  </si>
  <si>
    <t xml:space="preserve">CANTIDAD CAJAS </t>
  </si>
  <si>
    <t xml:space="preserve">CANTIDAD DE CONT. </t>
  </si>
  <si>
    <t>CANTIDAD DE PALLETS</t>
  </si>
  <si>
    <t xml:space="preserve">PALLETS </t>
  </si>
  <si>
    <t>ALTURA DE PALLET</t>
  </si>
  <si>
    <t>% DE UTILIDAD</t>
  </si>
  <si>
    <t>CARACTERISTICAS CONTENEDOR 20´</t>
  </si>
  <si>
    <t>2,29 m</t>
  </si>
  <si>
    <t>5,5 m</t>
  </si>
  <si>
    <t>2,27 m</t>
  </si>
  <si>
    <t>Neto</t>
  </si>
  <si>
    <t>27500 kg</t>
  </si>
  <si>
    <t>Capacidad m3</t>
  </si>
  <si>
    <t>28,8 m3</t>
  </si>
  <si>
    <t>CONTENEDOR 20´PALLET A. OPCIÓN 2</t>
  </si>
  <si>
    <t>CARAC. CONT 20´</t>
  </si>
  <si>
    <t>CANTIDAD CONT.</t>
  </si>
  <si>
    <t xml:space="preserve">Alto con carga </t>
  </si>
  <si>
    <t>1,69 m</t>
  </si>
  <si>
    <t>PALLET</t>
  </si>
  <si>
    <t xml:space="preserve">Peso con carga </t>
  </si>
  <si>
    <t>1705 kg</t>
  </si>
  <si>
    <t>Cantidad de cajas</t>
  </si>
  <si>
    <t>112 uni.</t>
  </si>
  <si>
    <t>Cantidad de pallets</t>
  </si>
  <si>
    <t>116 palet a</t>
  </si>
  <si>
    <t>CONTENEDOR 20´ PALLET E.</t>
  </si>
  <si>
    <t>Alto con carga</t>
  </si>
  <si>
    <t>1,57 m</t>
  </si>
  <si>
    <t>1282 kg</t>
  </si>
  <si>
    <t>84 uni.</t>
  </si>
  <si>
    <t>ALTURA DE PALET</t>
  </si>
  <si>
    <t>Cantidad de palets</t>
  </si>
  <si>
    <t>250 pallet e</t>
  </si>
  <si>
    <t>CONTENEDOR 20´ PALLET E. OPCIÓN 2</t>
  </si>
  <si>
    <t>PALLETS</t>
  </si>
  <si>
    <t>CONTENEDOR 40´ PALLET A.</t>
  </si>
  <si>
    <t>CARAC. CONT 40´</t>
  </si>
  <si>
    <t>CARACTERISTICAS CONTENEDOR 40´</t>
  </si>
  <si>
    <t>11,59 m</t>
  </si>
  <si>
    <t>2,54 m</t>
  </si>
  <si>
    <t>29240 kg</t>
  </si>
  <si>
    <t>CONTENEDOR 40´ PALLET A. OPCIÓN 2</t>
  </si>
  <si>
    <t>67,5 m3</t>
  </si>
  <si>
    <t>CONTENEDOR 40´ PALLET E.</t>
  </si>
  <si>
    <t>CARAC. CONT. 40´</t>
  </si>
  <si>
    <t>CANTIDAD DE CONT.</t>
  </si>
  <si>
    <t>CONTENEDOR 40´ PALLET E. OPCION 2</t>
  </si>
  <si>
    <t xml:space="preserve">CANTIDAD DE PALLETS </t>
  </si>
  <si>
    <t>CONTENEDOR 20´ SIN PALLET</t>
  </si>
  <si>
    <t>CANTIDAD DE CAJAS T.</t>
  </si>
  <si>
    <t>ALTURA DE CARGA</t>
  </si>
  <si>
    <t>CONTENEDOR 20´ SIN PALLET OPCIÓN 2</t>
  </si>
  <si>
    <t>CONTENEDOR 40´ SIN PALLET</t>
  </si>
  <si>
    <t>CONTENEDOR 40´ SIN PALLET OPCIÓN 2</t>
  </si>
  <si>
    <t>0,25 m</t>
  </si>
  <si>
    <t>16 kg</t>
  </si>
  <si>
    <t>12000 uni.</t>
  </si>
  <si>
    <t>Nivel de apilamiento</t>
  </si>
  <si>
    <t>7 niveles</t>
  </si>
  <si>
    <t>1.5 m</t>
  </si>
  <si>
    <t>1,36 m</t>
  </si>
  <si>
    <t>2713 kg</t>
  </si>
  <si>
    <t>168 uni.</t>
  </si>
  <si>
    <t>71 pallet a</t>
  </si>
  <si>
    <t>2038 kg</t>
  </si>
  <si>
    <t>126 uni.</t>
  </si>
  <si>
    <t xml:space="preserve">PALETS </t>
  </si>
  <si>
    <t>95 pallet e</t>
  </si>
  <si>
    <t>CONTENEDOR 20´ PALET E. OPCIÓN 2</t>
  </si>
  <si>
    <t>BANANO</t>
  </si>
  <si>
    <t>PULPA DE MANGO</t>
  </si>
  <si>
    <t xml:space="preserve">CARACTERIZACIÓN DE BANANO </t>
  </si>
  <si>
    <t>CARACTERIZACIÓN DE MANGO</t>
  </si>
  <si>
    <t>• Tiene una temperatura de 13°centigrados
• Se debe utilizar un transporte refrigerado
• Carga perecedera 
• Embalaje de cartón corrugado 
• Peso es de 15kg por unid</t>
  </si>
  <si>
    <t>Contenedor de 40’ sin pallet 
• Cantidad de cajas en un contenedor: 1.672
• Peso del contenedor con carga:25.080 kg
• Altura de la carga:2.2 m
• Utilidad: 86%</t>
  </si>
  <si>
    <t>• Tiene una temperatura de 10°centigrados
• Se debe utilizar un transporte refrigerado
• Carga perecedera 
• Embalaje de cartón corrugado 
• Peso es de 16 kg por und
• La bolsa de pulpa tiene 250gr</t>
  </si>
  <si>
    <t>Contenedor de 40’ sin pallet 
• Cantidad de cajas en un contenedor: 7.182
• Peso del contenedor con carga:114. 912 kg
• Altura de la  carga:2.23 m
• Utilidad:90%</t>
  </si>
  <si>
    <t xml:space="preserve">contenedor de 40’ pallet americano
•  cantidad de cajas en un pallet : 75
• Cantidad de cajas en un contenedor: 750
• Cantidad de pallet : 20
• Peso de un pallet con carga:1705 kg
• Peso del contenedor con carga:17050 kg
• Altura del pallet con carga:1.5 m
• Utilidad:56%
</t>
  </si>
  <si>
    <t xml:space="preserve">
Contenedor de 20’ sin pallet
• Cantidad de cajas en un contenedor: 4.104
• Peso del contenedor con carga:61. 560
• Altura de la carga:2.4 m
• Utilidad: 87%
</t>
  </si>
  <si>
    <t xml:space="preserve">contenedor de 40’ pallet europeo
•  cantidad de cajas en un pallet : 126
• Cantidad de cajas en un contenedor: 2.898
• Cantidad de pallet : 23
• Peso de un pallet con carga: 2.038 kg
• Peso del contenedor con carga: 46.879kg
• Altura del pallet con carga 1.36 m
• Utilidad:95%
</t>
  </si>
  <si>
    <t>Contenedor de 20’ sin pallet
• Cantidad de cajas en un contenedor: 3.159
• Peso del contenedor con carga:50.544 kg
• Altura de la carga: 2.29 m
• Utilidad: 93%</t>
  </si>
  <si>
    <t>Contenedor de 20’ pallet americano 
•  Cantidad de cajas en un pallet : 112
• Cantidad de cajas en un contenedor: 1120
• Cantidad de pallet : 10
• Peso de un pallet con carga:1.705 kg
• Peso del contenedor con carga:17050 kg
• Altura del pallet con carga:1.5 m
• Utilidad:64%</t>
  </si>
  <si>
    <t xml:space="preserve">Contenedor de 20’ pallet americano 
•  Cantidad de cajas en un pallet : 168
• Cantidad de cajas en un contenedor: 1512
• Cantidad de pallet : 9
• Peso de un pallet con carga:2.713 kg
• Peso del contenedor con carga: 24.417 kg
• Altura del pallet con carga: 1.36m
• Utilidad:51%
</t>
  </si>
  <si>
    <t>OPTIMIZACIÓN DEL ESPACIO VOLUMETRIOCO</t>
  </si>
  <si>
    <t>OPTIMIZACIÓN DELESPACIO VOLUMETRICO</t>
  </si>
  <si>
    <t>Contenedor de 20´ palet Americano opción 1: Al realizar un analisis de los resultados en porcentajes de utilidad, cantidad de contenedores a utilizar y unidades faltantes, se evidencia que esta opción brinda un 68% de utilidad, seran enviados 23 contenedores con 896 cajas cada uno, y haran falta 392 unidades, que equivalen al 1,8% de la cantidad solicitada.</t>
  </si>
  <si>
    <t>Contenedor de 20´ palet Europeo opción 1: Al revisar los resultados en cuanto a porcentaje de utilidad, cantidad de contenedores a utilizar y unidades faltantes, se evidencia que esta opción ofrece un 59% de utilidad, se enviaran 12 contenedores, con 1008 unidades cada contenedor, y no haran falta unidades, se deben retirar 96 cajas de un contenedor para enviar la cantidad exacta que fue solicitada.</t>
  </si>
  <si>
    <t xml:space="preserve">OPTIMIZACÓN DEL ESPACIO CON PALLET O NO </t>
  </si>
  <si>
    <t>OPTIMIZACIÓN DEL ESPACIO CON PALLET O NO</t>
  </si>
  <si>
    <t>El contenedor de 20´ con pallet Americano es la mejor opción ya que es posible enviar mayor cantidad de unidades que el pallet Europeo, sin pallet se pueden enviar mayor cantidad de cajas, pero sobrepasa la capacidad de carga del contenedor, por lo tanto el contenedor de 20´con pallet Americano es la mejor opción.</t>
  </si>
  <si>
    <t>Contenedor de 40´ con pallet Americano, es la mejor opción ya que se envía mayor cantidad de cajas que utilizando el pallet Europeo, en el contenedor sin pallet se pueden enviar mas unidades pero sobrepasa la capacidad de carga del contenedor al igual que con los pallets.</t>
  </si>
  <si>
    <t>CUADRO COMPARATIVO</t>
  </si>
  <si>
    <t>PULPA DE MANDO</t>
  </si>
  <si>
    <t>contenedor de 40’ pallet americano
•  cantidad de cajas en un pallet : 75
• Cantidad de cajas en un contenedor: 750
• Cantidad de pallet : 20
• Peso de un pallet con carga:1705 kg
• Peso del contenedor con carga:17050 kg
• Altura del pallet con carga:1.5 m
• Utilidad:56%</t>
  </si>
  <si>
    <t>Contenedor de 20’ sin pallet
• Cantidad de cajas en un contenedor: 4.104
• Peso del contenedor con carga:61. 560
• Altura de la carga:2.4 m
• Utilidad: 87%</t>
  </si>
  <si>
    <t>El contenedor de 20´ con pallet Americano es una buena opción, ya que se pueden enviar mayor cantidad de cajas que utulizando el europallet, el contenedor de 20´ sin pallet es una mejor opción ya que se pueden enviar mayor cantidad de cajas.</t>
  </si>
  <si>
    <t>el contenedor de 40´ ocurre lo mismo, es mejor el pallet americano por la cantidad de cajas que se pueden enviar, y sin pallet es aún mejor opción por la mayor cantidad de cajas que se pueden enviar.</t>
  </si>
  <si>
    <t xml:space="preserve">tiene forma alargada o ligeramente curvada, de 100-200g de peso. La piel es gruesa de color amarilla, la pulpa es blanca o puede ser amarillenta, contiene minerales y aporta diversidad de vitaminas hidrosolubles del grupo b y c. la vitamina mas estudiada es la c. para conservar el banano se tiene que mantener con una temperatura de 20 grados centigrados. </t>
  </si>
  <si>
    <t>entre esta encontramos la vitamina A, B y E; ademas de minerales como el magnesio y el potasio que ayudan a funcionar nuestro organismo. Ayuda a proteger la piel, fortalecer musculos y los huesos. El mango tiene una forma ovoide-oblonga con unas medidas de 24cm de largo, 10cm de ancho y pesa 150gramos, se puede congerlar y para mejorar preservacion se pica en cubos, se almacena y transporta a temperatura de 13 grados centigrados.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</si>
</sst>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font>
      <sz val="11"/>
      <color theme="1"/>
      <name val="Calibri"/>
      <charset val="134"/>
      <scheme val="minor"/>
    </font>
    <font>
      <sz val="10"/>
      <color theme="1"/>
      <name val="Calibri"/>
      <charset val="134"/>
      <scheme val="minor"/>
    </font>
    <font>
      <sz val="11"/>
      <color theme="1"/>
      <name val="Calibri"/>
      <charset val="134"/>
      <scheme val="minor"/>
    </font>
  </fonts>
  <fills count="9">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79995117038483843"/>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9" fontId="2" fillId="0" borderId="0" applyFont="0" applyFill="0" applyBorder="0" applyAlignment="0" applyProtection="0"/>
  </cellStyleXfs>
  <cellXfs count="71">
    <xf numFmtId="0" fontId="0" fillId="0" borderId="0" xfId="0"/>
    <xf numFmtId="0" fontId="0" fillId="0" borderId="1" xfId="0" applyBorder="1" applyAlignment="1">
      <alignment horizontal="left" vertical="center" wrapText="1"/>
    </xf>
    <xf numFmtId="0" fontId="0" fillId="0" borderId="1" xfId="0" applyBorder="1"/>
    <xf numFmtId="0" fontId="0" fillId="0" borderId="1" xfId="0" applyBorder="1" applyAlignment="1">
      <alignment horizontal="center" vertical="center"/>
    </xf>
    <xf numFmtId="0" fontId="0" fillId="0" borderId="0" xfId="0" applyAlignment="1">
      <alignment horizontal="left" wrapText="1"/>
    </xf>
    <xf numFmtId="0" fontId="0" fillId="0" borderId="0" xfId="0" applyAlignment="1"/>
    <xf numFmtId="0" fontId="0" fillId="0" borderId="1" xfId="0" applyBorder="1" applyAlignment="1">
      <alignment vertical="center"/>
    </xf>
    <xf numFmtId="0" fontId="0" fillId="0" borderId="1" xfId="0" applyFill="1" applyBorder="1"/>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xf numFmtId="0" fontId="0" fillId="0" borderId="0" xfId="0" applyBorder="1"/>
    <xf numFmtId="2" fontId="0" fillId="0" borderId="1" xfId="0" applyNumberFormat="1" applyBorder="1"/>
    <xf numFmtId="164" fontId="0" fillId="0" borderId="1" xfId="0" applyNumberFormat="1" applyBorder="1"/>
    <xf numFmtId="9" fontId="0" fillId="0" borderId="1" xfId="1" applyFont="1" applyBorder="1"/>
    <xf numFmtId="1" fontId="0" fillId="0" borderId="1" xfId="0" applyNumberFormat="1" applyBorder="1"/>
    <xf numFmtId="2" fontId="0" fillId="0" borderId="0" xfId="0" applyNumberFormat="1"/>
    <xf numFmtId="2" fontId="0" fillId="0" borderId="1" xfId="0" applyNumberFormat="1" applyBorder="1" applyAlignment="1">
      <alignment horizontal="center" vertical="center"/>
    </xf>
    <xf numFmtId="0" fontId="0" fillId="0" borderId="1" xfId="0" applyBorder="1" applyAlignment="1">
      <alignment horizontal="center" vertical="center" wrapText="1"/>
    </xf>
    <xf numFmtId="1" fontId="0" fillId="0" borderId="1" xfId="0" applyNumberFormat="1" applyBorder="1" applyAlignment="1">
      <alignment horizontal="center" vertical="center"/>
    </xf>
    <xf numFmtId="0" fontId="0" fillId="0" borderId="1" xfId="0" applyNumberFormat="1" applyBorder="1"/>
    <xf numFmtId="1" fontId="0" fillId="0" borderId="1" xfId="0" applyNumberFormat="1" applyFill="1" applyBorder="1"/>
    <xf numFmtId="0" fontId="0" fillId="0" borderId="1" xfId="0"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4" borderId="4" xfId="0"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0" fillId="6" borderId="3" xfId="0" applyFill="1"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7" borderId="2" xfId="0" applyFill="1" applyBorder="1" applyAlignment="1">
      <alignment horizontal="center"/>
    </xf>
    <xf numFmtId="0" fontId="0" fillId="7" borderId="4" xfId="0" applyFill="1" applyBorder="1" applyAlignment="1">
      <alignment horizontal="center"/>
    </xf>
    <xf numFmtId="0" fontId="0" fillId="7" borderId="3" xfId="0" applyFill="1" applyBorder="1" applyAlignment="1">
      <alignment horizontal="center"/>
    </xf>
    <xf numFmtId="0" fontId="0" fillId="2" borderId="2"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2" borderId="1" xfId="0" applyFill="1" applyBorder="1" applyAlignment="1">
      <alignment horizontal="center"/>
    </xf>
    <xf numFmtId="0" fontId="0" fillId="8" borderId="2" xfId="0" applyFill="1" applyBorder="1" applyAlignment="1">
      <alignment horizontal="center"/>
    </xf>
    <xf numFmtId="0" fontId="0" fillId="8" borderId="4" xfId="0" applyFill="1" applyBorder="1" applyAlignment="1">
      <alignment horizontal="center"/>
    </xf>
    <xf numFmtId="0" fontId="0" fillId="8" borderId="3" xfId="0" applyFill="1" applyBorder="1" applyAlignment="1">
      <alignment horizontal="center"/>
    </xf>
    <xf numFmtId="0" fontId="0" fillId="8" borderId="1" xfId="0" applyFill="1" applyBorder="1" applyAlignment="1">
      <alignment horizontal="center"/>
    </xf>
    <xf numFmtId="0" fontId="0" fillId="2" borderId="0" xfId="0" applyFill="1" applyAlignment="1">
      <alignment horizontal="center"/>
    </xf>
    <xf numFmtId="0" fontId="0" fillId="3" borderId="1" xfId="0" applyFill="1" applyBorder="1" applyAlignment="1">
      <alignment horizontal="center" wrapText="1"/>
    </xf>
    <xf numFmtId="0" fontId="0" fillId="3" borderId="1"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xf numFmtId="0" fontId="0" fillId="0" borderId="1" xfId="0" applyBorder="1" applyAlignment="1">
      <alignment horizontal="left"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7</xdr:col>
      <xdr:colOff>323850</xdr:colOff>
      <xdr:row>16</xdr:row>
      <xdr:rowOff>9525</xdr:rowOff>
    </xdr:from>
    <xdr:to>
      <xdr:col>17</xdr:col>
      <xdr:colOff>305788</xdr:colOff>
      <xdr:row>29</xdr:row>
      <xdr:rowOff>19397</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53050" y="3057525"/>
          <a:ext cx="6991985" cy="2486025"/>
        </a:xfrm>
        <a:prstGeom prst="rect">
          <a:avLst/>
        </a:prstGeom>
      </xdr:spPr>
    </xdr:pic>
    <xdr:clientData/>
  </xdr:twoCellAnchor>
  <xdr:twoCellAnchor editAs="oneCell">
    <xdr:from>
      <xdr:col>7</xdr:col>
      <xdr:colOff>238125</xdr:colOff>
      <xdr:row>47</xdr:row>
      <xdr:rowOff>152400</xdr:rowOff>
    </xdr:from>
    <xdr:to>
      <xdr:col>17</xdr:col>
      <xdr:colOff>229589</xdr:colOff>
      <xdr:row>59</xdr:row>
      <xdr:rowOff>19350</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67325" y="9105900"/>
          <a:ext cx="7001510" cy="2152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200025</xdr:colOff>
      <xdr:row>0</xdr:row>
      <xdr:rowOff>38100</xdr:rowOff>
    </xdr:from>
    <xdr:to>
      <xdr:col>25</xdr:col>
      <xdr:colOff>447675</xdr:colOff>
      <xdr:row>10</xdr:row>
      <xdr:rowOff>51763</xdr:rowOff>
    </xdr:to>
    <xdr:pic>
      <xdr:nvPicPr>
        <xdr:cNvPr id="24" name="Imagen 23">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554325" y="38100"/>
          <a:ext cx="3914775" cy="1918335"/>
        </a:xfrm>
        <a:prstGeom prst="rect">
          <a:avLst/>
        </a:prstGeom>
      </xdr:spPr>
    </xdr:pic>
    <xdr:clientData/>
  </xdr:twoCellAnchor>
  <xdr:twoCellAnchor editAs="oneCell">
    <xdr:from>
      <xdr:col>20</xdr:col>
      <xdr:colOff>238126</xdr:colOff>
      <xdr:row>14</xdr:row>
      <xdr:rowOff>133351</xdr:rowOff>
    </xdr:from>
    <xdr:to>
      <xdr:col>25</xdr:col>
      <xdr:colOff>695326</xdr:colOff>
      <xdr:row>25</xdr:row>
      <xdr:rowOff>121409</xdr:rowOff>
    </xdr:to>
    <xdr:pic>
      <xdr:nvPicPr>
        <xdr:cNvPr id="25" name="Imagen 24">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592425" y="2800350"/>
          <a:ext cx="4124325" cy="2083435"/>
        </a:xfrm>
        <a:prstGeom prst="rect">
          <a:avLst/>
        </a:prstGeom>
      </xdr:spPr>
    </xdr:pic>
    <xdr:clientData/>
  </xdr:twoCellAnchor>
  <xdr:twoCellAnchor editAs="oneCell">
    <xdr:from>
      <xdr:col>20</xdr:col>
      <xdr:colOff>333375</xdr:colOff>
      <xdr:row>40</xdr:row>
      <xdr:rowOff>28575</xdr:rowOff>
    </xdr:from>
    <xdr:to>
      <xdr:col>25</xdr:col>
      <xdr:colOff>467275</xdr:colOff>
      <xdr:row>50</xdr:row>
      <xdr:rowOff>85999</xdr:rowOff>
    </xdr:to>
    <xdr:pic>
      <xdr:nvPicPr>
        <xdr:cNvPr id="26" name="Imagen 25">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687675" y="7648575"/>
          <a:ext cx="3800475" cy="1962150"/>
        </a:xfrm>
        <a:prstGeom prst="rect">
          <a:avLst/>
        </a:prstGeom>
      </xdr:spPr>
    </xdr:pic>
    <xdr:clientData/>
  </xdr:twoCellAnchor>
  <xdr:twoCellAnchor editAs="oneCell">
    <xdr:from>
      <xdr:col>20</xdr:col>
      <xdr:colOff>314325</xdr:colOff>
      <xdr:row>55</xdr:row>
      <xdr:rowOff>57150</xdr:rowOff>
    </xdr:from>
    <xdr:to>
      <xdr:col>26</xdr:col>
      <xdr:colOff>495963</xdr:colOff>
      <xdr:row>66</xdr:row>
      <xdr:rowOff>171758</xdr:rowOff>
    </xdr:to>
    <xdr:pic>
      <xdr:nvPicPr>
        <xdr:cNvPr id="27" name="Imagen 26">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668625" y="10534650"/>
          <a:ext cx="4582160" cy="2209800"/>
        </a:xfrm>
        <a:prstGeom prst="rect">
          <a:avLst/>
        </a:prstGeom>
      </xdr:spPr>
    </xdr:pic>
    <xdr:clientData/>
  </xdr:twoCellAnchor>
  <xdr:twoCellAnchor editAs="oneCell">
    <xdr:from>
      <xdr:col>20</xdr:col>
      <xdr:colOff>380999</xdr:colOff>
      <xdr:row>76</xdr:row>
      <xdr:rowOff>1</xdr:rowOff>
    </xdr:from>
    <xdr:to>
      <xdr:col>30</xdr:col>
      <xdr:colOff>477332</xdr:colOff>
      <xdr:row>87</xdr:row>
      <xdr:rowOff>15841</xdr:rowOff>
    </xdr:to>
    <xdr:pic>
      <xdr:nvPicPr>
        <xdr:cNvPr id="28" name="Imagen 27">
          <a:extLst>
            <a:ext uri="{FF2B5EF4-FFF2-40B4-BE49-F238E27FC236}">
              <a16:creationId xmlns:a16="http://schemas.microsoft.com/office/drawing/2014/main" id="{00000000-0008-0000-0200-00001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734665" y="14478000"/>
          <a:ext cx="7430770" cy="2110740"/>
        </a:xfrm>
        <a:prstGeom prst="rect">
          <a:avLst/>
        </a:prstGeom>
      </xdr:spPr>
    </xdr:pic>
    <xdr:clientData/>
  </xdr:twoCellAnchor>
  <xdr:twoCellAnchor editAs="oneCell">
    <xdr:from>
      <xdr:col>20</xdr:col>
      <xdr:colOff>447675</xdr:colOff>
      <xdr:row>92</xdr:row>
      <xdr:rowOff>0</xdr:rowOff>
    </xdr:from>
    <xdr:to>
      <xdr:col>30</xdr:col>
      <xdr:colOff>544002</xdr:colOff>
      <xdr:row>102</xdr:row>
      <xdr:rowOff>133635</xdr:rowOff>
    </xdr:to>
    <xdr:pic>
      <xdr:nvPicPr>
        <xdr:cNvPr id="29" name="Imagen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801975" y="17697450"/>
          <a:ext cx="7430135" cy="2038350"/>
        </a:xfrm>
        <a:prstGeom prst="rect">
          <a:avLst/>
        </a:prstGeom>
      </xdr:spPr>
    </xdr:pic>
    <xdr:clientData/>
  </xdr:twoCellAnchor>
  <xdr:twoCellAnchor editAs="oneCell">
    <xdr:from>
      <xdr:col>20</xdr:col>
      <xdr:colOff>638175</xdr:colOff>
      <xdr:row>112</xdr:row>
      <xdr:rowOff>114300</xdr:rowOff>
    </xdr:from>
    <xdr:to>
      <xdr:col>29</xdr:col>
      <xdr:colOff>296184</xdr:colOff>
      <xdr:row>122</xdr:row>
      <xdr:rowOff>171724</xdr:rowOff>
    </xdr:to>
    <xdr:pic>
      <xdr:nvPicPr>
        <xdr:cNvPr id="31" name="Imagen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5992475" y="21621750"/>
          <a:ext cx="6258560" cy="1962150"/>
        </a:xfrm>
        <a:prstGeom prst="rect">
          <a:avLst/>
        </a:prstGeom>
      </xdr:spPr>
    </xdr:pic>
    <xdr:clientData/>
  </xdr:twoCellAnchor>
  <xdr:twoCellAnchor editAs="oneCell">
    <xdr:from>
      <xdr:col>20</xdr:col>
      <xdr:colOff>390525</xdr:colOff>
      <xdr:row>127</xdr:row>
      <xdr:rowOff>85725</xdr:rowOff>
    </xdr:from>
    <xdr:to>
      <xdr:col>30</xdr:col>
      <xdr:colOff>572589</xdr:colOff>
      <xdr:row>138</xdr:row>
      <xdr:rowOff>114596</xdr:rowOff>
    </xdr:to>
    <xdr:pic>
      <xdr:nvPicPr>
        <xdr:cNvPr id="32" name="Imagen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744825" y="24450675"/>
          <a:ext cx="7515860" cy="2124075"/>
        </a:xfrm>
        <a:prstGeom prst="rect">
          <a:avLst/>
        </a:prstGeom>
      </xdr:spPr>
    </xdr:pic>
    <xdr:clientData/>
  </xdr:twoCellAnchor>
  <xdr:twoCellAnchor editAs="oneCell">
    <xdr:from>
      <xdr:col>21</xdr:col>
      <xdr:colOff>704850</xdr:colOff>
      <xdr:row>149</xdr:row>
      <xdr:rowOff>95250</xdr:rowOff>
    </xdr:from>
    <xdr:to>
      <xdr:col>27</xdr:col>
      <xdr:colOff>600699</xdr:colOff>
      <xdr:row>160</xdr:row>
      <xdr:rowOff>76490</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792575" y="28651200"/>
          <a:ext cx="4295775" cy="2076450"/>
        </a:xfrm>
        <a:prstGeom prst="rect">
          <a:avLst/>
        </a:prstGeom>
      </xdr:spPr>
    </xdr:pic>
    <xdr:clientData/>
  </xdr:twoCellAnchor>
  <xdr:twoCellAnchor editAs="oneCell">
    <xdr:from>
      <xdr:col>22</xdr:col>
      <xdr:colOff>19050</xdr:colOff>
      <xdr:row>165</xdr:row>
      <xdr:rowOff>38100</xdr:rowOff>
    </xdr:from>
    <xdr:to>
      <xdr:col>27</xdr:col>
      <xdr:colOff>705477</xdr:colOff>
      <xdr:row>178</xdr:row>
      <xdr:rowOff>76551</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840200" y="31851600"/>
          <a:ext cx="4352925" cy="2514600"/>
        </a:xfrm>
        <a:prstGeom prst="rect">
          <a:avLst/>
        </a:prstGeom>
      </xdr:spPr>
    </xdr:pic>
    <xdr:clientData/>
  </xdr:twoCellAnchor>
  <xdr:twoCellAnchor editAs="oneCell">
    <xdr:from>
      <xdr:col>22</xdr:col>
      <xdr:colOff>0</xdr:colOff>
      <xdr:row>185</xdr:row>
      <xdr:rowOff>0</xdr:rowOff>
    </xdr:from>
    <xdr:to>
      <xdr:col>27</xdr:col>
      <xdr:colOff>676901</xdr:colOff>
      <xdr:row>194</xdr:row>
      <xdr:rowOff>57397</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6821150" y="35804475"/>
          <a:ext cx="4343400" cy="1771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38100</xdr:colOff>
      <xdr:row>15</xdr:row>
      <xdr:rowOff>28575</xdr:rowOff>
    </xdr:from>
    <xdr:to>
      <xdr:col>19</xdr:col>
      <xdr:colOff>305945</xdr:colOff>
      <xdr:row>28</xdr:row>
      <xdr:rowOff>162289</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43525" y="2886075"/>
          <a:ext cx="8115935" cy="2609850"/>
        </a:xfrm>
        <a:prstGeom prst="rect">
          <a:avLst/>
        </a:prstGeom>
      </xdr:spPr>
    </xdr:pic>
    <xdr:clientData/>
  </xdr:twoCellAnchor>
  <xdr:twoCellAnchor editAs="oneCell">
    <xdr:from>
      <xdr:col>7</xdr:col>
      <xdr:colOff>0</xdr:colOff>
      <xdr:row>48</xdr:row>
      <xdr:rowOff>0</xdr:rowOff>
    </xdr:from>
    <xdr:to>
      <xdr:col>18</xdr:col>
      <xdr:colOff>115389</xdr:colOff>
      <xdr:row>60</xdr:row>
      <xdr:rowOff>47951</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05425" y="9144000"/>
          <a:ext cx="7715885" cy="2333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20</xdr:col>
      <xdr:colOff>619125</xdr:colOff>
      <xdr:row>15</xdr:row>
      <xdr:rowOff>0</xdr:rowOff>
    </xdr:from>
    <xdr:to>
      <xdr:col>26</xdr:col>
      <xdr:colOff>467342</xdr:colOff>
      <xdr:row>25</xdr:row>
      <xdr:rowOff>76477</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925800" y="3057525"/>
          <a:ext cx="4248150" cy="1981200"/>
        </a:xfrm>
        <a:prstGeom prst="rect">
          <a:avLst/>
        </a:prstGeom>
      </xdr:spPr>
    </xdr:pic>
    <xdr:clientData/>
  </xdr:twoCellAnchor>
  <xdr:twoCellAnchor editAs="oneCell">
    <xdr:from>
      <xdr:col>21</xdr:col>
      <xdr:colOff>142875</xdr:colOff>
      <xdr:row>39</xdr:row>
      <xdr:rowOff>47625</xdr:rowOff>
    </xdr:from>
    <xdr:to>
      <xdr:col>26</xdr:col>
      <xdr:colOff>162459</xdr:colOff>
      <xdr:row>49</xdr:row>
      <xdr:rowOff>171733</xdr:rowOff>
    </xdr:to>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82975" y="7677150"/>
          <a:ext cx="3686175" cy="2028825"/>
        </a:xfrm>
        <a:prstGeom prst="rect">
          <a:avLst/>
        </a:prstGeom>
      </xdr:spPr>
    </xdr:pic>
    <xdr:clientData/>
  </xdr:twoCellAnchor>
  <xdr:twoCellAnchor editAs="oneCell">
    <xdr:from>
      <xdr:col>20</xdr:col>
      <xdr:colOff>714375</xdr:colOff>
      <xdr:row>55</xdr:row>
      <xdr:rowOff>95250</xdr:rowOff>
    </xdr:from>
    <xdr:to>
      <xdr:col>27</xdr:col>
      <xdr:colOff>295961</xdr:colOff>
      <xdr:row>67</xdr:row>
      <xdr:rowOff>9832</xdr:rowOff>
    </xdr:to>
    <xdr:pic>
      <xdr:nvPicPr>
        <xdr:cNvPr id="5" name="Imagen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021050" y="10772775"/>
          <a:ext cx="4715510" cy="2200275"/>
        </a:xfrm>
        <a:prstGeom prst="rect">
          <a:avLst/>
        </a:prstGeom>
      </xdr:spPr>
    </xdr:pic>
    <xdr:clientData/>
  </xdr:twoCellAnchor>
  <xdr:twoCellAnchor editAs="oneCell">
    <xdr:from>
      <xdr:col>21</xdr:col>
      <xdr:colOff>285750</xdr:colOff>
      <xdr:row>91</xdr:row>
      <xdr:rowOff>95250</xdr:rowOff>
    </xdr:from>
    <xdr:to>
      <xdr:col>32</xdr:col>
      <xdr:colOff>258341</xdr:colOff>
      <xdr:row>102</xdr:row>
      <xdr:rowOff>76490</xdr:rowOff>
    </xdr:to>
    <xdr:pic>
      <xdr:nvPicPr>
        <xdr:cNvPr id="6" name="Imagen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25850" y="17630775"/>
          <a:ext cx="8039735" cy="2076450"/>
        </a:xfrm>
        <a:prstGeom prst="rect">
          <a:avLst/>
        </a:prstGeom>
      </xdr:spPr>
    </xdr:pic>
    <xdr:clientData/>
  </xdr:twoCellAnchor>
  <xdr:twoCellAnchor editAs="oneCell">
    <xdr:from>
      <xdr:col>21</xdr:col>
      <xdr:colOff>295275</xdr:colOff>
      <xdr:row>75</xdr:row>
      <xdr:rowOff>171450</xdr:rowOff>
    </xdr:from>
    <xdr:to>
      <xdr:col>31</xdr:col>
      <xdr:colOff>86759</xdr:colOff>
      <xdr:row>88</xdr:row>
      <xdr:rowOff>322</xdr:rowOff>
    </xdr:to>
    <xdr:pic>
      <xdr:nvPicPr>
        <xdr:cNvPr id="8" name="Imagen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35375" y="14658975"/>
          <a:ext cx="7125335" cy="2305050"/>
        </a:xfrm>
        <a:prstGeom prst="rect">
          <a:avLst/>
        </a:prstGeom>
      </xdr:spPr>
    </xdr:pic>
    <xdr:clientData/>
  </xdr:twoCellAnchor>
  <xdr:twoCellAnchor editAs="oneCell">
    <xdr:from>
      <xdr:col>21</xdr:col>
      <xdr:colOff>133350</xdr:colOff>
      <xdr:row>112</xdr:row>
      <xdr:rowOff>47625</xdr:rowOff>
    </xdr:from>
    <xdr:to>
      <xdr:col>30</xdr:col>
      <xdr:colOff>324834</xdr:colOff>
      <xdr:row>122</xdr:row>
      <xdr:rowOff>171733</xdr:rowOff>
    </xdr:to>
    <xdr:pic>
      <xdr:nvPicPr>
        <xdr:cNvPr id="9" name="Imagen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173450" y="21583650"/>
          <a:ext cx="6791960" cy="2028825"/>
        </a:xfrm>
        <a:prstGeom prst="rect">
          <a:avLst/>
        </a:prstGeom>
      </xdr:spPr>
    </xdr:pic>
    <xdr:clientData/>
  </xdr:twoCellAnchor>
  <xdr:twoCellAnchor editAs="oneCell">
    <xdr:from>
      <xdr:col>20</xdr:col>
      <xdr:colOff>752475</xdr:colOff>
      <xdr:row>126</xdr:row>
      <xdr:rowOff>133350</xdr:rowOff>
    </xdr:from>
    <xdr:to>
      <xdr:col>31</xdr:col>
      <xdr:colOff>725066</xdr:colOff>
      <xdr:row>137</xdr:row>
      <xdr:rowOff>162221</xdr:rowOff>
    </xdr:to>
    <xdr:pic>
      <xdr:nvPicPr>
        <xdr:cNvPr id="10" name="Imagen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040100" y="24336375"/>
          <a:ext cx="8058785" cy="2124075"/>
        </a:xfrm>
        <a:prstGeom prst="rect">
          <a:avLst/>
        </a:prstGeom>
      </xdr:spPr>
    </xdr:pic>
    <xdr:clientData/>
  </xdr:twoCellAnchor>
  <xdr:twoCellAnchor editAs="oneCell">
    <xdr:from>
      <xdr:col>22</xdr:col>
      <xdr:colOff>742950</xdr:colOff>
      <xdr:row>182</xdr:row>
      <xdr:rowOff>161925</xdr:rowOff>
    </xdr:from>
    <xdr:to>
      <xdr:col>29</xdr:col>
      <xdr:colOff>248325</xdr:colOff>
      <xdr:row>193</xdr:row>
      <xdr:rowOff>133638</xdr:rowOff>
    </xdr:to>
    <xdr:pic>
      <xdr:nvPicPr>
        <xdr:cNvPr id="11" name="Imagen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506950" y="35032950"/>
          <a:ext cx="4648835" cy="2066925"/>
        </a:xfrm>
        <a:prstGeom prst="rect">
          <a:avLst/>
        </a:prstGeom>
      </xdr:spPr>
    </xdr:pic>
    <xdr:clientData/>
  </xdr:twoCellAnchor>
  <xdr:twoCellAnchor editAs="oneCell">
    <xdr:from>
      <xdr:col>22</xdr:col>
      <xdr:colOff>66675</xdr:colOff>
      <xdr:row>149</xdr:row>
      <xdr:rowOff>104775</xdr:rowOff>
    </xdr:from>
    <xdr:to>
      <xdr:col>28</xdr:col>
      <xdr:colOff>515051</xdr:colOff>
      <xdr:row>160</xdr:row>
      <xdr:rowOff>95541</xdr:rowOff>
    </xdr:to>
    <xdr:pic>
      <xdr:nvPicPr>
        <xdr:cNvPr id="12" name="Imagen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840200" y="28689300"/>
          <a:ext cx="4848860" cy="2085975"/>
        </a:xfrm>
        <a:prstGeom prst="rect">
          <a:avLst/>
        </a:prstGeom>
      </xdr:spPr>
    </xdr:pic>
    <xdr:clientData/>
  </xdr:twoCellAnchor>
  <xdr:twoCellAnchor editAs="oneCell">
    <xdr:from>
      <xdr:col>20</xdr:col>
      <xdr:colOff>733425</xdr:colOff>
      <xdr:row>0</xdr:row>
      <xdr:rowOff>0</xdr:rowOff>
    </xdr:from>
    <xdr:to>
      <xdr:col>26</xdr:col>
      <xdr:colOff>133904</xdr:colOff>
      <xdr:row>9</xdr:row>
      <xdr:rowOff>238398</xdr:rowOff>
    </xdr:to>
    <xdr:pic>
      <xdr:nvPicPr>
        <xdr:cNvPr id="13" name="Imagen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040100" y="0"/>
          <a:ext cx="3800475" cy="19526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L3"/>
  <sheetViews>
    <sheetView workbookViewId="0">
      <selection activeCell="N3" sqref="N3"/>
    </sheetView>
  </sheetViews>
  <sheetFormatPr baseColWidth="10" defaultColWidth="11" defaultRowHeight="15"/>
  <sheetData>
    <row r="2" spans="2:12">
      <c r="B2" s="2"/>
      <c r="C2" s="69" t="s">
        <v>0</v>
      </c>
      <c r="D2" s="69"/>
      <c r="E2" s="2"/>
      <c r="I2" s="26" t="s">
        <v>1</v>
      </c>
      <c r="J2" s="26"/>
      <c r="K2" s="26"/>
      <c r="L2" s="26"/>
    </row>
    <row r="3" spans="2:12" ht="159" customHeight="1">
      <c r="B3" s="70" t="s">
        <v>142</v>
      </c>
      <c r="C3" s="70"/>
      <c r="D3" s="70"/>
      <c r="E3" s="70"/>
      <c r="I3" s="70" t="s">
        <v>143</v>
      </c>
      <c r="J3" s="70"/>
      <c r="K3" s="70"/>
      <c r="L3" s="70"/>
    </row>
  </sheetData>
  <mergeCells count="3">
    <mergeCell ref="B3:E3"/>
    <mergeCell ref="I3:L3"/>
    <mergeCell ref="I2: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FFFF00"/>
  </sheetPr>
  <dimension ref="B1:S45"/>
  <sheetViews>
    <sheetView workbookViewId="0">
      <selection activeCell="L2" sqref="L2"/>
    </sheetView>
  </sheetViews>
  <sheetFormatPr baseColWidth="10" defaultColWidth="11" defaultRowHeight="15"/>
  <cols>
    <col min="2" max="2" width="15.5703125" customWidth="1"/>
    <col min="3" max="3" width="9.85546875" customWidth="1"/>
    <col min="4" max="4" width="6" customWidth="1"/>
    <col min="9" max="9" width="5" customWidth="1"/>
    <col min="10" max="10" width="2" customWidth="1"/>
    <col min="11" max="11" width="5" customWidth="1"/>
    <col min="12" max="12" width="12" customWidth="1"/>
    <col min="13" max="13" width="10" customWidth="1"/>
    <col min="14" max="14" width="17.28515625" customWidth="1"/>
    <col min="17" max="17" width="20.85546875" customWidth="1"/>
    <col min="18" max="18" width="7" customWidth="1"/>
    <col min="19" max="19" width="3.7109375" customWidth="1"/>
  </cols>
  <sheetData>
    <row r="1" spans="2:19">
      <c r="B1" s="27" t="s">
        <v>2</v>
      </c>
      <c r="C1" s="27"/>
      <c r="D1" s="5"/>
    </row>
    <row r="2" spans="2:19">
      <c r="B2" s="6" t="s">
        <v>3</v>
      </c>
      <c r="C2" s="3" t="s">
        <v>4</v>
      </c>
      <c r="D2" s="2">
        <v>0.24</v>
      </c>
    </row>
    <row r="3" spans="2:19">
      <c r="B3" s="2" t="s">
        <v>5</v>
      </c>
      <c r="C3" s="3" t="s">
        <v>6</v>
      </c>
      <c r="D3" s="2">
        <v>0.3</v>
      </c>
      <c r="L3" s="18"/>
    </row>
    <row r="4" spans="2:19">
      <c r="B4" s="2" t="s">
        <v>7</v>
      </c>
      <c r="C4" s="3" t="s">
        <v>8</v>
      </c>
      <c r="D4" s="2">
        <v>0.2</v>
      </c>
      <c r="L4" s="18"/>
    </row>
    <row r="5" spans="2:19">
      <c r="B5" s="2" t="s">
        <v>9</v>
      </c>
      <c r="C5" s="3" t="s">
        <v>10</v>
      </c>
      <c r="D5" s="2">
        <v>15</v>
      </c>
    </row>
    <row r="6" spans="2:19">
      <c r="B6" s="7" t="s">
        <v>11</v>
      </c>
      <c r="C6" s="2" t="s">
        <v>12</v>
      </c>
      <c r="D6" s="2">
        <v>21000</v>
      </c>
      <c r="I6" s="25" t="s">
        <v>13</v>
      </c>
      <c r="J6" s="25"/>
      <c r="K6" s="25"/>
      <c r="L6" s="25"/>
      <c r="M6" s="25"/>
      <c r="N6" s="25"/>
      <c r="Q6" s="26" t="s">
        <v>14</v>
      </c>
      <c r="R6" s="26"/>
    </row>
    <row r="7" spans="2:19">
      <c r="I7" s="3">
        <f>D15</f>
        <v>1.2</v>
      </c>
      <c r="J7" s="3"/>
      <c r="K7" s="3">
        <f>D16</f>
        <v>1</v>
      </c>
      <c r="L7" s="3"/>
      <c r="M7" s="3">
        <f>D19</f>
        <v>1.5</v>
      </c>
      <c r="N7" s="3"/>
      <c r="Q7" s="15" t="s">
        <v>15</v>
      </c>
      <c r="R7" s="14">
        <f>L14*M14</f>
        <v>112</v>
      </c>
    </row>
    <row r="8" spans="2:19">
      <c r="I8" s="3">
        <f>D2</f>
        <v>0.24</v>
      </c>
      <c r="J8" s="3">
        <f>I7/I8</f>
        <v>5</v>
      </c>
      <c r="K8" s="19">
        <f>D3</f>
        <v>0.3</v>
      </c>
      <c r="L8" s="3">
        <f>K7/K8</f>
        <v>3.3333333333333335</v>
      </c>
      <c r="M8" s="19">
        <f>D4</f>
        <v>0.2</v>
      </c>
      <c r="N8" s="3">
        <f>M7/M8</f>
        <v>7.5</v>
      </c>
      <c r="Q8" s="2" t="s">
        <v>16</v>
      </c>
      <c r="R8" s="2">
        <f>D6/R7</f>
        <v>187.5</v>
      </c>
    </row>
    <row r="9" spans="2:19">
      <c r="I9" s="3">
        <f>D3</f>
        <v>0.3</v>
      </c>
      <c r="J9" s="3">
        <f>I7/I9</f>
        <v>4</v>
      </c>
      <c r="K9" s="19">
        <f>D2</f>
        <v>0.24</v>
      </c>
      <c r="L9" s="3">
        <f>K7/K9</f>
        <v>4.166666666666667</v>
      </c>
      <c r="M9" s="19">
        <f>D4</f>
        <v>0.2</v>
      </c>
      <c r="N9" s="3">
        <f>M7/M9</f>
        <v>7.5</v>
      </c>
      <c r="Q9" s="2" t="s">
        <v>17</v>
      </c>
      <c r="R9" s="2">
        <f>D5*R7+D18</f>
        <v>1705</v>
      </c>
      <c r="S9" s="2" t="s">
        <v>18</v>
      </c>
    </row>
    <row r="10" spans="2:19">
      <c r="Q10" s="2" t="s">
        <v>19</v>
      </c>
      <c r="R10" s="2">
        <f>N14*D15*D16</f>
        <v>1.8839999999999999</v>
      </c>
      <c r="S10" s="2" t="s">
        <v>20</v>
      </c>
    </row>
    <row r="12" spans="2:19">
      <c r="I12" s="28" t="s">
        <v>21</v>
      </c>
      <c r="J12" s="29"/>
      <c r="K12" s="30"/>
      <c r="L12" s="3" t="s">
        <v>22</v>
      </c>
      <c r="M12" s="3" t="s">
        <v>23</v>
      </c>
      <c r="N12" s="20" t="s">
        <v>24</v>
      </c>
    </row>
    <row r="13" spans="2:19">
      <c r="I13" s="3">
        <f>TRUNC(J8,0)</f>
        <v>5</v>
      </c>
      <c r="J13" s="3">
        <f>TRUNC(L8,0)</f>
        <v>3</v>
      </c>
      <c r="K13" s="3">
        <f>TRUNC(N8,1)</f>
        <v>7.5</v>
      </c>
      <c r="L13" s="3">
        <f>I13*J13</f>
        <v>15</v>
      </c>
      <c r="M13" s="21">
        <v>7</v>
      </c>
      <c r="N13" s="8">
        <f>M13*M8+D17</f>
        <v>1.57</v>
      </c>
    </row>
    <row r="14" spans="2:19">
      <c r="B14" s="24" t="s">
        <v>25</v>
      </c>
      <c r="C14" s="24"/>
      <c r="I14" s="3">
        <f>TRUNC(J9,0)</f>
        <v>4</v>
      </c>
      <c r="J14" s="3">
        <f>TRUNC(L9,0)</f>
        <v>4</v>
      </c>
      <c r="K14" s="3">
        <f>TRUNC(N9,1)</f>
        <v>7.5</v>
      </c>
      <c r="L14" s="3">
        <f>I14*J14</f>
        <v>16</v>
      </c>
      <c r="M14" s="3">
        <v>7</v>
      </c>
      <c r="N14" s="3">
        <f>M14*M9+D17</f>
        <v>1.57</v>
      </c>
    </row>
    <row r="15" spans="2:19">
      <c r="B15" s="2" t="s">
        <v>26</v>
      </c>
      <c r="C15" s="2" t="s">
        <v>27</v>
      </c>
      <c r="D15" s="2">
        <v>1.2</v>
      </c>
    </row>
    <row r="16" spans="2:19">
      <c r="B16" s="2" t="s">
        <v>5</v>
      </c>
      <c r="C16" s="2" t="s">
        <v>28</v>
      </c>
      <c r="D16" s="2">
        <v>1</v>
      </c>
    </row>
    <row r="17" spans="2:4">
      <c r="B17" s="2" t="s">
        <v>7</v>
      </c>
      <c r="C17" s="2" t="s">
        <v>29</v>
      </c>
      <c r="D17" s="2">
        <v>0.17</v>
      </c>
    </row>
    <row r="18" spans="2:4">
      <c r="B18" s="2" t="s">
        <v>30</v>
      </c>
      <c r="C18" s="2" t="s">
        <v>31</v>
      </c>
      <c r="D18" s="2">
        <v>25</v>
      </c>
    </row>
    <row r="19" spans="2:4">
      <c r="B19" s="7" t="s">
        <v>32</v>
      </c>
      <c r="C19" s="7" t="s">
        <v>33</v>
      </c>
      <c r="D19" s="7">
        <v>1.5</v>
      </c>
    </row>
    <row r="34" spans="2:19">
      <c r="B34" s="24" t="s">
        <v>34</v>
      </c>
      <c r="C34" s="24"/>
      <c r="I34" s="25" t="s">
        <v>35</v>
      </c>
      <c r="J34" s="25"/>
      <c r="K34" s="25"/>
      <c r="L34" s="25"/>
      <c r="M34" s="25"/>
      <c r="N34" s="25"/>
      <c r="Q34" s="25" t="s">
        <v>36</v>
      </c>
      <c r="R34" s="25"/>
    </row>
    <row r="35" spans="2:19">
      <c r="B35" s="2" t="s">
        <v>3</v>
      </c>
      <c r="C35" s="2" t="s">
        <v>27</v>
      </c>
      <c r="D35" s="2">
        <v>1.2</v>
      </c>
      <c r="I35" s="2">
        <f>D35</f>
        <v>1.2</v>
      </c>
      <c r="J35" s="2"/>
      <c r="K35" s="2">
        <f>D36</f>
        <v>0.8</v>
      </c>
      <c r="L35" s="2"/>
      <c r="M35" s="2">
        <f>D39</f>
        <v>1.5</v>
      </c>
      <c r="N35" s="2"/>
      <c r="Q35" s="2" t="s">
        <v>37</v>
      </c>
      <c r="R35" s="2">
        <f>L45*M45</f>
        <v>84</v>
      </c>
    </row>
    <row r="36" spans="2:19">
      <c r="B36" s="2" t="s">
        <v>5</v>
      </c>
      <c r="C36" s="2" t="s">
        <v>38</v>
      </c>
      <c r="D36" s="2">
        <v>0.8</v>
      </c>
      <c r="I36" s="2">
        <f>D2</f>
        <v>0.24</v>
      </c>
      <c r="J36" s="2">
        <f>I35/I36</f>
        <v>5</v>
      </c>
      <c r="K36" s="2">
        <f>D3</f>
        <v>0.3</v>
      </c>
      <c r="L36" s="2">
        <f>K35/K36</f>
        <v>2.666666666666667</v>
      </c>
      <c r="M36" s="2">
        <f>D4</f>
        <v>0.2</v>
      </c>
      <c r="N36" s="2">
        <f>M35/M36</f>
        <v>7.5</v>
      </c>
      <c r="Q36" s="2" t="s">
        <v>39</v>
      </c>
      <c r="R36" s="2">
        <f>D6/R35</f>
        <v>250</v>
      </c>
    </row>
    <row r="37" spans="2:19">
      <c r="B37" s="2" t="s">
        <v>7</v>
      </c>
      <c r="C37" s="2" t="s">
        <v>29</v>
      </c>
      <c r="D37" s="2">
        <v>0.17</v>
      </c>
      <c r="I37" s="2">
        <f>D3</f>
        <v>0.3</v>
      </c>
      <c r="J37" s="2">
        <f>I35/I37</f>
        <v>4</v>
      </c>
      <c r="K37" s="2">
        <f>D2</f>
        <v>0.24</v>
      </c>
      <c r="L37" s="2">
        <f>K35/K37</f>
        <v>3.3333333333333335</v>
      </c>
      <c r="M37" s="2">
        <f>D4</f>
        <v>0.2</v>
      </c>
      <c r="N37" s="2">
        <f>M35/M37</f>
        <v>7.5</v>
      </c>
      <c r="Q37" s="2" t="s">
        <v>17</v>
      </c>
      <c r="R37" s="2">
        <f>R35*D5+D38</f>
        <v>1282</v>
      </c>
      <c r="S37" s="2" t="s">
        <v>18</v>
      </c>
    </row>
    <row r="38" spans="2:19">
      <c r="B38" s="2" t="s">
        <v>30</v>
      </c>
      <c r="C38" s="2" t="s">
        <v>40</v>
      </c>
      <c r="D38" s="2">
        <v>22</v>
      </c>
      <c r="Q38" s="2" t="s">
        <v>19</v>
      </c>
      <c r="R38" s="2">
        <f>N45*D35*D36</f>
        <v>1.5072000000000001</v>
      </c>
      <c r="S38" s="2" t="s">
        <v>20</v>
      </c>
    </row>
    <row r="39" spans="2:19">
      <c r="B39" s="7" t="s">
        <v>32</v>
      </c>
      <c r="C39" s="7" t="s">
        <v>33</v>
      </c>
      <c r="D39" s="7">
        <v>1.5</v>
      </c>
    </row>
    <row r="43" spans="2:19">
      <c r="I43" s="26" t="s">
        <v>21</v>
      </c>
      <c r="J43" s="26"/>
      <c r="K43" s="26"/>
      <c r="L43" s="2" t="s">
        <v>41</v>
      </c>
      <c r="M43" s="2" t="s">
        <v>23</v>
      </c>
      <c r="N43" s="2" t="s">
        <v>24</v>
      </c>
    </row>
    <row r="44" spans="2:19">
      <c r="I44" s="2">
        <f>TRUNC(J36,0)</f>
        <v>5</v>
      </c>
      <c r="J44" s="2">
        <f>TRUNC(L36,0)</f>
        <v>2</v>
      </c>
      <c r="K44" s="2">
        <f>TRUNC(N36,1)</f>
        <v>7.5</v>
      </c>
      <c r="L44" s="2">
        <f>I44*J44</f>
        <v>10</v>
      </c>
      <c r="M44" s="2">
        <f>TRUNC(N36,0)</f>
        <v>7</v>
      </c>
      <c r="N44" s="2">
        <f>M44*M36+D37</f>
        <v>1.57</v>
      </c>
    </row>
    <row r="45" spans="2:19">
      <c r="I45" s="2">
        <f>TRUNC(J37,0)</f>
        <v>4</v>
      </c>
      <c r="J45" s="2">
        <f>TRUNC(L37,0)</f>
        <v>3</v>
      </c>
      <c r="K45" s="2">
        <f>TRUNC(N37,1)</f>
        <v>7.5</v>
      </c>
      <c r="L45" s="2">
        <f>I45*J45</f>
        <v>12</v>
      </c>
      <c r="M45" s="2">
        <f>TRUNC(N37,0)</f>
        <v>7</v>
      </c>
      <c r="N45" s="2">
        <f>M45*M37+D37</f>
        <v>1.57</v>
      </c>
    </row>
  </sheetData>
  <mergeCells count="9">
    <mergeCell ref="B34:C34"/>
    <mergeCell ref="I34:N34"/>
    <mergeCell ref="Q34:R34"/>
    <mergeCell ref="I43:K43"/>
    <mergeCell ref="B1:C1"/>
    <mergeCell ref="I6:N6"/>
    <mergeCell ref="Q6:R6"/>
    <mergeCell ref="I12:K12"/>
    <mergeCell ref="B14:C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FFFF00"/>
  </sheetPr>
  <dimension ref="B1:S212"/>
  <sheetViews>
    <sheetView topLeftCell="N1" workbookViewId="0">
      <selection activeCell="Q5" sqref="Q5"/>
    </sheetView>
  </sheetViews>
  <sheetFormatPr baseColWidth="10" defaultColWidth="11" defaultRowHeight="15"/>
  <cols>
    <col min="2" max="2" width="17.5703125" customWidth="1"/>
    <col min="3" max="3" width="10.5703125" customWidth="1"/>
    <col min="4" max="4" width="6" customWidth="1"/>
    <col min="9" max="9" width="12.28515625" customWidth="1"/>
    <col min="10" max="10" width="12" customWidth="1"/>
    <col min="11" max="11" width="6" customWidth="1"/>
    <col min="12" max="12" width="12" customWidth="1"/>
    <col min="13" max="13" width="10" customWidth="1"/>
    <col min="14" max="14" width="19.140625" customWidth="1"/>
    <col min="17" max="17" width="21" customWidth="1"/>
    <col min="18" max="18" width="12" customWidth="1"/>
    <col min="19" max="19" width="3.7109375" customWidth="1"/>
  </cols>
  <sheetData>
    <row r="1" spans="2:19">
      <c r="B1" s="27" t="s">
        <v>2</v>
      </c>
      <c r="C1" s="27"/>
      <c r="D1" s="5"/>
    </row>
    <row r="2" spans="2:19">
      <c r="B2" s="6" t="s">
        <v>3</v>
      </c>
      <c r="C2" s="3" t="s">
        <v>4</v>
      </c>
      <c r="D2" s="22">
        <v>0.24</v>
      </c>
      <c r="I2" s="31" t="s">
        <v>42</v>
      </c>
      <c r="J2" s="31"/>
      <c r="K2" s="31"/>
      <c r="L2" s="31"/>
      <c r="M2" s="31"/>
      <c r="N2" s="31"/>
      <c r="Q2" s="32" t="s">
        <v>43</v>
      </c>
      <c r="R2" s="33"/>
    </row>
    <row r="3" spans="2:19">
      <c r="B3" s="2" t="s">
        <v>5</v>
      </c>
      <c r="C3" s="3" t="s">
        <v>6</v>
      </c>
      <c r="D3" s="14">
        <v>0.3</v>
      </c>
      <c r="I3" s="2">
        <f>D11</f>
        <v>2.29</v>
      </c>
      <c r="J3" s="2"/>
      <c r="K3" s="2">
        <f>D12</f>
        <v>5.5</v>
      </c>
      <c r="L3" s="2"/>
      <c r="M3" s="2">
        <f>D13</f>
        <v>2.27</v>
      </c>
      <c r="N3" s="2"/>
      <c r="Q3" s="2" t="s">
        <v>44</v>
      </c>
      <c r="R3" s="2">
        <f>L10*D26</f>
        <v>896</v>
      </c>
    </row>
    <row r="4" spans="2:19">
      <c r="B4" s="2" t="s">
        <v>7</v>
      </c>
      <c r="C4" s="3" t="s">
        <v>8</v>
      </c>
      <c r="D4" s="14">
        <v>0.2</v>
      </c>
      <c r="I4" s="2">
        <f>D20</f>
        <v>1.2</v>
      </c>
      <c r="J4" s="2">
        <f>I3/I4</f>
        <v>1.9083333333333334</v>
      </c>
      <c r="K4" s="2">
        <f>D21</f>
        <v>1</v>
      </c>
      <c r="L4" s="2">
        <f>K3/K4</f>
        <v>5.5</v>
      </c>
      <c r="M4" s="2">
        <f>D24</f>
        <v>1.57</v>
      </c>
      <c r="N4" s="2">
        <f>M3/M4</f>
        <v>1.4458598726114649</v>
      </c>
      <c r="Q4" s="2" t="s">
        <v>45</v>
      </c>
      <c r="R4" s="14">
        <f>D6/R3</f>
        <v>23.4375</v>
      </c>
    </row>
    <row r="5" spans="2:19">
      <c r="B5" s="2" t="s">
        <v>9</v>
      </c>
      <c r="C5" s="3" t="s">
        <v>10</v>
      </c>
      <c r="D5" s="22">
        <v>15</v>
      </c>
      <c r="I5" s="2">
        <f>D21</f>
        <v>1</v>
      </c>
      <c r="J5" s="2">
        <f>I3/I5</f>
        <v>2.29</v>
      </c>
      <c r="K5" s="2">
        <f>D20</f>
        <v>1.2</v>
      </c>
      <c r="L5" s="2">
        <f>K3/K5</f>
        <v>4.5833333333333339</v>
      </c>
      <c r="M5" s="2">
        <f>D24</f>
        <v>1.57</v>
      </c>
      <c r="N5" s="2">
        <f>M3/M5</f>
        <v>1.4458598726114649</v>
      </c>
      <c r="Q5" s="2" t="s">
        <v>46</v>
      </c>
      <c r="R5" s="15">
        <f>L10*R4</f>
        <v>187.5</v>
      </c>
    </row>
    <row r="6" spans="2:19">
      <c r="B6" s="7" t="s">
        <v>11</v>
      </c>
      <c r="C6" s="2" t="s">
        <v>12</v>
      </c>
      <c r="D6" s="2">
        <v>21000</v>
      </c>
      <c r="Q6" s="2" t="s">
        <v>17</v>
      </c>
      <c r="R6" s="2">
        <f>D25*L10</f>
        <v>13640</v>
      </c>
      <c r="S6" s="2" t="s">
        <v>18</v>
      </c>
    </row>
    <row r="7" spans="2:19">
      <c r="Q7" s="2" t="s">
        <v>19</v>
      </c>
      <c r="R7" s="14">
        <f>D11*D12*D24</f>
        <v>19.774150000000002</v>
      </c>
      <c r="S7" s="2" t="s">
        <v>20</v>
      </c>
    </row>
    <row r="8" spans="2:19">
      <c r="I8" s="26" t="s">
        <v>21</v>
      </c>
      <c r="J8" s="26"/>
      <c r="K8" s="26"/>
      <c r="L8" s="2" t="s">
        <v>47</v>
      </c>
      <c r="M8" s="2" t="s">
        <v>23</v>
      </c>
      <c r="N8" s="2" t="s">
        <v>48</v>
      </c>
      <c r="Q8" s="2" t="s">
        <v>49</v>
      </c>
      <c r="R8" s="16">
        <f>R7*100/D15</f>
        <v>68.660243055555554</v>
      </c>
    </row>
    <row r="9" spans="2:19">
      <c r="I9" s="2">
        <f>TRUNC(J4,0)</f>
        <v>1</v>
      </c>
      <c r="J9" s="2">
        <f>TRUNC(L4,0)</f>
        <v>5</v>
      </c>
      <c r="K9" s="2">
        <f>TRUNC(N4,0)</f>
        <v>1</v>
      </c>
      <c r="L9" s="2">
        <f>I9*J9</f>
        <v>5</v>
      </c>
      <c r="M9" s="2">
        <f>K9</f>
        <v>1</v>
      </c>
      <c r="N9" s="2">
        <f>M4</f>
        <v>1.57</v>
      </c>
    </row>
    <row r="10" spans="2:19">
      <c r="B10" s="34" t="s">
        <v>50</v>
      </c>
      <c r="C10" s="35"/>
      <c r="I10" s="2">
        <f>TRUNC(J5,0)</f>
        <v>2</v>
      </c>
      <c r="J10" s="2">
        <f>TRUNC(L5,0)</f>
        <v>4</v>
      </c>
      <c r="K10" s="2">
        <f>TRUNC(N5,0)</f>
        <v>1</v>
      </c>
      <c r="L10" s="2">
        <f>I10*J10</f>
        <v>8</v>
      </c>
      <c r="M10" s="2">
        <f>K10</f>
        <v>1</v>
      </c>
      <c r="N10" s="2">
        <f>M5</f>
        <v>1.57</v>
      </c>
    </row>
    <row r="11" spans="2:19">
      <c r="B11" s="2" t="s">
        <v>3</v>
      </c>
      <c r="C11" s="2" t="s">
        <v>51</v>
      </c>
      <c r="D11" s="2">
        <v>2.29</v>
      </c>
    </row>
    <row r="12" spans="2:19">
      <c r="B12" s="2" t="s">
        <v>5</v>
      </c>
      <c r="C12" s="2" t="s">
        <v>52</v>
      </c>
      <c r="D12" s="2">
        <v>5.5</v>
      </c>
    </row>
    <row r="13" spans="2:19">
      <c r="B13" s="2" t="s">
        <v>7</v>
      </c>
      <c r="C13" s="2" t="s">
        <v>53</v>
      </c>
      <c r="D13" s="2">
        <v>2.27</v>
      </c>
    </row>
    <row r="14" spans="2:19">
      <c r="B14" s="2" t="s">
        <v>54</v>
      </c>
      <c r="C14" s="2" t="s">
        <v>55</v>
      </c>
      <c r="D14" s="2">
        <v>27500</v>
      </c>
    </row>
    <row r="15" spans="2:19">
      <c r="B15" s="2" t="s">
        <v>56</v>
      </c>
      <c r="C15" s="2" t="s">
        <v>57</v>
      </c>
      <c r="D15" s="2">
        <v>28.8</v>
      </c>
    </row>
    <row r="17" spans="2:19">
      <c r="I17" s="32" t="s">
        <v>58</v>
      </c>
      <c r="J17" s="36"/>
      <c r="K17" s="36"/>
      <c r="L17" s="36"/>
      <c r="M17" s="36"/>
      <c r="N17" s="33"/>
      <c r="Q17" s="32" t="s">
        <v>59</v>
      </c>
      <c r="R17" s="33"/>
    </row>
    <row r="18" spans="2:19">
      <c r="I18" s="2">
        <f>D11</f>
        <v>2.29</v>
      </c>
      <c r="J18" s="2"/>
      <c r="K18" s="2">
        <f>D12</f>
        <v>5.5</v>
      </c>
      <c r="L18" s="2"/>
      <c r="M18" s="2">
        <f>D13</f>
        <v>2.27</v>
      </c>
      <c r="N18" s="2"/>
      <c r="Q18" s="2" t="s">
        <v>15</v>
      </c>
      <c r="R18" s="2">
        <f>D26*L25</f>
        <v>1120</v>
      </c>
    </row>
    <row r="19" spans="2:19">
      <c r="B19" s="24" t="s">
        <v>25</v>
      </c>
      <c r="C19" s="24"/>
      <c r="I19" s="2">
        <f>D20</f>
        <v>1.2</v>
      </c>
      <c r="J19" s="2">
        <f>I19*1</f>
        <v>1.2</v>
      </c>
      <c r="K19" s="2">
        <f>D21</f>
        <v>1</v>
      </c>
      <c r="L19" s="2">
        <f>K19*3</f>
        <v>3</v>
      </c>
      <c r="M19" s="2">
        <f>D24</f>
        <v>1.57</v>
      </c>
      <c r="N19" s="2">
        <f>M18/M19</f>
        <v>1.4458598726114649</v>
      </c>
      <c r="Q19" s="2" t="s">
        <v>60</v>
      </c>
      <c r="R19" s="2">
        <f>D6/R18</f>
        <v>18.75</v>
      </c>
    </row>
    <row r="20" spans="2:19">
      <c r="B20" s="2" t="s">
        <v>26</v>
      </c>
      <c r="C20" s="2" t="s">
        <v>27</v>
      </c>
      <c r="D20" s="2">
        <v>1.2</v>
      </c>
      <c r="I20" s="2">
        <f>D21</f>
        <v>1</v>
      </c>
      <c r="J20" s="2">
        <f>I20*1</f>
        <v>1</v>
      </c>
      <c r="K20" s="2">
        <f>D20</f>
        <v>1.2</v>
      </c>
      <c r="L20" s="2">
        <f>K20*2</f>
        <v>2.4</v>
      </c>
      <c r="Q20" s="2" t="s">
        <v>46</v>
      </c>
      <c r="R20" s="2">
        <f>L25*R19</f>
        <v>187.5</v>
      </c>
    </row>
    <row r="21" spans="2:19">
      <c r="B21" s="2" t="s">
        <v>5</v>
      </c>
      <c r="C21" s="2" t="s">
        <v>28</v>
      </c>
      <c r="D21" s="2">
        <v>1</v>
      </c>
      <c r="J21" s="2">
        <f>J19+J20</f>
        <v>2.2000000000000002</v>
      </c>
      <c r="L21" s="2">
        <f>L19+L20</f>
        <v>5.4</v>
      </c>
      <c r="Q21" s="2" t="s">
        <v>17</v>
      </c>
      <c r="R21" s="2">
        <f>D25*L25</f>
        <v>17050</v>
      </c>
      <c r="S21" s="2" t="s">
        <v>18</v>
      </c>
    </row>
    <row r="22" spans="2:19">
      <c r="B22" s="2" t="s">
        <v>7</v>
      </c>
      <c r="C22" s="2" t="s">
        <v>29</v>
      </c>
      <c r="D22" s="2">
        <v>0.17</v>
      </c>
      <c r="Q22" s="2" t="s">
        <v>19</v>
      </c>
      <c r="R22" s="2">
        <f>J21*L21*M19</f>
        <v>18.651600000000006</v>
      </c>
      <c r="S22" s="2" t="s">
        <v>20</v>
      </c>
    </row>
    <row r="23" spans="2:19">
      <c r="B23" s="2" t="s">
        <v>30</v>
      </c>
      <c r="C23" s="2" t="s">
        <v>31</v>
      </c>
      <c r="D23" s="2">
        <v>25</v>
      </c>
      <c r="Q23" s="2" t="s">
        <v>49</v>
      </c>
      <c r="R23" s="16">
        <f>R22*100/D15</f>
        <v>64.762500000000017</v>
      </c>
    </row>
    <row r="24" spans="2:19">
      <c r="B24" s="7" t="s">
        <v>61</v>
      </c>
      <c r="C24" s="7" t="s">
        <v>62</v>
      </c>
      <c r="D24" s="2">
        <v>1.57</v>
      </c>
      <c r="I24" s="37" t="s">
        <v>21</v>
      </c>
      <c r="J24" s="38"/>
      <c r="K24" s="39"/>
      <c r="L24" s="2" t="s">
        <v>63</v>
      </c>
      <c r="M24" s="2" t="s">
        <v>23</v>
      </c>
      <c r="N24" s="2" t="s">
        <v>48</v>
      </c>
    </row>
    <row r="25" spans="2:19">
      <c r="B25" s="7" t="s">
        <v>64</v>
      </c>
      <c r="C25" s="7" t="s">
        <v>65</v>
      </c>
      <c r="D25" s="2">
        <v>1705</v>
      </c>
      <c r="I25" s="2">
        <f>TRUNC(J19,0)</f>
        <v>1</v>
      </c>
      <c r="J25" s="2">
        <f>TRUNC(L19,0)</f>
        <v>3</v>
      </c>
      <c r="K25" s="2">
        <f>TRUNC(N19,0)</f>
        <v>1</v>
      </c>
      <c r="L25" s="2">
        <f>I27*J27</f>
        <v>10</v>
      </c>
      <c r="M25" s="2">
        <f>K25</f>
        <v>1</v>
      </c>
      <c r="N25" s="2">
        <f>M25*M19</f>
        <v>1.57</v>
      </c>
    </row>
    <row r="26" spans="2:19">
      <c r="B26" s="7" t="s">
        <v>66</v>
      </c>
      <c r="C26" s="2" t="s">
        <v>67</v>
      </c>
      <c r="D26" s="7">
        <v>112</v>
      </c>
      <c r="I26" s="12">
        <f>TRUNC(J20,0)</f>
        <v>1</v>
      </c>
      <c r="J26" s="12">
        <f>TRUNC(L20,0)</f>
        <v>2</v>
      </c>
      <c r="L26" s="13"/>
    </row>
    <row r="27" spans="2:19">
      <c r="B27" s="7" t="s">
        <v>68</v>
      </c>
      <c r="C27" s="2" t="s">
        <v>69</v>
      </c>
      <c r="D27" s="7">
        <v>187.5</v>
      </c>
      <c r="I27" s="2">
        <f>I25+I26</f>
        <v>2</v>
      </c>
      <c r="J27" s="2">
        <f>J25+J26</f>
        <v>5</v>
      </c>
    </row>
    <row r="42" spans="2:19">
      <c r="B42" s="24" t="s">
        <v>34</v>
      </c>
      <c r="C42" s="24"/>
      <c r="I42" s="40" t="s">
        <v>70</v>
      </c>
      <c r="J42" s="41"/>
      <c r="K42" s="41"/>
      <c r="L42" s="41"/>
      <c r="M42" s="41"/>
      <c r="N42" s="42"/>
      <c r="Q42" s="43" t="s">
        <v>43</v>
      </c>
      <c r="R42" s="43"/>
    </row>
    <row r="43" spans="2:19">
      <c r="B43" s="2" t="s">
        <v>3</v>
      </c>
      <c r="C43" s="2" t="s">
        <v>27</v>
      </c>
      <c r="D43" s="2">
        <v>1.2</v>
      </c>
      <c r="I43" s="2">
        <f>D11</f>
        <v>2.29</v>
      </c>
      <c r="J43" s="2"/>
      <c r="K43" s="2">
        <f>D12</f>
        <v>5.5</v>
      </c>
      <c r="L43" s="2"/>
      <c r="M43" s="2">
        <f>D13</f>
        <v>2.27</v>
      </c>
      <c r="N43" s="2"/>
      <c r="Q43" s="2" t="s">
        <v>44</v>
      </c>
      <c r="R43" s="2">
        <f>D49*L51</f>
        <v>672</v>
      </c>
    </row>
    <row r="44" spans="2:19">
      <c r="B44" s="2" t="s">
        <v>5</v>
      </c>
      <c r="C44" s="2" t="s">
        <v>38</v>
      </c>
      <c r="D44" s="2">
        <v>0.8</v>
      </c>
      <c r="I44" s="2">
        <f>D43</f>
        <v>1.2</v>
      </c>
      <c r="J44" s="2">
        <f>I43/I44</f>
        <v>1.9083333333333334</v>
      </c>
      <c r="K44" s="2">
        <f>D44</f>
        <v>0.8</v>
      </c>
      <c r="L44" s="2">
        <f>K43/K44</f>
        <v>6.875</v>
      </c>
      <c r="M44" s="2">
        <f>D47</f>
        <v>1.57</v>
      </c>
      <c r="N44" s="2">
        <f>M43/M44</f>
        <v>1.4458598726114649</v>
      </c>
      <c r="Q44" s="2" t="s">
        <v>45</v>
      </c>
      <c r="R44" s="17">
        <f>D6/R43</f>
        <v>31.25</v>
      </c>
    </row>
    <row r="45" spans="2:19">
      <c r="B45" s="2" t="s">
        <v>7</v>
      </c>
      <c r="C45" s="2" t="s">
        <v>29</v>
      </c>
      <c r="D45" s="2">
        <v>0.17</v>
      </c>
      <c r="I45" s="2">
        <f>D44</f>
        <v>0.8</v>
      </c>
      <c r="J45" s="2">
        <f>I43/I45</f>
        <v>2.8624999999999998</v>
      </c>
      <c r="K45" s="2">
        <f>D43</f>
        <v>1.2</v>
      </c>
      <c r="L45" s="2">
        <f>K43/K45</f>
        <v>4.5833333333333339</v>
      </c>
      <c r="M45" s="2">
        <f>D47</f>
        <v>1.57</v>
      </c>
      <c r="N45" s="2">
        <f>M43/M45</f>
        <v>1.4458598726114649</v>
      </c>
      <c r="Q45" s="2" t="s">
        <v>46</v>
      </c>
      <c r="R45" s="17">
        <f>L51*R44</f>
        <v>250</v>
      </c>
    </row>
    <row r="46" spans="2:19">
      <c r="B46" s="2" t="s">
        <v>30</v>
      </c>
      <c r="C46" s="2" t="s">
        <v>40</v>
      </c>
      <c r="D46" s="2">
        <v>22</v>
      </c>
      <c r="Q46" s="2" t="s">
        <v>17</v>
      </c>
      <c r="R46" s="2">
        <f>D48*L51</f>
        <v>10256</v>
      </c>
      <c r="S46" s="2" t="s">
        <v>18</v>
      </c>
    </row>
    <row r="47" spans="2:19">
      <c r="B47" s="7" t="s">
        <v>71</v>
      </c>
      <c r="C47" s="7" t="s">
        <v>72</v>
      </c>
      <c r="D47" s="2">
        <v>1.57</v>
      </c>
      <c r="Q47" s="2" t="s">
        <v>19</v>
      </c>
      <c r="R47" s="14">
        <f>D11*D12*N51</f>
        <v>19.774150000000002</v>
      </c>
      <c r="S47" s="2" t="s">
        <v>20</v>
      </c>
    </row>
    <row r="48" spans="2:19">
      <c r="B48" s="7" t="s">
        <v>64</v>
      </c>
      <c r="C48" s="7" t="s">
        <v>73</v>
      </c>
      <c r="D48" s="2">
        <v>1282</v>
      </c>
      <c r="Q48" s="2" t="s">
        <v>49</v>
      </c>
      <c r="R48" s="16">
        <f>R47*100/28.8</f>
        <v>68.660243055555554</v>
      </c>
    </row>
    <row r="49" spans="2:19">
      <c r="B49" s="7" t="s">
        <v>66</v>
      </c>
      <c r="C49" s="2" t="s">
        <v>74</v>
      </c>
      <c r="D49" s="7">
        <v>84</v>
      </c>
      <c r="I49" s="37" t="s">
        <v>21</v>
      </c>
      <c r="J49" s="38"/>
      <c r="K49" s="39"/>
      <c r="L49" s="2" t="s">
        <v>47</v>
      </c>
      <c r="M49" s="2" t="s">
        <v>23</v>
      </c>
      <c r="N49" s="2" t="s">
        <v>75</v>
      </c>
    </row>
    <row r="50" spans="2:19">
      <c r="B50" s="7" t="s">
        <v>76</v>
      </c>
      <c r="C50" s="7" t="s">
        <v>77</v>
      </c>
      <c r="D50" s="23">
        <v>250</v>
      </c>
      <c r="I50" s="2">
        <f>TRUNC(J44,0)</f>
        <v>1</v>
      </c>
      <c r="J50" s="2">
        <f>TRUNC(L44,0)</f>
        <v>6</v>
      </c>
      <c r="K50" s="2">
        <f>TRUNC(N44,0)</f>
        <v>1</v>
      </c>
      <c r="L50" s="2">
        <f>I50*J50</f>
        <v>6</v>
      </c>
      <c r="M50" s="2">
        <f>K50</f>
        <v>1</v>
      </c>
      <c r="N50" s="2">
        <f>M44</f>
        <v>1.57</v>
      </c>
    </row>
    <row r="51" spans="2:19">
      <c r="I51" s="2">
        <f>TRUNC(J45,0)</f>
        <v>2</v>
      </c>
      <c r="J51" s="2">
        <f>TRUNC(L45,0)</f>
        <v>4</v>
      </c>
      <c r="K51" s="2">
        <f>TRUNC(N45,0)</f>
        <v>1</v>
      </c>
      <c r="L51" s="2">
        <f>I51*J51</f>
        <v>8</v>
      </c>
      <c r="M51" s="2">
        <f>K51</f>
        <v>1</v>
      </c>
      <c r="N51" s="2">
        <f>M45</f>
        <v>1.57</v>
      </c>
    </row>
    <row r="58" spans="2:19">
      <c r="I58" s="40" t="s">
        <v>78</v>
      </c>
      <c r="J58" s="41"/>
      <c r="K58" s="41"/>
      <c r="L58" s="41"/>
      <c r="M58" s="41"/>
      <c r="N58" s="42"/>
      <c r="Q58" s="43" t="s">
        <v>59</v>
      </c>
      <c r="R58" s="43"/>
    </row>
    <row r="59" spans="2:19">
      <c r="I59" s="2">
        <f>D11</f>
        <v>2.29</v>
      </c>
      <c r="J59" s="2"/>
      <c r="K59" s="2">
        <f>D12</f>
        <v>5.5</v>
      </c>
      <c r="L59" s="2"/>
      <c r="M59" s="2">
        <f>D13</f>
        <v>2.27</v>
      </c>
      <c r="N59" s="2"/>
      <c r="Q59" s="2" t="s">
        <v>37</v>
      </c>
      <c r="R59" s="2">
        <f>D49*L66</f>
        <v>840</v>
      </c>
    </row>
    <row r="60" spans="2:19">
      <c r="I60" s="2">
        <f>D43</f>
        <v>1.2</v>
      </c>
      <c r="J60" s="2">
        <f>I60*1</f>
        <v>1.2</v>
      </c>
      <c r="K60" s="2">
        <f>D44</f>
        <v>0.8</v>
      </c>
      <c r="L60" s="2">
        <f>K60*5</f>
        <v>4</v>
      </c>
      <c r="M60" s="2">
        <f>D47</f>
        <v>1.57</v>
      </c>
      <c r="N60" s="2">
        <f>M59/M60</f>
        <v>1.4458598726114649</v>
      </c>
      <c r="Q60" s="2" t="s">
        <v>60</v>
      </c>
      <c r="R60" s="2">
        <f>D6/R59</f>
        <v>25</v>
      </c>
    </row>
    <row r="61" spans="2:19">
      <c r="I61" s="2">
        <f>D44</f>
        <v>0.8</v>
      </c>
      <c r="J61" s="2">
        <f>I61*1</f>
        <v>0.8</v>
      </c>
      <c r="K61" s="2">
        <f>D43</f>
        <v>1.2</v>
      </c>
      <c r="L61" s="2">
        <f>K61*1</f>
        <v>1.2</v>
      </c>
      <c r="Q61" s="2" t="s">
        <v>46</v>
      </c>
      <c r="R61" s="2">
        <f>L66*R60</f>
        <v>250</v>
      </c>
    </row>
    <row r="62" spans="2:19">
      <c r="J62" s="2">
        <f>J60+J61</f>
        <v>2</v>
      </c>
      <c r="L62" s="2">
        <f>L60+L61</f>
        <v>5.2</v>
      </c>
      <c r="Q62" s="2" t="s">
        <v>17</v>
      </c>
      <c r="R62" s="2">
        <f>D48*L66</f>
        <v>12820</v>
      </c>
      <c r="S62" s="2" t="s">
        <v>18</v>
      </c>
    </row>
    <row r="63" spans="2:19">
      <c r="Q63" s="2" t="s">
        <v>19</v>
      </c>
      <c r="R63" s="2">
        <f>J62*L62*M60</f>
        <v>16.328000000000003</v>
      </c>
      <c r="S63" s="2" t="s">
        <v>20</v>
      </c>
    </row>
    <row r="64" spans="2:19">
      <c r="Q64" s="2" t="s">
        <v>49</v>
      </c>
      <c r="R64" s="16">
        <f>R63*100/D15</f>
        <v>56.69444444444445</v>
      </c>
    </row>
    <row r="65" spans="9:18">
      <c r="I65" s="37" t="s">
        <v>21</v>
      </c>
      <c r="J65" s="38"/>
      <c r="K65" s="39"/>
      <c r="L65" s="2" t="s">
        <v>79</v>
      </c>
      <c r="M65" s="2" t="s">
        <v>23</v>
      </c>
      <c r="N65" s="2" t="s">
        <v>48</v>
      </c>
    </row>
    <row r="66" spans="9:18">
      <c r="I66" s="2">
        <f>TRUNC(J60,0)</f>
        <v>1</v>
      </c>
      <c r="J66" s="2">
        <f>TRUNC(L60,0)</f>
        <v>4</v>
      </c>
      <c r="K66" s="2">
        <f>TRUNC(N60,0)</f>
        <v>1</v>
      </c>
      <c r="L66" s="2">
        <f>I68*J68</f>
        <v>10</v>
      </c>
      <c r="M66" s="2">
        <f>K66</f>
        <v>1</v>
      </c>
      <c r="N66" s="2">
        <f>M66*M60</f>
        <v>1.57</v>
      </c>
    </row>
    <row r="67" spans="9:18">
      <c r="I67" s="2">
        <f>TRUNC(J61,1)</f>
        <v>0.8</v>
      </c>
      <c r="J67" s="2">
        <f>TRUNC(L61,0)</f>
        <v>1</v>
      </c>
    </row>
    <row r="68" spans="9:18">
      <c r="I68" s="2">
        <f>I66+I67+0.2</f>
        <v>2</v>
      </c>
      <c r="J68" s="2">
        <f>J66+J67</f>
        <v>5</v>
      </c>
    </row>
    <row r="79" spans="9:18">
      <c r="I79" s="44" t="s">
        <v>80</v>
      </c>
      <c r="J79" s="45"/>
      <c r="K79" s="45"/>
      <c r="L79" s="45"/>
      <c r="M79" s="45"/>
      <c r="N79" s="46"/>
      <c r="Q79" s="44" t="s">
        <v>81</v>
      </c>
      <c r="R79" s="46"/>
    </row>
    <row r="80" spans="9:18">
      <c r="I80" s="2">
        <f>D91</f>
        <v>2.29</v>
      </c>
      <c r="J80" s="2"/>
      <c r="K80" s="2">
        <f>D92</f>
        <v>11.59</v>
      </c>
      <c r="L80" s="2"/>
      <c r="M80" s="2">
        <f>D93</f>
        <v>2.54</v>
      </c>
      <c r="N80" s="2"/>
      <c r="Q80" s="2" t="s">
        <v>37</v>
      </c>
      <c r="R80" s="2">
        <f>D26*L88</f>
        <v>2016</v>
      </c>
    </row>
    <row r="81" spans="2:19">
      <c r="I81" s="2">
        <f>D20</f>
        <v>1.2</v>
      </c>
      <c r="J81" s="2">
        <f>I80/I81</f>
        <v>1.9083333333333334</v>
      </c>
      <c r="K81" s="2">
        <f>D21</f>
        <v>1</v>
      </c>
      <c r="L81" s="2">
        <f>K80/K81</f>
        <v>11.59</v>
      </c>
      <c r="M81" s="2">
        <f>D24</f>
        <v>1.57</v>
      </c>
      <c r="N81" s="2">
        <f>M80/M81</f>
        <v>1.6178343949044585</v>
      </c>
      <c r="Q81" s="2" t="s">
        <v>60</v>
      </c>
      <c r="R81" s="2">
        <f>D6/R80</f>
        <v>10.416666666666666</v>
      </c>
    </row>
    <row r="82" spans="2:19">
      <c r="I82" s="2">
        <f>D21</f>
        <v>1</v>
      </c>
      <c r="J82" s="2">
        <f>I80/I82</f>
        <v>2.29</v>
      </c>
      <c r="K82" s="2">
        <f>D20</f>
        <v>1.2</v>
      </c>
      <c r="L82" s="2">
        <f>K80/K82</f>
        <v>9.6583333333333332</v>
      </c>
      <c r="M82" s="2">
        <f>D24</f>
        <v>1.57</v>
      </c>
      <c r="N82" s="2">
        <f>M80/M82</f>
        <v>1.6178343949044585</v>
      </c>
      <c r="Q82" s="2" t="s">
        <v>46</v>
      </c>
      <c r="R82" s="2">
        <f>R81*L88</f>
        <v>187.5</v>
      </c>
    </row>
    <row r="83" spans="2:19">
      <c r="Q83" s="2" t="s">
        <v>17</v>
      </c>
      <c r="R83" s="2">
        <f>D25*L88</f>
        <v>30690</v>
      </c>
      <c r="S83" s="2" t="s">
        <v>18</v>
      </c>
    </row>
    <row r="84" spans="2:19">
      <c r="Q84" s="2" t="s">
        <v>19</v>
      </c>
      <c r="R84" s="2">
        <f>D91*D92*M81</f>
        <v>41.669527000000002</v>
      </c>
      <c r="S84" s="2" t="s">
        <v>20</v>
      </c>
    </row>
    <row r="85" spans="2:19">
      <c r="Q85" s="2" t="s">
        <v>49</v>
      </c>
      <c r="R85" s="16">
        <f>R84*100/67.5</f>
        <v>61.732632592592587</v>
      </c>
    </row>
    <row r="86" spans="2:19">
      <c r="I86" s="9" t="s">
        <v>21</v>
      </c>
      <c r="J86" s="10"/>
      <c r="K86" s="11"/>
      <c r="L86" s="2" t="s">
        <v>47</v>
      </c>
      <c r="M86" s="2" t="s">
        <v>23</v>
      </c>
      <c r="N86" s="2" t="s">
        <v>48</v>
      </c>
    </row>
    <row r="87" spans="2:19">
      <c r="I87" s="2">
        <f>TRUNC(J81,0)</f>
        <v>1</v>
      </c>
      <c r="J87" s="2">
        <f>TRUNC(L81,0)</f>
        <v>11</v>
      </c>
      <c r="K87" s="2">
        <f>TRUNC(N81,0)</f>
        <v>1</v>
      </c>
      <c r="L87" s="2">
        <f>I87*J87</f>
        <v>11</v>
      </c>
      <c r="M87" s="2">
        <f>K87</f>
        <v>1</v>
      </c>
      <c r="N87" s="2">
        <f>M81</f>
        <v>1.57</v>
      </c>
    </row>
    <row r="88" spans="2:19">
      <c r="I88" s="2">
        <f>TRUNC(J82,0)</f>
        <v>2</v>
      </c>
      <c r="J88" s="2">
        <f>TRUNC(L82,0)</f>
        <v>9</v>
      </c>
      <c r="K88" s="2">
        <f>TRUNC(N82,0)</f>
        <v>1</v>
      </c>
      <c r="L88" s="2">
        <f>I88*J88</f>
        <v>18</v>
      </c>
      <c r="M88" s="2">
        <f>K88</f>
        <v>1</v>
      </c>
      <c r="N88" s="2">
        <f>M82</f>
        <v>1.57</v>
      </c>
    </row>
    <row r="90" spans="2:19" ht="28.5" customHeight="1">
      <c r="B90" s="47" t="s">
        <v>82</v>
      </c>
      <c r="C90" s="48"/>
    </row>
    <row r="91" spans="2:19">
      <c r="B91" s="2" t="s">
        <v>3</v>
      </c>
      <c r="C91" s="2" t="s">
        <v>51</v>
      </c>
      <c r="D91" s="2">
        <v>2.29</v>
      </c>
    </row>
    <row r="92" spans="2:19">
      <c r="B92" s="2" t="s">
        <v>5</v>
      </c>
      <c r="C92" s="2" t="s">
        <v>83</v>
      </c>
      <c r="D92" s="2">
        <v>11.59</v>
      </c>
    </row>
    <row r="93" spans="2:19">
      <c r="B93" s="2" t="s">
        <v>7</v>
      </c>
      <c r="C93" s="2" t="s">
        <v>84</v>
      </c>
      <c r="D93" s="2">
        <v>2.54</v>
      </c>
    </row>
    <row r="94" spans="2:19">
      <c r="B94" s="2" t="s">
        <v>54</v>
      </c>
      <c r="C94" s="2" t="s">
        <v>85</v>
      </c>
      <c r="D94" s="2">
        <v>29240</v>
      </c>
      <c r="I94" s="44" t="s">
        <v>86</v>
      </c>
      <c r="J94" s="45"/>
      <c r="K94" s="45"/>
      <c r="L94" s="45"/>
      <c r="M94" s="45"/>
      <c r="N94" s="46"/>
      <c r="Q94" s="44" t="s">
        <v>81</v>
      </c>
      <c r="R94" s="46"/>
    </row>
    <row r="95" spans="2:19">
      <c r="B95" s="2" t="s">
        <v>56</v>
      </c>
      <c r="C95" s="2" t="s">
        <v>87</v>
      </c>
      <c r="D95" s="2">
        <v>67.5</v>
      </c>
      <c r="I95" s="2">
        <f>D91</f>
        <v>2.29</v>
      </c>
      <c r="J95" s="2"/>
      <c r="K95" s="2">
        <f>D92</f>
        <v>11.59</v>
      </c>
      <c r="L95" s="2"/>
      <c r="M95" s="2">
        <f>D93</f>
        <v>2.54</v>
      </c>
      <c r="N95" s="2"/>
      <c r="Q95" s="2" t="s">
        <v>37</v>
      </c>
      <c r="R95" s="2">
        <f>L102*D26</f>
        <v>2240</v>
      </c>
    </row>
    <row r="96" spans="2:19">
      <c r="I96" s="2">
        <f>D43</f>
        <v>1.2</v>
      </c>
      <c r="J96" s="2">
        <f>I96*1</f>
        <v>1.2</v>
      </c>
      <c r="K96" s="2">
        <f>D21</f>
        <v>1</v>
      </c>
      <c r="L96" s="2">
        <f>K96*1</f>
        <v>1</v>
      </c>
      <c r="M96" s="2">
        <f>D47</f>
        <v>1.57</v>
      </c>
      <c r="N96" s="2">
        <f>M95/M96</f>
        <v>1.6178343949044585</v>
      </c>
      <c r="Q96" s="2" t="s">
        <v>60</v>
      </c>
      <c r="R96" s="2">
        <f>D6/R95</f>
        <v>9.375</v>
      </c>
    </row>
    <row r="97" spans="9:19">
      <c r="I97" s="2">
        <f>D21</f>
        <v>1</v>
      </c>
      <c r="J97" s="2">
        <f>I97*1</f>
        <v>1</v>
      </c>
      <c r="K97" s="2">
        <f>D43</f>
        <v>1.2</v>
      </c>
      <c r="L97" s="2">
        <f>K97*9</f>
        <v>10.799999999999999</v>
      </c>
      <c r="Q97" s="2" t="s">
        <v>46</v>
      </c>
      <c r="R97" s="2">
        <f>R96*L102</f>
        <v>187.5</v>
      </c>
    </row>
    <row r="98" spans="9:19">
      <c r="J98" s="2">
        <f>J96+J97</f>
        <v>2.2000000000000002</v>
      </c>
      <c r="L98" s="2">
        <f>L96+L97</f>
        <v>11.799999999999999</v>
      </c>
      <c r="Q98" s="2" t="s">
        <v>17</v>
      </c>
      <c r="R98" s="2">
        <f>L102*D25</f>
        <v>34100</v>
      </c>
      <c r="S98" s="2" t="s">
        <v>18</v>
      </c>
    </row>
    <row r="99" spans="9:19">
      <c r="Q99" s="2" t="s">
        <v>19</v>
      </c>
      <c r="R99" s="2">
        <f>J98*L98*M96</f>
        <v>40.757200000000005</v>
      </c>
      <c r="S99" s="2" t="s">
        <v>20</v>
      </c>
    </row>
    <row r="100" spans="9:19">
      <c r="Q100" s="2" t="s">
        <v>49</v>
      </c>
      <c r="R100" s="16">
        <f>R99*100/D95</f>
        <v>60.381037037037039</v>
      </c>
    </row>
    <row r="101" spans="9:19">
      <c r="I101" s="37" t="s">
        <v>21</v>
      </c>
      <c r="J101" s="38"/>
      <c r="K101" s="39"/>
      <c r="L101" s="2" t="s">
        <v>79</v>
      </c>
      <c r="M101" s="2" t="s">
        <v>23</v>
      </c>
      <c r="N101" s="2" t="s">
        <v>48</v>
      </c>
    </row>
    <row r="102" spans="9:19">
      <c r="I102" s="2">
        <f>TRUNC(J96,0)</f>
        <v>1</v>
      </c>
      <c r="J102" s="2">
        <f>TRUNC(L96,0)</f>
        <v>1</v>
      </c>
      <c r="K102" s="2">
        <f>TRUNC(N96,0)</f>
        <v>1</v>
      </c>
      <c r="L102" s="2">
        <f>I104*J104</f>
        <v>20</v>
      </c>
      <c r="M102" s="2">
        <f>K102</f>
        <v>1</v>
      </c>
      <c r="N102" s="2">
        <f>M102*M96</f>
        <v>1.57</v>
      </c>
    </row>
    <row r="103" spans="9:19">
      <c r="I103" s="2">
        <f>TRUNC(J97,0)</f>
        <v>1</v>
      </c>
      <c r="J103" s="2">
        <v>9</v>
      </c>
    </row>
    <row r="104" spans="9:19">
      <c r="I104" s="2">
        <f>I102+I103</f>
        <v>2</v>
      </c>
      <c r="J104" s="2">
        <f>J102+J103</f>
        <v>10</v>
      </c>
    </row>
    <row r="115" spans="9:19">
      <c r="I115" s="49" t="s">
        <v>88</v>
      </c>
      <c r="J115" s="50"/>
      <c r="K115" s="50"/>
      <c r="L115" s="50"/>
      <c r="M115" s="50"/>
      <c r="N115" s="51"/>
      <c r="Q115" s="49" t="s">
        <v>89</v>
      </c>
      <c r="R115" s="51"/>
    </row>
    <row r="116" spans="9:19">
      <c r="I116" s="2">
        <f>D91</f>
        <v>2.29</v>
      </c>
      <c r="J116" s="2"/>
      <c r="K116" s="2">
        <f>D92</f>
        <v>11.59</v>
      </c>
      <c r="L116" s="2"/>
      <c r="M116" s="2">
        <f>D93</f>
        <v>2.54</v>
      </c>
      <c r="N116" s="2"/>
      <c r="Q116" s="2" t="s">
        <v>37</v>
      </c>
      <c r="R116" s="2">
        <f>L124*D49</f>
        <v>1512</v>
      </c>
    </row>
    <row r="117" spans="9:19">
      <c r="I117" s="2">
        <f>D43</f>
        <v>1.2</v>
      </c>
      <c r="J117" s="2">
        <f>I116/I117</f>
        <v>1.9083333333333334</v>
      </c>
      <c r="K117" s="2">
        <f>D44</f>
        <v>0.8</v>
      </c>
      <c r="L117" s="2">
        <f>K116/K117</f>
        <v>14.487499999999999</v>
      </c>
      <c r="M117" s="2">
        <f>D47</f>
        <v>1.57</v>
      </c>
      <c r="N117" s="2">
        <f>M116/M117</f>
        <v>1.6178343949044585</v>
      </c>
      <c r="Q117" s="2" t="s">
        <v>90</v>
      </c>
      <c r="R117" s="2">
        <f>D6/R116</f>
        <v>13.888888888888889</v>
      </c>
    </row>
    <row r="118" spans="9:19">
      <c r="I118" s="2">
        <f>D44</f>
        <v>0.8</v>
      </c>
      <c r="J118" s="2">
        <f>I116/I118</f>
        <v>2.8624999999999998</v>
      </c>
      <c r="K118" s="2">
        <f>D43</f>
        <v>1.2</v>
      </c>
      <c r="L118" s="2">
        <f>K116/K118</f>
        <v>9.6583333333333332</v>
      </c>
      <c r="M118" s="2">
        <f>D47</f>
        <v>1.57</v>
      </c>
      <c r="N118" s="2">
        <f>M116/M118</f>
        <v>1.6178343949044585</v>
      </c>
      <c r="Q118" s="2" t="s">
        <v>46</v>
      </c>
      <c r="R118" s="2">
        <f>L124*R117</f>
        <v>250</v>
      </c>
    </row>
    <row r="119" spans="9:19">
      <c r="Q119" s="2" t="s">
        <v>17</v>
      </c>
      <c r="R119" s="2">
        <f>D48*L124</f>
        <v>23076</v>
      </c>
      <c r="S119" s="2" t="s">
        <v>18</v>
      </c>
    </row>
    <row r="120" spans="9:19">
      <c r="Q120" s="2" t="s">
        <v>19</v>
      </c>
      <c r="R120" s="2">
        <f>D91*D92*M118</f>
        <v>41.669527000000002</v>
      </c>
      <c r="S120" s="2" t="s">
        <v>20</v>
      </c>
    </row>
    <row r="121" spans="9:19">
      <c r="Q121" s="2" t="s">
        <v>49</v>
      </c>
      <c r="R121" s="16">
        <f>R120*100/D95</f>
        <v>61.732632592592587</v>
      </c>
    </row>
    <row r="122" spans="9:19">
      <c r="I122" s="37" t="s">
        <v>21</v>
      </c>
      <c r="J122" s="38"/>
      <c r="K122" s="39"/>
      <c r="L122" s="2" t="s">
        <v>47</v>
      </c>
      <c r="M122" s="2" t="s">
        <v>23</v>
      </c>
      <c r="N122" s="2" t="s">
        <v>48</v>
      </c>
    </row>
    <row r="123" spans="9:19">
      <c r="I123" s="2">
        <f>TRUNC(J117,0)</f>
        <v>1</v>
      </c>
      <c r="J123" s="2">
        <f>TRUNC(L117,0)</f>
        <v>14</v>
      </c>
      <c r="K123" s="2">
        <f>TRUNC(N117,0)</f>
        <v>1</v>
      </c>
      <c r="L123" s="2">
        <f>I123*J123</f>
        <v>14</v>
      </c>
      <c r="M123" s="2">
        <f>K123</f>
        <v>1</v>
      </c>
      <c r="N123" s="2">
        <f>M117</f>
        <v>1.57</v>
      </c>
    </row>
    <row r="124" spans="9:19">
      <c r="I124" s="2">
        <f>TRUNC(J118,0)</f>
        <v>2</v>
      </c>
      <c r="J124" s="2">
        <f>TRUNC(L118,0)</f>
        <v>9</v>
      </c>
      <c r="K124" s="2">
        <f>TRUNC(N118,0)</f>
        <v>1</v>
      </c>
      <c r="L124" s="2">
        <f>I124*J124</f>
        <v>18</v>
      </c>
      <c r="M124" s="2">
        <f>K124</f>
        <v>1</v>
      </c>
      <c r="N124" s="2">
        <f>M118</f>
        <v>1.57</v>
      </c>
    </row>
    <row r="130" spans="9:19">
      <c r="I130" s="49" t="s">
        <v>91</v>
      </c>
      <c r="J130" s="50"/>
      <c r="K130" s="50"/>
      <c r="L130" s="50"/>
      <c r="M130" s="50"/>
      <c r="N130" s="51"/>
      <c r="Q130" s="49" t="s">
        <v>81</v>
      </c>
      <c r="R130" s="51"/>
    </row>
    <row r="131" spans="9:19">
      <c r="I131" s="2">
        <f>D186</f>
        <v>2.29</v>
      </c>
      <c r="J131" s="2"/>
      <c r="K131" s="2">
        <f>D187</f>
        <v>11.59</v>
      </c>
      <c r="L131" s="2"/>
      <c r="M131" s="2">
        <f>D165</f>
        <v>2.27</v>
      </c>
      <c r="N131" s="2"/>
      <c r="Q131" s="2" t="s">
        <v>37</v>
      </c>
      <c r="R131" s="2">
        <f>D49*L138</f>
        <v>1680</v>
      </c>
    </row>
    <row r="132" spans="9:19">
      <c r="I132" s="2">
        <f>D43</f>
        <v>1.2</v>
      </c>
      <c r="J132" s="2">
        <f>I132*1</f>
        <v>1.2</v>
      </c>
      <c r="K132" s="2">
        <f>D44</f>
        <v>0.8</v>
      </c>
      <c r="L132" s="2">
        <f>K132*2</f>
        <v>1.6</v>
      </c>
      <c r="M132" s="2">
        <f>D47</f>
        <v>1.57</v>
      </c>
      <c r="N132" s="2">
        <f>M131/M132</f>
        <v>1.4458598726114649</v>
      </c>
      <c r="Q132" s="2" t="s">
        <v>60</v>
      </c>
      <c r="R132" s="2">
        <f>D6/R131</f>
        <v>12.5</v>
      </c>
    </row>
    <row r="133" spans="9:19">
      <c r="I133" s="2">
        <f>D44</f>
        <v>0.8</v>
      </c>
      <c r="J133" s="2">
        <f>I133*1</f>
        <v>0.8</v>
      </c>
      <c r="K133" s="2">
        <f>D43</f>
        <v>1.2</v>
      </c>
      <c r="L133" s="2">
        <f>K133*8</f>
        <v>9.6</v>
      </c>
      <c r="Q133" s="2" t="s">
        <v>92</v>
      </c>
      <c r="R133" s="2">
        <f>R132*L138</f>
        <v>250</v>
      </c>
    </row>
    <row r="134" spans="9:19">
      <c r="J134" s="2">
        <f>J132+J133</f>
        <v>2</v>
      </c>
      <c r="L134" s="2">
        <f>L132+L133</f>
        <v>11.2</v>
      </c>
      <c r="Q134" s="2" t="s">
        <v>17</v>
      </c>
      <c r="R134" s="2">
        <f>D48*L138</f>
        <v>25640</v>
      </c>
      <c r="S134" s="2" t="s">
        <v>18</v>
      </c>
    </row>
    <row r="135" spans="9:19">
      <c r="Q135" s="2" t="s">
        <v>19</v>
      </c>
      <c r="R135" s="2">
        <f>J134*L134*M132</f>
        <v>35.167999999999999</v>
      </c>
      <c r="S135" s="2" t="s">
        <v>20</v>
      </c>
    </row>
    <row r="136" spans="9:19">
      <c r="Q136" s="2" t="s">
        <v>49</v>
      </c>
      <c r="R136" s="16">
        <f>R135*100/D95</f>
        <v>52.10074074074074</v>
      </c>
    </row>
    <row r="137" spans="9:19">
      <c r="I137" s="37" t="s">
        <v>21</v>
      </c>
      <c r="J137" s="38"/>
      <c r="K137" s="39"/>
      <c r="L137" s="2" t="s">
        <v>79</v>
      </c>
      <c r="M137" s="2" t="s">
        <v>23</v>
      </c>
      <c r="N137" s="2" t="s">
        <v>48</v>
      </c>
    </row>
    <row r="138" spans="9:19">
      <c r="I138" s="2">
        <f>TRUNC(J132,0)</f>
        <v>1</v>
      </c>
      <c r="J138" s="2">
        <v>2</v>
      </c>
      <c r="K138" s="2">
        <f>TRUNC(N132,0)</f>
        <v>1</v>
      </c>
      <c r="L138" s="2">
        <f>I140*J140</f>
        <v>20</v>
      </c>
      <c r="M138" s="2">
        <f>K138</f>
        <v>1</v>
      </c>
      <c r="N138" s="2">
        <f>M138*M132</f>
        <v>1.57</v>
      </c>
    </row>
    <row r="139" spans="9:19">
      <c r="I139" s="2">
        <v>1</v>
      </c>
      <c r="J139" s="2">
        <v>8</v>
      </c>
    </row>
    <row r="140" spans="9:19">
      <c r="I140" s="2">
        <f>I138+I139</f>
        <v>2</v>
      </c>
      <c r="J140" s="2">
        <f>J138+J139</f>
        <v>10</v>
      </c>
    </row>
    <row r="152" spans="2:19">
      <c r="I152" s="52" t="s">
        <v>93</v>
      </c>
      <c r="J152" s="53"/>
      <c r="K152" s="53"/>
      <c r="L152" s="53"/>
      <c r="M152" s="53"/>
      <c r="N152" s="54"/>
      <c r="Q152" s="52" t="s">
        <v>59</v>
      </c>
      <c r="R152" s="54"/>
    </row>
    <row r="153" spans="2:19">
      <c r="B153" s="27" t="s">
        <v>2</v>
      </c>
      <c r="C153" s="27"/>
      <c r="D153" s="5"/>
      <c r="I153" s="2">
        <f>D163</f>
        <v>2.29</v>
      </c>
      <c r="J153" s="2"/>
      <c r="K153" s="2">
        <f>D164</f>
        <v>5.5</v>
      </c>
      <c r="L153" s="2"/>
      <c r="M153" s="2">
        <f>D165</f>
        <v>2.27</v>
      </c>
      <c r="N153" s="2"/>
      <c r="Q153" s="2" t="s">
        <v>37</v>
      </c>
      <c r="R153" s="2">
        <f>L161*M161</f>
        <v>1694</v>
      </c>
    </row>
    <row r="154" spans="2:19">
      <c r="B154" s="6" t="s">
        <v>3</v>
      </c>
      <c r="C154" s="3" t="s">
        <v>4</v>
      </c>
      <c r="D154" s="2">
        <v>0.24</v>
      </c>
      <c r="I154" s="2">
        <f>D154</f>
        <v>0.24</v>
      </c>
      <c r="J154" s="2">
        <f>I153/I154</f>
        <v>9.5416666666666679</v>
      </c>
      <c r="K154" s="14">
        <f>D155</f>
        <v>0.3</v>
      </c>
      <c r="L154" s="2">
        <f>K153/K154</f>
        <v>18.333333333333336</v>
      </c>
      <c r="M154" s="2">
        <f>D156</f>
        <v>0.2</v>
      </c>
      <c r="N154" s="2">
        <f>M153/M154</f>
        <v>11.35</v>
      </c>
      <c r="Q154" s="2" t="s">
        <v>60</v>
      </c>
      <c r="R154" s="2">
        <f>D158/R153</f>
        <v>12.396694214876034</v>
      </c>
    </row>
    <row r="155" spans="2:19">
      <c r="B155" s="2" t="s">
        <v>5</v>
      </c>
      <c r="C155" s="3" t="s">
        <v>6</v>
      </c>
      <c r="D155" s="14">
        <v>0.3</v>
      </c>
      <c r="I155" s="2">
        <f>D155</f>
        <v>0.3</v>
      </c>
      <c r="J155" s="2">
        <f>I153/I155</f>
        <v>7.6333333333333337</v>
      </c>
      <c r="K155" s="2">
        <f>D154</f>
        <v>0.24</v>
      </c>
      <c r="L155" s="2">
        <f>K153/K155</f>
        <v>22.916666666666668</v>
      </c>
      <c r="M155" s="2">
        <f>D156</f>
        <v>0.2</v>
      </c>
      <c r="N155" s="2">
        <f>M153/M155</f>
        <v>11.35</v>
      </c>
      <c r="Q155" s="2" t="s">
        <v>94</v>
      </c>
      <c r="R155" s="2">
        <f>R154*R153</f>
        <v>21000</v>
      </c>
    </row>
    <row r="156" spans="2:19">
      <c r="B156" s="2" t="s">
        <v>7</v>
      </c>
      <c r="C156" s="3" t="s">
        <v>8</v>
      </c>
      <c r="D156" s="14">
        <v>0.2</v>
      </c>
      <c r="Q156" s="2" t="s">
        <v>17</v>
      </c>
      <c r="R156" s="2">
        <f>D157*R153</f>
        <v>25410</v>
      </c>
      <c r="S156" s="2" t="s">
        <v>18</v>
      </c>
    </row>
    <row r="157" spans="2:19">
      <c r="B157" s="2" t="s">
        <v>9</v>
      </c>
      <c r="C157" s="3" t="s">
        <v>10</v>
      </c>
      <c r="D157" s="2">
        <v>15</v>
      </c>
      <c r="Q157" s="2" t="s">
        <v>19</v>
      </c>
      <c r="R157" s="2">
        <f>I162*J162*N161</f>
        <v>24.393599999999999</v>
      </c>
      <c r="S157" s="2" t="s">
        <v>20</v>
      </c>
    </row>
    <row r="158" spans="2:19">
      <c r="B158" s="7" t="s">
        <v>11</v>
      </c>
      <c r="C158" s="2" t="s">
        <v>12</v>
      </c>
      <c r="D158" s="2">
        <v>21000</v>
      </c>
      <c r="Q158" s="2" t="s">
        <v>49</v>
      </c>
      <c r="R158" s="16">
        <f>R157*100/28.8</f>
        <v>84.7</v>
      </c>
    </row>
    <row r="159" spans="2:19">
      <c r="I159" s="37" t="s">
        <v>21</v>
      </c>
      <c r="J159" s="38"/>
      <c r="K159" s="39"/>
      <c r="L159" s="2" t="s">
        <v>41</v>
      </c>
      <c r="M159" s="2" t="s">
        <v>23</v>
      </c>
      <c r="N159" s="2" t="s">
        <v>95</v>
      </c>
    </row>
    <row r="160" spans="2:19">
      <c r="I160" s="2">
        <f>TRUNC(J154,0)</f>
        <v>9</v>
      </c>
      <c r="J160" s="2">
        <f>TRUNC(L154,0)</f>
        <v>18</v>
      </c>
      <c r="K160" s="2">
        <f>TRUNC(N154,0)</f>
        <v>11</v>
      </c>
      <c r="L160" s="2">
        <f>I160*J160</f>
        <v>162</v>
      </c>
      <c r="M160" s="2">
        <f>K160</f>
        <v>11</v>
      </c>
      <c r="N160" s="2">
        <f>M160*M154</f>
        <v>2.2000000000000002</v>
      </c>
    </row>
    <row r="161" spans="2:19">
      <c r="I161" s="2">
        <f>TRUNC(J155,0)</f>
        <v>7</v>
      </c>
      <c r="J161" s="2">
        <f>TRUNC(L155,0)</f>
        <v>22</v>
      </c>
      <c r="K161" s="2">
        <f>TRUNC(N155,0)</f>
        <v>11</v>
      </c>
      <c r="L161" s="2">
        <f>I161*J161</f>
        <v>154</v>
      </c>
      <c r="M161" s="2">
        <f>K161</f>
        <v>11</v>
      </c>
      <c r="N161" s="2">
        <f>M161*M155</f>
        <v>2.2000000000000002</v>
      </c>
    </row>
    <row r="162" spans="2:19" ht="31.5" customHeight="1">
      <c r="B162" s="34" t="s">
        <v>50</v>
      </c>
      <c r="C162" s="35"/>
      <c r="I162" s="2">
        <f>I161*I155</f>
        <v>2.1</v>
      </c>
      <c r="J162" s="2">
        <f>K155*J161</f>
        <v>5.2799999999999994</v>
      </c>
      <c r="K162" s="13"/>
    </row>
    <row r="163" spans="2:19">
      <c r="B163" s="2" t="s">
        <v>3</v>
      </c>
      <c r="C163" s="2" t="s">
        <v>51</v>
      </c>
      <c r="D163" s="2">
        <v>2.29</v>
      </c>
    </row>
    <row r="164" spans="2:19">
      <c r="B164" s="2" t="s">
        <v>5</v>
      </c>
      <c r="C164" s="2" t="s">
        <v>52</v>
      </c>
      <c r="D164" s="2">
        <v>5.5</v>
      </c>
    </row>
    <row r="165" spans="2:19">
      <c r="B165" s="2" t="s">
        <v>7</v>
      </c>
      <c r="C165" s="2" t="s">
        <v>53</v>
      </c>
      <c r="D165" s="2">
        <v>2.27</v>
      </c>
    </row>
    <row r="166" spans="2:19">
      <c r="B166" s="2" t="s">
        <v>54</v>
      </c>
      <c r="C166" s="2" t="s">
        <v>55</v>
      </c>
      <c r="D166" s="2">
        <v>27500</v>
      </c>
    </row>
    <row r="167" spans="2:19">
      <c r="B167" s="2" t="s">
        <v>56</v>
      </c>
      <c r="C167" s="2" t="s">
        <v>57</v>
      </c>
      <c r="D167" s="2">
        <v>28.8</v>
      </c>
    </row>
    <row r="168" spans="2:19">
      <c r="I168" s="52" t="s">
        <v>96</v>
      </c>
      <c r="J168" s="53"/>
      <c r="K168" s="53"/>
      <c r="L168" s="53"/>
      <c r="M168" s="53"/>
      <c r="N168" s="54"/>
      <c r="Q168" s="55" t="s">
        <v>81</v>
      </c>
      <c r="R168" s="55"/>
    </row>
    <row r="169" spans="2:19">
      <c r="I169" s="2">
        <f>D163</f>
        <v>2.29</v>
      </c>
      <c r="J169" s="2"/>
      <c r="K169" s="2">
        <f>D164</f>
        <v>5.5</v>
      </c>
      <c r="L169" s="2"/>
      <c r="M169" s="2">
        <f>D165</f>
        <v>2.27</v>
      </c>
      <c r="N169" s="2"/>
      <c r="Q169" s="2" t="s">
        <v>37</v>
      </c>
      <c r="R169" s="2">
        <f>I178*J178*M176</f>
        <v>1672</v>
      </c>
    </row>
    <row r="170" spans="2:19">
      <c r="I170" s="2">
        <f>D154</f>
        <v>0.24</v>
      </c>
      <c r="J170" s="2">
        <f>I170*5</f>
        <v>1.2</v>
      </c>
      <c r="K170" s="2">
        <f>D155</f>
        <v>0.3</v>
      </c>
      <c r="L170" s="2">
        <f>K170*14</f>
        <v>4.2</v>
      </c>
      <c r="M170" s="2">
        <f>D156</f>
        <v>0.2</v>
      </c>
      <c r="N170" s="2">
        <f>M169/M170</f>
        <v>11.35</v>
      </c>
      <c r="Q170" s="2" t="s">
        <v>60</v>
      </c>
      <c r="R170" s="2">
        <f>D158/R169</f>
        <v>12.559808612440191</v>
      </c>
    </row>
    <row r="171" spans="2:19">
      <c r="I171" s="2">
        <f>D155</f>
        <v>0.3</v>
      </c>
      <c r="J171" s="2">
        <f>I171*3</f>
        <v>0.89999999999999991</v>
      </c>
      <c r="K171" s="2">
        <f>D154</f>
        <v>0.24</v>
      </c>
      <c r="L171" s="2">
        <f>K171*5</f>
        <v>1.2</v>
      </c>
      <c r="N171" s="13"/>
      <c r="Q171" s="2" t="s">
        <v>94</v>
      </c>
      <c r="R171" s="2">
        <f>R169*R170</f>
        <v>21000</v>
      </c>
    </row>
    <row r="172" spans="2:19">
      <c r="J172" s="2">
        <f>J170+J171</f>
        <v>2.0999999999999996</v>
      </c>
      <c r="L172" s="2">
        <f>L170+L171</f>
        <v>5.4</v>
      </c>
      <c r="Q172" s="2" t="s">
        <v>17</v>
      </c>
      <c r="R172" s="2">
        <f>D157*R169</f>
        <v>25080</v>
      </c>
      <c r="S172" s="2" t="s">
        <v>18</v>
      </c>
    </row>
    <row r="173" spans="2:19">
      <c r="Q173" s="2" t="s">
        <v>19</v>
      </c>
      <c r="R173" s="2">
        <f>J172*L172*N176</f>
        <v>24.947999999999997</v>
      </c>
      <c r="S173" s="2" t="s">
        <v>20</v>
      </c>
    </row>
    <row r="174" spans="2:19">
      <c r="Q174" s="2" t="s">
        <v>49</v>
      </c>
      <c r="R174" s="16">
        <f>R173*100/D167</f>
        <v>86.624999999999986</v>
      </c>
    </row>
    <row r="175" spans="2:19">
      <c r="I175" s="37" t="s">
        <v>21</v>
      </c>
      <c r="J175" s="38"/>
      <c r="K175" s="39"/>
      <c r="L175" s="2" t="s">
        <v>41</v>
      </c>
      <c r="M175" s="2" t="s">
        <v>23</v>
      </c>
      <c r="N175" s="2" t="s">
        <v>95</v>
      </c>
    </row>
    <row r="176" spans="2:19">
      <c r="I176" s="17">
        <v>5</v>
      </c>
      <c r="J176" s="2">
        <v>5</v>
      </c>
      <c r="K176" s="2">
        <f>TRUNC(N170,0)</f>
        <v>11</v>
      </c>
      <c r="L176" s="2">
        <f>I178*J178</f>
        <v>152</v>
      </c>
      <c r="M176" s="2">
        <f>K176</f>
        <v>11</v>
      </c>
      <c r="N176" s="2">
        <f>M176*M170</f>
        <v>2.2000000000000002</v>
      </c>
    </row>
    <row r="177" spans="2:19">
      <c r="I177" s="17">
        <v>3</v>
      </c>
      <c r="J177" s="2">
        <v>14</v>
      </c>
    </row>
    <row r="178" spans="2:19">
      <c r="I178" s="17">
        <f>I176+I177</f>
        <v>8</v>
      </c>
      <c r="J178" s="2">
        <f>J176+J177</f>
        <v>19</v>
      </c>
    </row>
    <row r="185" spans="2:19" ht="29.25" customHeight="1">
      <c r="B185" s="47" t="s">
        <v>82</v>
      </c>
      <c r="C185" s="48"/>
    </row>
    <row r="186" spans="2:19">
      <c r="B186" s="2" t="s">
        <v>3</v>
      </c>
      <c r="C186" s="2" t="s">
        <v>51</v>
      </c>
      <c r="D186" s="2">
        <v>2.29</v>
      </c>
      <c r="I186" s="56" t="s">
        <v>97</v>
      </c>
      <c r="J186" s="57"/>
      <c r="K186" s="57"/>
      <c r="L186" s="57"/>
      <c r="M186" s="57"/>
      <c r="N186" s="58"/>
      <c r="Q186" s="59" t="s">
        <v>81</v>
      </c>
      <c r="R186" s="59"/>
    </row>
    <row r="187" spans="2:19">
      <c r="B187" s="2" t="s">
        <v>5</v>
      </c>
      <c r="C187" s="2" t="s">
        <v>83</v>
      </c>
      <c r="D187" s="2">
        <v>11.59</v>
      </c>
      <c r="I187" s="2">
        <f>D186</f>
        <v>2.29</v>
      </c>
      <c r="J187" s="2"/>
      <c r="K187" s="2">
        <f>D187</f>
        <v>11.59</v>
      </c>
      <c r="L187" s="2"/>
      <c r="M187" s="2">
        <f>D188</f>
        <v>2.54</v>
      </c>
      <c r="N187" s="2"/>
      <c r="Q187" s="2" t="s">
        <v>37</v>
      </c>
      <c r="R187" s="2">
        <f>L195*M195</f>
        <v>4104</v>
      </c>
    </row>
    <row r="188" spans="2:19">
      <c r="B188" s="2" t="s">
        <v>7</v>
      </c>
      <c r="C188" s="2" t="s">
        <v>84</v>
      </c>
      <c r="D188" s="2">
        <v>2.54</v>
      </c>
      <c r="I188" s="2">
        <f>D154</f>
        <v>0.24</v>
      </c>
      <c r="J188" s="2">
        <f>I187/I188</f>
        <v>9.5416666666666679</v>
      </c>
      <c r="K188" s="2">
        <f>D155</f>
        <v>0.3</v>
      </c>
      <c r="L188" s="2">
        <f>K187/K188</f>
        <v>38.633333333333333</v>
      </c>
      <c r="M188" s="2">
        <f>D156</f>
        <v>0.2</v>
      </c>
      <c r="N188" s="2">
        <f>M187/M188</f>
        <v>12.7</v>
      </c>
      <c r="Q188" s="2" t="s">
        <v>60</v>
      </c>
      <c r="R188" s="2">
        <f>D158/R187</f>
        <v>5.1169590643274852</v>
      </c>
    </row>
    <row r="189" spans="2:19">
      <c r="B189" s="2" t="s">
        <v>54</v>
      </c>
      <c r="C189" s="2" t="s">
        <v>85</v>
      </c>
      <c r="D189" s="2">
        <v>29240</v>
      </c>
      <c r="I189" s="2">
        <f>D155</f>
        <v>0.3</v>
      </c>
      <c r="J189" s="2">
        <f>I187/I189</f>
        <v>7.6333333333333337</v>
      </c>
      <c r="K189" s="2">
        <f>D154</f>
        <v>0.24</v>
      </c>
      <c r="L189" s="2">
        <f>K187/K189</f>
        <v>48.291666666666671</v>
      </c>
      <c r="M189" s="2">
        <f>D156</f>
        <v>0.2</v>
      </c>
      <c r="N189" s="2">
        <f>M187/M189</f>
        <v>12.7</v>
      </c>
      <c r="Q189" s="2" t="s">
        <v>94</v>
      </c>
      <c r="R189" s="2">
        <f>R187*R188</f>
        <v>21000</v>
      </c>
    </row>
    <row r="190" spans="2:19">
      <c r="B190" s="2" t="s">
        <v>56</v>
      </c>
      <c r="C190" s="2" t="s">
        <v>87</v>
      </c>
      <c r="D190" s="2">
        <v>67.5</v>
      </c>
      <c r="Q190" s="2" t="s">
        <v>17</v>
      </c>
      <c r="R190" s="2">
        <f>R187*D157</f>
        <v>61560</v>
      </c>
      <c r="S190" s="2" t="s">
        <v>18</v>
      </c>
    </row>
    <row r="191" spans="2:19">
      <c r="Q191" s="2" t="s">
        <v>19</v>
      </c>
      <c r="R191" s="2">
        <f>I196*J196*K196</f>
        <v>59.097600000000014</v>
      </c>
      <c r="S191" s="2" t="s">
        <v>20</v>
      </c>
    </row>
    <row r="192" spans="2:19">
      <c r="Q192" s="2" t="s">
        <v>49</v>
      </c>
      <c r="R192" s="16">
        <f>R191*100/D190</f>
        <v>87.552000000000021</v>
      </c>
    </row>
    <row r="193" spans="9:19">
      <c r="I193" s="37" t="s">
        <v>21</v>
      </c>
      <c r="J193" s="38"/>
      <c r="K193" s="39"/>
      <c r="L193" s="2" t="s">
        <v>41</v>
      </c>
      <c r="M193" s="2" t="s">
        <v>23</v>
      </c>
      <c r="N193" s="2" t="s">
        <v>95</v>
      </c>
    </row>
    <row r="194" spans="9:19">
      <c r="I194" s="2">
        <f>TRUNC(J189,0)</f>
        <v>7</v>
      </c>
      <c r="J194" s="2">
        <f>TRUNC(L189,0)</f>
        <v>48</v>
      </c>
      <c r="K194" s="2">
        <f>TRUNC(N189,0)</f>
        <v>12</v>
      </c>
      <c r="L194" s="2">
        <f>I194*J194</f>
        <v>336</v>
      </c>
      <c r="M194" s="2">
        <f>K194</f>
        <v>12</v>
      </c>
      <c r="N194" s="2">
        <f>M194*M189</f>
        <v>2.4000000000000004</v>
      </c>
    </row>
    <row r="195" spans="9:19">
      <c r="I195" s="2">
        <f>TRUNC(J188,0)</f>
        <v>9</v>
      </c>
      <c r="J195" s="2">
        <f>TRUNC(L188,0)</f>
        <v>38</v>
      </c>
      <c r="K195" s="2">
        <f>TRUNC(N188,0)</f>
        <v>12</v>
      </c>
      <c r="L195" s="2">
        <f>I195*J195</f>
        <v>342</v>
      </c>
      <c r="M195" s="2">
        <f>K195</f>
        <v>12</v>
      </c>
      <c r="N195" s="2">
        <f>M189*M195</f>
        <v>2.4000000000000004</v>
      </c>
    </row>
    <row r="196" spans="9:19">
      <c r="I196" s="2">
        <f>I188*I195</f>
        <v>2.16</v>
      </c>
      <c r="J196" s="2">
        <f>K188*J195</f>
        <v>11.4</v>
      </c>
      <c r="K196" s="2">
        <f>M188*K194</f>
        <v>2.4000000000000004</v>
      </c>
    </row>
    <row r="202" spans="9:19">
      <c r="I202" s="56" t="s">
        <v>98</v>
      </c>
      <c r="J202" s="57"/>
      <c r="K202" s="57"/>
      <c r="L202" s="57"/>
      <c r="M202" s="57"/>
      <c r="N202" s="58"/>
      <c r="Q202" s="59" t="s">
        <v>81</v>
      </c>
      <c r="R202" s="59"/>
    </row>
    <row r="203" spans="9:19">
      <c r="I203" s="2">
        <f>D186</f>
        <v>2.29</v>
      </c>
      <c r="J203" s="2"/>
      <c r="K203" s="2">
        <f>D187</f>
        <v>11.59</v>
      </c>
      <c r="L203" s="2"/>
      <c r="M203" s="2">
        <f>D188</f>
        <v>2.54</v>
      </c>
      <c r="N203" s="2"/>
      <c r="Q203" s="2" t="s">
        <v>37</v>
      </c>
      <c r="R203" s="2">
        <f>L210*M210</f>
        <v>3696</v>
      </c>
    </row>
    <row r="204" spans="9:19">
      <c r="I204" s="2">
        <f>D154</f>
        <v>0.24</v>
      </c>
      <c r="J204" s="2">
        <f>I204*5</f>
        <v>1.2</v>
      </c>
      <c r="K204" s="14">
        <f>D155</f>
        <v>0.3</v>
      </c>
      <c r="L204" s="2">
        <f>K204*32</f>
        <v>9.6</v>
      </c>
      <c r="M204" s="2">
        <f>D156</f>
        <v>0.2</v>
      </c>
      <c r="N204" s="2">
        <f>M203/M204</f>
        <v>12.7</v>
      </c>
      <c r="Q204" s="2" t="s">
        <v>60</v>
      </c>
      <c r="R204" s="2">
        <f>D158/R203</f>
        <v>5.6818181818181817</v>
      </c>
    </row>
    <row r="205" spans="9:19">
      <c r="I205" s="14">
        <f>D155</f>
        <v>0.3</v>
      </c>
      <c r="J205" s="2">
        <f>I205*2</f>
        <v>0.6</v>
      </c>
      <c r="K205" s="2">
        <f>D154</f>
        <v>0.24</v>
      </c>
      <c r="L205" s="2">
        <f>K205*8</f>
        <v>1.92</v>
      </c>
      <c r="Q205" s="2" t="s">
        <v>94</v>
      </c>
      <c r="R205" s="2">
        <f>R203*R204</f>
        <v>21000</v>
      </c>
    </row>
    <row r="206" spans="9:19">
      <c r="J206" s="2">
        <f>J204+J205</f>
        <v>1.7999999999999998</v>
      </c>
      <c r="L206" s="2">
        <f>L204+L205</f>
        <v>11.52</v>
      </c>
      <c r="Q206" s="2" t="s">
        <v>17</v>
      </c>
      <c r="R206" s="2">
        <f>D157*R203</f>
        <v>55440</v>
      </c>
      <c r="S206" s="2" t="s">
        <v>18</v>
      </c>
    </row>
    <row r="207" spans="9:19">
      <c r="Q207" s="2" t="s">
        <v>19</v>
      </c>
      <c r="R207" s="2">
        <f>J206*L206*N210</f>
        <v>49.766399999999997</v>
      </c>
      <c r="S207" s="2" t="s">
        <v>20</v>
      </c>
    </row>
    <row r="208" spans="9:19">
      <c r="Q208" s="2" t="s">
        <v>49</v>
      </c>
      <c r="R208" s="16">
        <f>R207*100/D190</f>
        <v>73.727999999999994</v>
      </c>
    </row>
    <row r="209" spans="9:14">
      <c r="I209" s="37" t="s">
        <v>21</v>
      </c>
      <c r="J209" s="38"/>
      <c r="K209" s="39"/>
      <c r="L209" s="2" t="s">
        <v>41</v>
      </c>
      <c r="M209" s="2" t="s">
        <v>23</v>
      </c>
      <c r="N209" s="2" t="s">
        <v>95</v>
      </c>
    </row>
    <row r="210" spans="9:14">
      <c r="I210" s="2">
        <v>5</v>
      </c>
      <c r="J210" s="2">
        <v>34</v>
      </c>
      <c r="K210" s="2">
        <f>TRUNC(N204,0)</f>
        <v>12</v>
      </c>
      <c r="L210" s="2">
        <f>I212*J212</f>
        <v>308</v>
      </c>
      <c r="M210" s="2">
        <f>K210</f>
        <v>12</v>
      </c>
      <c r="N210" s="2">
        <f>M210*M204</f>
        <v>2.4000000000000004</v>
      </c>
    </row>
    <row r="211" spans="9:14">
      <c r="I211" s="2">
        <v>2</v>
      </c>
      <c r="J211" s="2">
        <v>10</v>
      </c>
    </row>
    <row r="212" spans="9:14">
      <c r="I212" s="2">
        <f>I210+I211</f>
        <v>7</v>
      </c>
      <c r="J212" s="2">
        <f>J210+J211</f>
        <v>44</v>
      </c>
    </row>
  </sheetData>
  <mergeCells count="43">
    <mergeCell ref="I202:N202"/>
    <mergeCell ref="Q202:R202"/>
    <mergeCell ref="I209:K209"/>
    <mergeCell ref="I175:K175"/>
    <mergeCell ref="B185:C185"/>
    <mergeCell ref="I186:N186"/>
    <mergeCell ref="Q186:R186"/>
    <mergeCell ref="I193:K193"/>
    <mergeCell ref="B153:C153"/>
    <mergeCell ref="I159:K159"/>
    <mergeCell ref="B162:C162"/>
    <mergeCell ref="I168:N168"/>
    <mergeCell ref="Q168:R168"/>
    <mergeCell ref="I122:K122"/>
    <mergeCell ref="I130:N130"/>
    <mergeCell ref="Q130:R130"/>
    <mergeCell ref="I137:K137"/>
    <mergeCell ref="I152:N152"/>
    <mergeCell ref="Q152:R152"/>
    <mergeCell ref="B90:C90"/>
    <mergeCell ref="I94:N94"/>
    <mergeCell ref="Q94:R94"/>
    <mergeCell ref="I101:K101"/>
    <mergeCell ref="I115:N115"/>
    <mergeCell ref="Q115:R115"/>
    <mergeCell ref="I49:K49"/>
    <mergeCell ref="I58:N58"/>
    <mergeCell ref="Q58:R58"/>
    <mergeCell ref="I65:K65"/>
    <mergeCell ref="I79:N79"/>
    <mergeCell ref="Q79:R79"/>
    <mergeCell ref="I17:N17"/>
    <mergeCell ref="Q17:R17"/>
    <mergeCell ref="B19:C19"/>
    <mergeCell ref="I24:K24"/>
    <mergeCell ref="B42:C42"/>
    <mergeCell ref="I42:N42"/>
    <mergeCell ref="Q42:R42"/>
    <mergeCell ref="B1:C1"/>
    <mergeCell ref="I2:N2"/>
    <mergeCell ref="Q2:R2"/>
    <mergeCell ref="I8:K8"/>
    <mergeCell ref="B10:C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8"/>
  </sheetPr>
  <dimension ref="B1:S45"/>
  <sheetViews>
    <sheetView topLeftCell="B1" workbookViewId="0">
      <selection activeCell="E48" sqref="E48"/>
    </sheetView>
  </sheetViews>
  <sheetFormatPr baseColWidth="10" defaultColWidth="11" defaultRowHeight="15"/>
  <cols>
    <col min="2" max="2" width="19.7109375" customWidth="1"/>
    <col min="3" max="3" width="9.85546875" customWidth="1"/>
    <col min="4" max="4" width="6" customWidth="1"/>
    <col min="9" max="9" width="5" customWidth="1"/>
    <col min="10" max="10" width="4" customWidth="1"/>
    <col min="11" max="11" width="5" customWidth="1"/>
    <col min="12" max="12" width="6.85546875" customWidth="1"/>
    <col min="13" max="13" width="10" customWidth="1"/>
    <col min="14" max="14" width="17.28515625" customWidth="1"/>
    <col min="17" max="17" width="20.85546875" customWidth="1"/>
    <col min="18" max="18" width="12" customWidth="1"/>
    <col min="19" max="19" width="3.7109375" customWidth="1"/>
  </cols>
  <sheetData>
    <row r="1" spans="2:19">
      <c r="B1" s="27" t="s">
        <v>2</v>
      </c>
      <c r="C1" s="27"/>
      <c r="D1" s="5"/>
    </row>
    <row r="2" spans="2:19">
      <c r="B2" s="6" t="s">
        <v>3</v>
      </c>
      <c r="C2" s="3" t="s">
        <v>8</v>
      </c>
      <c r="D2" s="2">
        <v>0.2</v>
      </c>
    </row>
    <row r="3" spans="2:19">
      <c r="B3" s="2" t="s">
        <v>5</v>
      </c>
      <c r="C3" s="3" t="s">
        <v>99</v>
      </c>
      <c r="D3" s="2">
        <v>0.25</v>
      </c>
      <c r="L3" s="18"/>
    </row>
    <row r="4" spans="2:19">
      <c r="B4" s="2" t="s">
        <v>7</v>
      </c>
      <c r="C4" s="3" t="s">
        <v>29</v>
      </c>
      <c r="D4" s="2">
        <v>0.17</v>
      </c>
      <c r="L4" s="18"/>
    </row>
    <row r="5" spans="2:19">
      <c r="B5" s="2" t="s">
        <v>9</v>
      </c>
      <c r="C5" s="3" t="s">
        <v>100</v>
      </c>
      <c r="D5" s="2">
        <v>16</v>
      </c>
    </row>
    <row r="6" spans="2:19">
      <c r="B6" s="7" t="s">
        <v>11</v>
      </c>
      <c r="C6" s="2" t="s">
        <v>101</v>
      </c>
      <c r="D6" s="2">
        <v>12000</v>
      </c>
      <c r="I6" s="25" t="s">
        <v>13</v>
      </c>
      <c r="J6" s="25"/>
      <c r="K6" s="25"/>
      <c r="L6" s="25"/>
      <c r="M6" s="25"/>
      <c r="N6" s="25"/>
      <c r="Q6" s="26" t="s">
        <v>14</v>
      </c>
      <c r="R6" s="26"/>
    </row>
    <row r="7" spans="2:19">
      <c r="B7" s="7" t="s">
        <v>102</v>
      </c>
      <c r="C7" s="2" t="s">
        <v>103</v>
      </c>
      <c r="D7" s="2">
        <v>7</v>
      </c>
      <c r="I7" s="3">
        <f>D15</f>
        <v>1.2</v>
      </c>
      <c r="J7" s="3"/>
      <c r="K7" s="3">
        <f>D16</f>
        <v>1</v>
      </c>
      <c r="L7" s="3"/>
      <c r="M7" s="3">
        <f>D19</f>
        <v>1.5</v>
      </c>
      <c r="N7" s="3"/>
      <c r="Q7" s="15" t="s">
        <v>15</v>
      </c>
      <c r="R7" s="14">
        <f>L13*M13</f>
        <v>168</v>
      </c>
    </row>
    <row r="8" spans="2:19">
      <c r="I8" s="3">
        <f>D2</f>
        <v>0.2</v>
      </c>
      <c r="J8" s="3">
        <f>I7/I8</f>
        <v>5.9999999999999991</v>
      </c>
      <c r="K8" s="19">
        <f>D3</f>
        <v>0.25</v>
      </c>
      <c r="L8" s="3">
        <f>K7/K8</f>
        <v>4</v>
      </c>
      <c r="M8" s="19">
        <f>D4</f>
        <v>0.17</v>
      </c>
      <c r="N8" s="3">
        <f>M7/M8</f>
        <v>8.8235294117647047</v>
      </c>
      <c r="Q8" s="2" t="s">
        <v>16</v>
      </c>
      <c r="R8" s="2">
        <f>D6/R7</f>
        <v>71.428571428571431</v>
      </c>
    </row>
    <row r="9" spans="2:19">
      <c r="I9" s="3">
        <f>D3</f>
        <v>0.25</v>
      </c>
      <c r="J9" s="3">
        <f>I7/I9</f>
        <v>4.8</v>
      </c>
      <c r="K9" s="19">
        <f>D2</f>
        <v>0.2</v>
      </c>
      <c r="L9" s="3">
        <f>K7/K9</f>
        <v>5</v>
      </c>
      <c r="M9" s="19">
        <f>D4</f>
        <v>0.17</v>
      </c>
      <c r="N9" s="3">
        <f>M7/M9</f>
        <v>8.8235294117647047</v>
      </c>
      <c r="Q9" s="2" t="s">
        <v>17</v>
      </c>
      <c r="R9" s="2">
        <f>D5*R7+D18</f>
        <v>2713</v>
      </c>
      <c r="S9" s="2" t="s">
        <v>18</v>
      </c>
    </row>
    <row r="10" spans="2:19">
      <c r="Q10" s="2" t="s">
        <v>19</v>
      </c>
      <c r="R10" s="2">
        <f>N14*D15*D16</f>
        <v>1.6320000000000001</v>
      </c>
      <c r="S10" s="2" t="s">
        <v>20</v>
      </c>
    </row>
    <row r="12" spans="2:19">
      <c r="I12" s="28" t="s">
        <v>21</v>
      </c>
      <c r="J12" s="29"/>
      <c r="K12" s="30"/>
      <c r="L12" s="3" t="s">
        <v>22</v>
      </c>
      <c r="M12" s="3" t="s">
        <v>23</v>
      </c>
      <c r="N12" s="20" t="s">
        <v>24</v>
      </c>
    </row>
    <row r="13" spans="2:19">
      <c r="I13" s="3">
        <f>TRUNC(J8,0)</f>
        <v>6</v>
      </c>
      <c r="J13" s="3">
        <f>TRUNC(L8,0)</f>
        <v>4</v>
      </c>
      <c r="K13" s="3">
        <f>D7</f>
        <v>7</v>
      </c>
      <c r="L13" s="3">
        <f>I13*J13</f>
        <v>24</v>
      </c>
      <c r="M13" s="21">
        <f>D7</f>
        <v>7</v>
      </c>
      <c r="N13" s="8">
        <f>M13*M8+D17</f>
        <v>1.36</v>
      </c>
    </row>
    <row r="14" spans="2:19">
      <c r="B14" s="24" t="s">
        <v>25</v>
      </c>
      <c r="C14" s="24"/>
      <c r="I14" s="3">
        <f>TRUNC(J9,0)</f>
        <v>4</v>
      </c>
      <c r="J14" s="3">
        <f>TRUNC(L9,0)</f>
        <v>5</v>
      </c>
      <c r="K14" s="3">
        <f>D7</f>
        <v>7</v>
      </c>
      <c r="L14" s="3">
        <f>I14*J14</f>
        <v>20</v>
      </c>
      <c r="M14" s="3">
        <f>D7</f>
        <v>7</v>
      </c>
      <c r="N14" s="3">
        <f>M14*M9+D17</f>
        <v>1.36</v>
      </c>
    </row>
    <row r="15" spans="2:19">
      <c r="B15" s="2" t="s">
        <v>26</v>
      </c>
      <c r="C15" s="2" t="s">
        <v>27</v>
      </c>
      <c r="D15" s="2">
        <v>1.2</v>
      </c>
    </row>
    <row r="16" spans="2:19">
      <c r="B16" s="2" t="s">
        <v>5</v>
      </c>
      <c r="C16" s="2" t="s">
        <v>28</v>
      </c>
      <c r="D16" s="2">
        <v>1</v>
      </c>
    </row>
    <row r="17" spans="2:4">
      <c r="B17" s="2" t="s">
        <v>7</v>
      </c>
      <c r="C17" s="2" t="s">
        <v>29</v>
      </c>
      <c r="D17" s="2">
        <v>0.17</v>
      </c>
    </row>
    <row r="18" spans="2:4">
      <c r="B18" s="2" t="s">
        <v>30</v>
      </c>
      <c r="C18" s="2" t="s">
        <v>31</v>
      </c>
      <c r="D18" s="2">
        <v>25</v>
      </c>
    </row>
    <row r="19" spans="2:4">
      <c r="B19" s="2" t="s">
        <v>32</v>
      </c>
      <c r="C19" s="2" t="s">
        <v>104</v>
      </c>
      <c r="D19" s="2">
        <v>1.5</v>
      </c>
    </row>
    <row r="34" spans="2:19">
      <c r="B34" s="24" t="s">
        <v>34</v>
      </c>
      <c r="C34" s="24"/>
      <c r="I34" s="25" t="s">
        <v>35</v>
      </c>
      <c r="J34" s="25"/>
      <c r="K34" s="25"/>
      <c r="L34" s="25"/>
      <c r="M34" s="25"/>
      <c r="N34" s="25"/>
      <c r="Q34" s="25" t="s">
        <v>36</v>
      </c>
      <c r="R34" s="25"/>
    </row>
    <row r="35" spans="2:19">
      <c r="B35" s="2" t="s">
        <v>3</v>
      </c>
      <c r="C35" s="2" t="s">
        <v>27</v>
      </c>
      <c r="D35" s="2">
        <v>1.2</v>
      </c>
      <c r="I35" s="2">
        <f>D35</f>
        <v>1.2</v>
      </c>
      <c r="J35" s="2"/>
      <c r="K35" s="2">
        <f>D36</f>
        <v>0.8</v>
      </c>
      <c r="L35" s="2"/>
      <c r="M35" s="2">
        <f>D39</f>
        <v>1.5</v>
      </c>
      <c r="N35" s="2"/>
      <c r="Q35" s="2" t="s">
        <v>37</v>
      </c>
      <c r="R35" s="2">
        <f>L44*M44</f>
        <v>126</v>
      </c>
    </row>
    <row r="36" spans="2:19">
      <c r="B36" s="2" t="s">
        <v>5</v>
      </c>
      <c r="C36" s="2" t="s">
        <v>38</v>
      </c>
      <c r="D36" s="2">
        <v>0.8</v>
      </c>
      <c r="I36" s="2">
        <f>D2</f>
        <v>0.2</v>
      </c>
      <c r="J36" s="2">
        <f>I35/I36</f>
        <v>5.9999999999999991</v>
      </c>
      <c r="K36" s="2">
        <f>D3</f>
        <v>0.25</v>
      </c>
      <c r="L36" s="2">
        <f>K35/K36</f>
        <v>3.2</v>
      </c>
      <c r="M36" s="2">
        <f>D4</f>
        <v>0.17</v>
      </c>
      <c r="N36" s="2">
        <f>M35/M36</f>
        <v>8.8235294117647047</v>
      </c>
      <c r="Q36" s="2" t="s">
        <v>39</v>
      </c>
      <c r="R36" s="2">
        <f>D6/R35</f>
        <v>95.238095238095241</v>
      </c>
    </row>
    <row r="37" spans="2:19">
      <c r="B37" s="2" t="s">
        <v>7</v>
      </c>
      <c r="C37" s="2" t="s">
        <v>29</v>
      </c>
      <c r="D37" s="2">
        <v>0.17</v>
      </c>
      <c r="I37" s="2">
        <f>D3</f>
        <v>0.25</v>
      </c>
      <c r="J37" s="2">
        <f>I35/I37</f>
        <v>4.8</v>
      </c>
      <c r="K37" s="2">
        <f>D2</f>
        <v>0.2</v>
      </c>
      <c r="L37" s="2">
        <f>K35/K37</f>
        <v>4</v>
      </c>
      <c r="M37" s="2">
        <f>D4</f>
        <v>0.17</v>
      </c>
      <c r="N37" s="2">
        <f>M35/M37</f>
        <v>8.8235294117647047</v>
      </c>
      <c r="Q37" s="2" t="s">
        <v>17</v>
      </c>
      <c r="R37" s="2">
        <f>R35*D5+D38</f>
        <v>2038</v>
      </c>
      <c r="S37" s="2" t="s">
        <v>18</v>
      </c>
    </row>
    <row r="38" spans="2:19">
      <c r="B38" s="2" t="s">
        <v>30</v>
      </c>
      <c r="C38" s="2" t="s">
        <v>40</v>
      </c>
      <c r="D38" s="2">
        <v>22</v>
      </c>
      <c r="Q38" s="2" t="s">
        <v>19</v>
      </c>
      <c r="R38" s="2">
        <f>N45*D35*D36</f>
        <v>1.3056000000000001</v>
      </c>
      <c r="S38" s="2" t="s">
        <v>20</v>
      </c>
    </row>
    <row r="39" spans="2:19">
      <c r="B39" s="2" t="s">
        <v>32</v>
      </c>
      <c r="C39" s="2" t="s">
        <v>104</v>
      </c>
      <c r="D39" s="2">
        <v>1.5</v>
      </c>
    </row>
    <row r="43" spans="2:19">
      <c r="I43" s="26" t="s">
        <v>21</v>
      </c>
      <c r="J43" s="26"/>
      <c r="K43" s="26"/>
      <c r="L43" s="2" t="s">
        <v>41</v>
      </c>
      <c r="M43" s="2" t="s">
        <v>23</v>
      </c>
      <c r="N43" s="2" t="s">
        <v>24</v>
      </c>
    </row>
    <row r="44" spans="2:19">
      <c r="I44" s="2">
        <f>TRUNC(J36,0)</f>
        <v>6</v>
      </c>
      <c r="J44" s="2">
        <f>TRUNC(L36,0)</f>
        <v>3</v>
      </c>
      <c r="K44" s="2">
        <f>D7</f>
        <v>7</v>
      </c>
      <c r="L44" s="2">
        <f>I44*J44</f>
        <v>18</v>
      </c>
      <c r="M44" s="2">
        <f>D7</f>
        <v>7</v>
      </c>
      <c r="N44" s="2">
        <f>M44*M36+D37</f>
        <v>1.36</v>
      </c>
    </row>
    <row r="45" spans="2:19">
      <c r="I45" s="2">
        <f>TRUNC(J37,0)</f>
        <v>4</v>
      </c>
      <c r="J45" s="2">
        <f>TRUNC(L37,0)</f>
        <v>4</v>
      </c>
      <c r="K45" s="2">
        <f>D7</f>
        <v>7</v>
      </c>
      <c r="L45" s="2">
        <f>I45*J45</f>
        <v>16</v>
      </c>
      <c r="M45" s="2">
        <f>D7</f>
        <v>7</v>
      </c>
      <c r="N45" s="2">
        <f>M45*M37+D37</f>
        <v>1.36</v>
      </c>
    </row>
  </sheetData>
  <mergeCells count="9">
    <mergeCell ref="B34:C34"/>
    <mergeCell ref="I34:N34"/>
    <mergeCell ref="Q34:R34"/>
    <mergeCell ref="I43:K43"/>
    <mergeCell ref="B1:C1"/>
    <mergeCell ref="I6:N6"/>
    <mergeCell ref="Q6:R6"/>
    <mergeCell ref="I12:K12"/>
    <mergeCell ref="B14:C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8"/>
  </sheetPr>
  <dimension ref="B1:S212"/>
  <sheetViews>
    <sheetView topLeftCell="N1" workbookViewId="0">
      <selection activeCell="I202" sqref="I202:N202"/>
    </sheetView>
  </sheetViews>
  <sheetFormatPr baseColWidth="10" defaultColWidth="11" defaultRowHeight="15"/>
  <cols>
    <col min="2" max="2" width="17.5703125" customWidth="1"/>
    <col min="3" max="3" width="9.85546875" customWidth="1"/>
    <col min="4" max="4" width="6" customWidth="1"/>
    <col min="9" max="9" width="12.28515625" customWidth="1"/>
    <col min="10" max="10" width="12" customWidth="1"/>
    <col min="11" max="11" width="6" customWidth="1"/>
    <col min="12" max="12" width="12" customWidth="1"/>
    <col min="13" max="13" width="10" customWidth="1"/>
    <col min="14" max="14" width="19.140625" customWidth="1"/>
    <col min="17" max="17" width="21" customWidth="1"/>
    <col min="18" max="18" width="12" customWidth="1"/>
    <col min="19" max="19" width="3.7109375" customWidth="1"/>
  </cols>
  <sheetData>
    <row r="1" spans="2:19">
      <c r="B1" s="27" t="s">
        <v>2</v>
      </c>
      <c r="C1" s="27"/>
      <c r="D1" s="5"/>
    </row>
    <row r="2" spans="2:19">
      <c r="B2" s="6" t="s">
        <v>3</v>
      </c>
      <c r="C2" s="3" t="s">
        <v>8</v>
      </c>
      <c r="D2" s="2">
        <v>0.2</v>
      </c>
      <c r="I2" s="31" t="s">
        <v>42</v>
      </c>
      <c r="J2" s="31"/>
      <c r="K2" s="31"/>
      <c r="L2" s="31"/>
      <c r="M2" s="31"/>
      <c r="N2" s="31"/>
      <c r="Q2" s="32" t="s">
        <v>43</v>
      </c>
      <c r="R2" s="33"/>
    </row>
    <row r="3" spans="2:19">
      <c r="B3" s="2" t="s">
        <v>5</v>
      </c>
      <c r="C3" s="3" t="s">
        <v>99</v>
      </c>
      <c r="D3" s="2">
        <v>0.24</v>
      </c>
      <c r="I3" s="2">
        <f>D11</f>
        <v>2.29</v>
      </c>
      <c r="J3" s="2"/>
      <c r="K3" s="2">
        <f>D12</f>
        <v>5.5</v>
      </c>
      <c r="L3" s="2"/>
      <c r="M3" s="2">
        <f>D13</f>
        <v>2.27</v>
      </c>
      <c r="N3" s="2"/>
      <c r="Q3" s="2" t="s">
        <v>44</v>
      </c>
      <c r="R3" s="2">
        <f>L10*D26</f>
        <v>1344</v>
      </c>
    </row>
    <row r="4" spans="2:19">
      <c r="B4" s="2" t="s">
        <v>7</v>
      </c>
      <c r="C4" s="3" t="s">
        <v>29</v>
      </c>
      <c r="D4" s="2">
        <v>0.17</v>
      </c>
      <c r="I4" s="2">
        <f>D20</f>
        <v>1.2</v>
      </c>
      <c r="J4" s="2">
        <f>I3/I4</f>
        <v>1.9083333333333334</v>
      </c>
      <c r="K4" s="2">
        <f>D21</f>
        <v>1</v>
      </c>
      <c r="L4" s="2">
        <f>K3/K4</f>
        <v>5.5</v>
      </c>
      <c r="M4" s="2">
        <f>D24</f>
        <v>1.36</v>
      </c>
      <c r="N4" s="2">
        <f>M3/M4</f>
        <v>1.6691176470588234</v>
      </c>
      <c r="Q4" s="2" t="s">
        <v>45</v>
      </c>
      <c r="R4" s="14">
        <f>D6/R3</f>
        <v>8.9285714285714288</v>
      </c>
    </row>
    <row r="5" spans="2:19">
      <c r="B5" s="2" t="s">
        <v>9</v>
      </c>
      <c r="C5" s="3" t="s">
        <v>100</v>
      </c>
      <c r="D5" s="2">
        <v>16</v>
      </c>
      <c r="I5" s="2">
        <f>D21</f>
        <v>1</v>
      </c>
      <c r="J5" s="2">
        <f>I3/I5</f>
        <v>2.29</v>
      </c>
      <c r="K5" s="2">
        <f>D20</f>
        <v>1.2</v>
      </c>
      <c r="L5" s="2">
        <f>K3/K5</f>
        <v>4.5833333333333339</v>
      </c>
      <c r="M5" s="2">
        <f>D24</f>
        <v>1.36</v>
      </c>
      <c r="N5" s="2">
        <f>M3/M5</f>
        <v>1.6691176470588234</v>
      </c>
      <c r="Q5" s="2" t="s">
        <v>46</v>
      </c>
      <c r="R5" s="15">
        <f>L10*R4</f>
        <v>71.428571428571431</v>
      </c>
    </row>
    <row r="6" spans="2:19">
      <c r="B6" s="7" t="s">
        <v>11</v>
      </c>
      <c r="C6" s="2" t="s">
        <v>101</v>
      </c>
      <c r="D6" s="2">
        <v>12000</v>
      </c>
      <c r="Q6" s="2" t="s">
        <v>17</v>
      </c>
      <c r="R6" s="2">
        <f>D25*L10</f>
        <v>21704</v>
      </c>
      <c r="S6" s="2" t="s">
        <v>18</v>
      </c>
    </row>
    <row r="7" spans="2:19">
      <c r="Q7" s="2" t="s">
        <v>19</v>
      </c>
      <c r="R7" s="14">
        <f>D11*D12*D24</f>
        <v>17.129200000000001</v>
      </c>
      <c r="S7" s="2" t="s">
        <v>20</v>
      </c>
    </row>
    <row r="8" spans="2:19">
      <c r="I8" s="26" t="s">
        <v>21</v>
      </c>
      <c r="J8" s="26"/>
      <c r="K8" s="26"/>
      <c r="L8" s="2" t="s">
        <v>47</v>
      </c>
      <c r="M8" s="2" t="s">
        <v>23</v>
      </c>
      <c r="N8" s="2" t="s">
        <v>48</v>
      </c>
      <c r="Q8" s="2" t="s">
        <v>49</v>
      </c>
      <c r="R8" s="16">
        <f>R7*100/D15</f>
        <v>59.476388888888891</v>
      </c>
    </row>
    <row r="9" spans="2:19">
      <c r="I9" s="2">
        <f>TRUNC(J4,0)</f>
        <v>1</v>
      </c>
      <c r="J9" s="2">
        <f>TRUNC(L4,0)</f>
        <v>5</v>
      </c>
      <c r="K9" s="2">
        <f>TRUNC(N4,0)</f>
        <v>1</v>
      </c>
      <c r="L9" s="2">
        <f>I9*J9</f>
        <v>5</v>
      </c>
      <c r="M9" s="2">
        <f>K9</f>
        <v>1</v>
      </c>
      <c r="N9" s="2">
        <f>M4</f>
        <v>1.36</v>
      </c>
    </row>
    <row r="10" spans="2:19" ht="30.75" customHeight="1">
      <c r="B10" s="34" t="s">
        <v>50</v>
      </c>
      <c r="C10" s="35"/>
      <c r="I10" s="2">
        <f>TRUNC(J5,0)</f>
        <v>2</v>
      </c>
      <c r="J10" s="2">
        <f>TRUNC(L5,0)</f>
        <v>4</v>
      </c>
      <c r="K10" s="2">
        <f>TRUNC(N5,0)</f>
        <v>1</v>
      </c>
      <c r="L10" s="2">
        <f>I10*J10</f>
        <v>8</v>
      </c>
      <c r="M10" s="2">
        <f>K10</f>
        <v>1</v>
      </c>
      <c r="N10" s="2">
        <f>M5</f>
        <v>1.36</v>
      </c>
    </row>
    <row r="11" spans="2:19">
      <c r="B11" s="2" t="s">
        <v>3</v>
      </c>
      <c r="C11" s="2" t="s">
        <v>51</v>
      </c>
      <c r="D11" s="2">
        <v>2.29</v>
      </c>
    </row>
    <row r="12" spans="2:19">
      <c r="B12" s="2" t="s">
        <v>5</v>
      </c>
      <c r="C12" s="2" t="s">
        <v>52</v>
      </c>
      <c r="D12" s="2">
        <v>5.5</v>
      </c>
    </row>
    <row r="13" spans="2:19">
      <c r="B13" s="2" t="s">
        <v>7</v>
      </c>
      <c r="C13" s="2" t="s">
        <v>53</v>
      </c>
      <c r="D13" s="2">
        <v>2.27</v>
      </c>
    </row>
    <row r="14" spans="2:19">
      <c r="B14" s="2" t="s">
        <v>54</v>
      </c>
      <c r="C14" s="2" t="s">
        <v>55</v>
      </c>
      <c r="D14" s="2">
        <v>27500</v>
      </c>
    </row>
    <row r="15" spans="2:19">
      <c r="B15" s="2" t="s">
        <v>56</v>
      </c>
      <c r="C15" s="2" t="s">
        <v>57</v>
      </c>
      <c r="D15" s="2">
        <v>28.8</v>
      </c>
    </row>
    <row r="17" spans="2:19">
      <c r="I17" s="32" t="s">
        <v>58</v>
      </c>
      <c r="J17" s="36"/>
      <c r="K17" s="36"/>
      <c r="L17" s="36"/>
      <c r="M17" s="36"/>
      <c r="N17" s="33"/>
      <c r="Q17" s="32" t="s">
        <v>59</v>
      </c>
      <c r="R17" s="33"/>
    </row>
    <row r="18" spans="2:19">
      <c r="I18" s="2">
        <f>D11</f>
        <v>2.29</v>
      </c>
      <c r="J18" s="2"/>
      <c r="K18" s="2">
        <f>D12</f>
        <v>5.5</v>
      </c>
      <c r="L18" s="2"/>
      <c r="M18" s="2">
        <f>D13</f>
        <v>2.27</v>
      </c>
      <c r="N18" s="2"/>
      <c r="Q18" s="2" t="s">
        <v>15</v>
      </c>
      <c r="R18" s="2">
        <f>D26*L25</f>
        <v>1512</v>
      </c>
    </row>
    <row r="19" spans="2:19">
      <c r="B19" s="24" t="s">
        <v>25</v>
      </c>
      <c r="C19" s="24"/>
      <c r="I19" s="2">
        <f>D20</f>
        <v>1.2</v>
      </c>
      <c r="J19" s="2">
        <f>I19*1</f>
        <v>1.2</v>
      </c>
      <c r="K19" s="2">
        <f>D21</f>
        <v>1</v>
      </c>
      <c r="L19" s="2">
        <f>K19*5</f>
        <v>5</v>
      </c>
      <c r="M19" s="2">
        <f>D24</f>
        <v>1.36</v>
      </c>
      <c r="N19" s="2">
        <f>M18/M19</f>
        <v>1.6691176470588234</v>
      </c>
      <c r="Q19" s="2" t="s">
        <v>60</v>
      </c>
      <c r="R19" s="2">
        <f>D6/R18</f>
        <v>7.9365079365079367</v>
      </c>
    </row>
    <row r="20" spans="2:19">
      <c r="B20" s="2" t="s">
        <v>26</v>
      </c>
      <c r="C20" s="2" t="s">
        <v>27</v>
      </c>
      <c r="D20" s="2">
        <v>1.2</v>
      </c>
      <c r="I20" s="2">
        <f>D21</f>
        <v>1</v>
      </c>
      <c r="J20" s="2">
        <f>I20*1</f>
        <v>1</v>
      </c>
      <c r="K20" s="2">
        <f>D20</f>
        <v>1.2</v>
      </c>
      <c r="L20" s="2">
        <f>K20*4</f>
        <v>4.8</v>
      </c>
      <c r="Q20" s="2" t="s">
        <v>46</v>
      </c>
      <c r="R20" s="2">
        <f>L25*R19</f>
        <v>71.428571428571431</v>
      </c>
    </row>
    <row r="21" spans="2:19">
      <c r="B21" s="2" t="s">
        <v>5</v>
      </c>
      <c r="C21" s="2" t="s">
        <v>28</v>
      </c>
      <c r="D21" s="2">
        <v>1</v>
      </c>
      <c r="J21" s="2">
        <f>J19+J20</f>
        <v>2.2000000000000002</v>
      </c>
      <c r="L21" s="2">
        <f>L19</f>
        <v>5</v>
      </c>
      <c r="Q21" s="2" t="s">
        <v>17</v>
      </c>
      <c r="R21" s="2">
        <f>D25*L25</f>
        <v>24417</v>
      </c>
      <c r="S21" s="2" t="s">
        <v>18</v>
      </c>
    </row>
    <row r="22" spans="2:19">
      <c r="B22" s="2" t="s">
        <v>7</v>
      </c>
      <c r="C22" s="2" t="s">
        <v>29</v>
      </c>
      <c r="D22" s="2">
        <v>0.17</v>
      </c>
      <c r="Q22" s="2" t="s">
        <v>19</v>
      </c>
      <c r="R22" s="2">
        <f>J21*L21*M19</f>
        <v>14.96</v>
      </c>
      <c r="S22" s="2" t="s">
        <v>20</v>
      </c>
    </row>
    <row r="23" spans="2:19">
      <c r="B23" s="2" t="s">
        <v>30</v>
      </c>
      <c r="C23" s="2" t="s">
        <v>31</v>
      </c>
      <c r="D23" s="2">
        <v>25</v>
      </c>
      <c r="Q23" s="2" t="s">
        <v>49</v>
      </c>
      <c r="R23" s="16">
        <f>R22*100/D15</f>
        <v>51.944444444444443</v>
      </c>
    </row>
    <row r="24" spans="2:19">
      <c r="B24" s="7" t="s">
        <v>61</v>
      </c>
      <c r="C24" s="7" t="s">
        <v>105</v>
      </c>
      <c r="D24" s="2">
        <v>1.36</v>
      </c>
      <c r="I24" s="37" t="s">
        <v>21</v>
      </c>
      <c r="J24" s="38"/>
      <c r="K24" s="39"/>
      <c r="L24" s="2" t="s">
        <v>63</v>
      </c>
      <c r="M24" s="2" t="s">
        <v>23</v>
      </c>
      <c r="N24" s="2" t="s">
        <v>48</v>
      </c>
    </row>
    <row r="25" spans="2:19">
      <c r="B25" s="7" t="s">
        <v>64</v>
      </c>
      <c r="C25" s="7" t="s">
        <v>106</v>
      </c>
      <c r="D25" s="2">
        <v>2713</v>
      </c>
      <c r="I25" s="2">
        <f>TRUNC(J19,0)</f>
        <v>1</v>
      </c>
      <c r="J25" s="2">
        <f>TRUNC(L19,0)</f>
        <v>5</v>
      </c>
      <c r="K25" s="2">
        <f>TRUNC(N19,0)</f>
        <v>1</v>
      </c>
      <c r="L25" s="2">
        <f>9</f>
        <v>9</v>
      </c>
      <c r="M25" s="2">
        <f>K25</f>
        <v>1</v>
      </c>
      <c r="N25" s="2">
        <f>M25*M19</f>
        <v>1.36</v>
      </c>
    </row>
    <row r="26" spans="2:19">
      <c r="B26" s="7" t="s">
        <v>66</v>
      </c>
      <c r="C26" s="2" t="s">
        <v>107</v>
      </c>
      <c r="D26" s="7">
        <v>168</v>
      </c>
      <c r="I26" s="12">
        <f>TRUNC(J20,0)</f>
        <v>1</v>
      </c>
      <c r="J26" s="12">
        <f>TRUNC(L20,0)</f>
        <v>4</v>
      </c>
      <c r="L26" s="13"/>
    </row>
    <row r="27" spans="2:19">
      <c r="B27" s="7" t="s">
        <v>68</v>
      </c>
      <c r="C27" s="2" t="s">
        <v>108</v>
      </c>
      <c r="D27" s="7">
        <v>71</v>
      </c>
      <c r="I27" s="2">
        <f>I25+I26</f>
        <v>2</v>
      </c>
      <c r="J27" s="2">
        <f>J25+J26</f>
        <v>9</v>
      </c>
    </row>
    <row r="42" spans="2:19">
      <c r="B42" s="24" t="s">
        <v>34</v>
      </c>
      <c r="C42" s="24"/>
      <c r="I42" s="40" t="s">
        <v>70</v>
      </c>
      <c r="J42" s="41"/>
      <c r="K42" s="41"/>
      <c r="L42" s="41"/>
      <c r="M42" s="41"/>
      <c r="N42" s="42"/>
      <c r="Q42" s="43" t="s">
        <v>43</v>
      </c>
      <c r="R42" s="43"/>
    </row>
    <row r="43" spans="2:19">
      <c r="B43" s="2" t="s">
        <v>3</v>
      </c>
      <c r="C43" s="2" t="s">
        <v>27</v>
      </c>
      <c r="D43" s="2">
        <v>1.2</v>
      </c>
      <c r="I43" s="2">
        <f>D11</f>
        <v>2.29</v>
      </c>
      <c r="J43" s="2"/>
      <c r="K43" s="2">
        <f>D12</f>
        <v>5.5</v>
      </c>
      <c r="L43" s="2"/>
      <c r="M43" s="2">
        <f>D13</f>
        <v>2.27</v>
      </c>
      <c r="N43" s="2"/>
      <c r="Q43" s="2" t="s">
        <v>44</v>
      </c>
      <c r="R43" s="2">
        <f>D49*L51</f>
        <v>1008</v>
      </c>
    </row>
    <row r="44" spans="2:19">
      <c r="B44" s="2" t="s">
        <v>5</v>
      </c>
      <c r="C44" s="2" t="s">
        <v>38</v>
      </c>
      <c r="D44" s="2">
        <v>0.8</v>
      </c>
      <c r="I44" s="2">
        <f>D43</f>
        <v>1.2</v>
      </c>
      <c r="J44" s="2">
        <f>I43/I44</f>
        <v>1.9083333333333334</v>
      </c>
      <c r="K44" s="2">
        <f>D44</f>
        <v>0.8</v>
      </c>
      <c r="L44" s="2">
        <f>K43/K44</f>
        <v>6.875</v>
      </c>
      <c r="M44" s="2">
        <f>D47</f>
        <v>1.36</v>
      </c>
      <c r="N44" s="2">
        <f>M43/M44</f>
        <v>1.6691176470588234</v>
      </c>
      <c r="Q44" s="2" t="s">
        <v>45</v>
      </c>
      <c r="R44" s="17">
        <f>D6/R43</f>
        <v>11.904761904761905</v>
      </c>
    </row>
    <row r="45" spans="2:19">
      <c r="B45" s="2" t="s">
        <v>7</v>
      </c>
      <c r="C45" s="2" t="s">
        <v>29</v>
      </c>
      <c r="D45" s="2">
        <v>0.17</v>
      </c>
      <c r="I45" s="2">
        <f>D44</f>
        <v>0.8</v>
      </c>
      <c r="J45" s="2">
        <f>I43/I45</f>
        <v>2.8624999999999998</v>
      </c>
      <c r="K45" s="2">
        <f>D43</f>
        <v>1.2</v>
      </c>
      <c r="L45" s="2">
        <f>K43/K45</f>
        <v>4.5833333333333339</v>
      </c>
      <c r="M45" s="2">
        <f>D47</f>
        <v>1.36</v>
      </c>
      <c r="N45" s="2">
        <f>M43/M45</f>
        <v>1.6691176470588234</v>
      </c>
      <c r="Q45" s="2" t="s">
        <v>46</v>
      </c>
      <c r="R45" s="17">
        <f>L51*R44</f>
        <v>95.238095238095241</v>
      </c>
    </row>
    <row r="46" spans="2:19">
      <c r="B46" s="2" t="s">
        <v>30</v>
      </c>
      <c r="C46" s="2" t="s">
        <v>40</v>
      </c>
      <c r="D46" s="2">
        <v>22</v>
      </c>
      <c r="Q46" s="2" t="s">
        <v>17</v>
      </c>
      <c r="R46" s="2">
        <f>D48*L51</f>
        <v>16304</v>
      </c>
      <c r="S46" s="2" t="s">
        <v>18</v>
      </c>
    </row>
    <row r="47" spans="2:19">
      <c r="B47" s="7" t="s">
        <v>71</v>
      </c>
      <c r="C47" s="7" t="s">
        <v>105</v>
      </c>
      <c r="D47" s="2">
        <v>1.36</v>
      </c>
      <c r="Q47" s="2" t="s">
        <v>19</v>
      </c>
      <c r="R47" s="14">
        <f>D11*D12*N51</f>
        <v>17.129200000000001</v>
      </c>
      <c r="S47" s="2" t="s">
        <v>20</v>
      </c>
    </row>
    <row r="48" spans="2:19">
      <c r="B48" s="7" t="s">
        <v>64</v>
      </c>
      <c r="C48" s="7" t="s">
        <v>109</v>
      </c>
      <c r="D48" s="2">
        <v>2038</v>
      </c>
      <c r="Q48" s="2" t="s">
        <v>49</v>
      </c>
      <c r="R48" s="16">
        <f>R47*100/28.8</f>
        <v>59.476388888888891</v>
      </c>
    </row>
    <row r="49" spans="2:19">
      <c r="B49" s="7" t="s">
        <v>66</v>
      </c>
      <c r="C49" s="2" t="s">
        <v>110</v>
      </c>
      <c r="D49" s="7">
        <v>126</v>
      </c>
      <c r="I49" s="37" t="s">
        <v>21</v>
      </c>
      <c r="J49" s="38"/>
      <c r="K49" s="39"/>
      <c r="L49" s="2" t="s">
        <v>111</v>
      </c>
      <c r="M49" s="2" t="s">
        <v>23</v>
      </c>
      <c r="N49" s="2" t="s">
        <v>48</v>
      </c>
    </row>
    <row r="50" spans="2:19">
      <c r="B50" s="7" t="s">
        <v>68</v>
      </c>
      <c r="C50" s="7" t="s">
        <v>112</v>
      </c>
      <c r="D50" s="7">
        <v>95</v>
      </c>
      <c r="I50" s="2">
        <f>TRUNC(J44,0)</f>
        <v>1</v>
      </c>
      <c r="J50" s="2">
        <f>TRUNC(L44,0)</f>
        <v>6</v>
      </c>
      <c r="K50" s="2">
        <f>TRUNC(N44,0)</f>
        <v>1</v>
      </c>
      <c r="L50" s="2">
        <f>I50*J50</f>
        <v>6</v>
      </c>
      <c r="M50" s="2">
        <f>K50</f>
        <v>1</v>
      </c>
      <c r="N50" s="2">
        <f>M44</f>
        <v>1.36</v>
      </c>
    </row>
    <row r="51" spans="2:19">
      <c r="I51" s="2">
        <f>TRUNC(J45,0)</f>
        <v>2</v>
      </c>
      <c r="J51" s="2">
        <f>TRUNC(L45,0)</f>
        <v>4</v>
      </c>
      <c r="K51" s="2">
        <f>TRUNC(N45,0)</f>
        <v>1</v>
      </c>
      <c r="L51" s="2">
        <f>I51*J51</f>
        <v>8</v>
      </c>
      <c r="M51" s="2">
        <f>K51</f>
        <v>1</v>
      </c>
      <c r="N51" s="2">
        <f>M45</f>
        <v>1.36</v>
      </c>
    </row>
    <row r="58" spans="2:19">
      <c r="I58" s="40" t="s">
        <v>113</v>
      </c>
      <c r="J58" s="41"/>
      <c r="K58" s="41"/>
      <c r="L58" s="41"/>
      <c r="M58" s="41"/>
      <c r="N58" s="42"/>
      <c r="Q58" s="43" t="s">
        <v>59</v>
      </c>
      <c r="R58" s="43"/>
    </row>
    <row r="59" spans="2:19">
      <c r="I59" s="2">
        <f>D11</f>
        <v>2.29</v>
      </c>
      <c r="J59" s="2"/>
      <c r="K59" s="2">
        <f>D12</f>
        <v>5.5</v>
      </c>
      <c r="L59" s="2"/>
      <c r="M59" s="2">
        <f>D13</f>
        <v>2.27</v>
      </c>
      <c r="N59" s="2"/>
      <c r="Q59" s="2" t="s">
        <v>37</v>
      </c>
      <c r="R59" s="2">
        <f>D49*L66</f>
        <v>1360.8000000000002</v>
      </c>
    </row>
    <row r="60" spans="2:19">
      <c r="I60" s="2">
        <f>D43</f>
        <v>1.2</v>
      </c>
      <c r="J60" s="2">
        <f>I60*1</f>
        <v>1.2</v>
      </c>
      <c r="K60" s="2">
        <f>D44</f>
        <v>0.8</v>
      </c>
      <c r="L60" s="2">
        <f>K60*5</f>
        <v>4</v>
      </c>
      <c r="M60" s="2">
        <f>D47</f>
        <v>1.36</v>
      </c>
      <c r="N60" s="2">
        <f>M59/M60</f>
        <v>1.6691176470588234</v>
      </c>
      <c r="Q60" s="2" t="s">
        <v>60</v>
      </c>
      <c r="R60" s="2">
        <f>D6/R59</f>
        <v>8.8183421516754841</v>
      </c>
    </row>
    <row r="61" spans="2:19">
      <c r="I61" s="2">
        <f>D44</f>
        <v>0.8</v>
      </c>
      <c r="J61" s="2">
        <f>I61*1</f>
        <v>0.8</v>
      </c>
      <c r="K61" s="2">
        <f>D43</f>
        <v>1.2</v>
      </c>
      <c r="L61" s="2">
        <f>K61*1</f>
        <v>1.2</v>
      </c>
      <c r="Q61" s="2" t="s">
        <v>46</v>
      </c>
      <c r="R61" s="2">
        <f>L66*R60</f>
        <v>95.238095238095241</v>
      </c>
    </row>
    <row r="62" spans="2:19">
      <c r="J62" s="2">
        <f>J60+J61</f>
        <v>2</v>
      </c>
      <c r="L62" s="2">
        <f>L60+L61</f>
        <v>5.2</v>
      </c>
      <c r="Q62" s="2" t="s">
        <v>17</v>
      </c>
      <c r="R62" s="2">
        <f>D48*L66</f>
        <v>22010.400000000001</v>
      </c>
      <c r="S62" s="2" t="s">
        <v>18</v>
      </c>
    </row>
    <row r="63" spans="2:19">
      <c r="Q63" s="2" t="s">
        <v>19</v>
      </c>
      <c r="R63" s="2">
        <f>J62*L62*M60</f>
        <v>14.144000000000002</v>
      </c>
      <c r="S63" s="2" t="s">
        <v>20</v>
      </c>
    </row>
    <row r="64" spans="2:19">
      <c r="Q64" s="2" t="s">
        <v>49</v>
      </c>
      <c r="R64" s="16">
        <f>R63*100/D15</f>
        <v>49.111111111111114</v>
      </c>
    </row>
    <row r="65" spans="9:18">
      <c r="I65" s="37" t="s">
        <v>21</v>
      </c>
      <c r="J65" s="38"/>
      <c r="K65" s="39"/>
      <c r="L65" s="2" t="s">
        <v>79</v>
      </c>
      <c r="M65" s="2" t="s">
        <v>23</v>
      </c>
      <c r="N65" s="2" t="s">
        <v>48</v>
      </c>
    </row>
    <row r="66" spans="9:18">
      <c r="I66" s="2">
        <f>TRUNC(J60,0)</f>
        <v>1</v>
      </c>
      <c r="J66" s="2">
        <v>5</v>
      </c>
      <c r="K66" s="2">
        <f>TRUNC(N60,0)</f>
        <v>1</v>
      </c>
      <c r="L66" s="2">
        <f>I68*J68</f>
        <v>10.8</v>
      </c>
      <c r="M66" s="2">
        <f>K66</f>
        <v>1</v>
      </c>
      <c r="N66" s="2">
        <f>M66*M60</f>
        <v>1.36</v>
      </c>
    </row>
    <row r="67" spans="9:18">
      <c r="I67" s="2">
        <f>TRUNC(J61,1)</f>
        <v>0.8</v>
      </c>
      <c r="J67" s="2">
        <f>TRUNC(L61,0)</f>
        <v>1</v>
      </c>
    </row>
    <row r="68" spans="9:18">
      <c r="I68" s="2">
        <f>I66+I67</f>
        <v>1.8</v>
      </c>
      <c r="J68" s="2">
        <f>J66+J67</f>
        <v>6</v>
      </c>
    </row>
    <row r="79" spans="9:18">
      <c r="I79" s="44" t="s">
        <v>80</v>
      </c>
      <c r="J79" s="45"/>
      <c r="K79" s="45"/>
      <c r="L79" s="45"/>
      <c r="M79" s="45"/>
      <c r="N79" s="46"/>
      <c r="Q79" s="44" t="s">
        <v>81</v>
      </c>
      <c r="R79" s="46"/>
    </row>
    <row r="80" spans="9:18">
      <c r="I80" s="2">
        <f>D91</f>
        <v>2.29</v>
      </c>
      <c r="J80" s="2"/>
      <c r="K80" s="2">
        <f>D92</f>
        <v>11.59</v>
      </c>
      <c r="L80" s="2"/>
      <c r="M80" s="2">
        <f>D93</f>
        <v>2.54</v>
      </c>
      <c r="N80" s="2"/>
      <c r="Q80" s="2" t="s">
        <v>37</v>
      </c>
      <c r="R80" s="2">
        <f>D26*L88</f>
        <v>3024</v>
      </c>
    </row>
    <row r="81" spans="2:19">
      <c r="I81" s="2">
        <f>D20</f>
        <v>1.2</v>
      </c>
      <c r="J81" s="2">
        <f>I80/I81</f>
        <v>1.9083333333333334</v>
      </c>
      <c r="K81" s="2">
        <f>D21</f>
        <v>1</v>
      </c>
      <c r="L81" s="2">
        <f>K80/K81</f>
        <v>11.59</v>
      </c>
      <c r="M81" s="2">
        <f>D24</f>
        <v>1.36</v>
      </c>
      <c r="N81" s="2">
        <f>M80/M81</f>
        <v>1.8676470588235292</v>
      </c>
      <c r="Q81" s="2" t="s">
        <v>60</v>
      </c>
      <c r="R81" s="2">
        <f>D6/R80</f>
        <v>3.9682539682539684</v>
      </c>
    </row>
    <row r="82" spans="2:19">
      <c r="I82" s="2">
        <f>D21</f>
        <v>1</v>
      </c>
      <c r="J82" s="2">
        <f>I80/I82</f>
        <v>2.29</v>
      </c>
      <c r="K82" s="2">
        <f>D20</f>
        <v>1.2</v>
      </c>
      <c r="L82" s="2">
        <f>K80/K82</f>
        <v>9.6583333333333332</v>
      </c>
      <c r="M82" s="2">
        <f>D24</f>
        <v>1.36</v>
      </c>
      <c r="N82" s="2">
        <f>M80/M82</f>
        <v>1.8676470588235292</v>
      </c>
      <c r="Q82" s="2" t="s">
        <v>46</v>
      </c>
      <c r="R82" s="2">
        <f>R81*L88</f>
        <v>71.428571428571431</v>
      </c>
    </row>
    <row r="83" spans="2:19">
      <c r="Q83" s="2" t="s">
        <v>17</v>
      </c>
      <c r="R83" s="2">
        <f>D25*L88</f>
        <v>48834</v>
      </c>
      <c r="S83" s="2" t="s">
        <v>18</v>
      </c>
    </row>
    <row r="84" spans="2:19">
      <c r="Q84" s="2" t="s">
        <v>19</v>
      </c>
      <c r="R84" s="2">
        <f>D91*D92*M81</f>
        <v>36.095896000000003</v>
      </c>
      <c r="S84" s="2" t="s">
        <v>20</v>
      </c>
    </row>
    <row r="85" spans="2:19">
      <c r="Q85" s="2" t="s">
        <v>49</v>
      </c>
      <c r="R85" s="16">
        <f>R84*100/67.5</f>
        <v>53.475401481481484</v>
      </c>
    </row>
    <row r="86" spans="2:19">
      <c r="I86" s="9" t="s">
        <v>21</v>
      </c>
      <c r="J86" s="10"/>
      <c r="K86" s="11"/>
      <c r="L86" s="2" t="s">
        <v>47</v>
      </c>
      <c r="M86" s="2" t="s">
        <v>23</v>
      </c>
      <c r="N86" s="2" t="s">
        <v>48</v>
      </c>
    </row>
    <row r="87" spans="2:19">
      <c r="I87" s="2">
        <f>TRUNC(J81,0)</f>
        <v>1</v>
      </c>
      <c r="J87" s="2">
        <f>TRUNC(L81,0)</f>
        <v>11</v>
      </c>
      <c r="K87" s="2">
        <f>TRUNC(N81,0)</f>
        <v>1</v>
      </c>
      <c r="L87" s="2">
        <f>I87*J87</f>
        <v>11</v>
      </c>
      <c r="M87" s="2">
        <f>K87</f>
        <v>1</v>
      </c>
      <c r="N87" s="2">
        <f>M81</f>
        <v>1.36</v>
      </c>
    </row>
    <row r="88" spans="2:19">
      <c r="I88" s="2">
        <f>TRUNC(J82,0)</f>
        <v>2</v>
      </c>
      <c r="J88" s="2">
        <f>TRUNC(L82,0)</f>
        <v>9</v>
      </c>
      <c r="K88" s="2">
        <f>TRUNC(N82,0)</f>
        <v>1</v>
      </c>
      <c r="L88" s="2">
        <f>I88*J88</f>
        <v>18</v>
      </c>
      <c r="M88" s="2">
        <f>K88</f>
        <v>1</v>
      </c>
      <c r="N88" s="2">
        <f>M82</f>
        <v>1.36</v>
      </c>
    </row>
    <row r="90" spans="2:19">
      <c r="B90" s="47" t="s">
        <v>82</v>
      </c>
      <c r="C90" s="48"/>
    </row>
    <row r="91" spans="2:19">
      <c r="B91" s="2" t="s">
        <v>3</v>
      </c>
      <c r="C91" s="2" t="s">
        <v>51</v>
      </c>
      <c r="D91" s="2">
        <v>2.29</v>
      </c>
    </row>
    <row r="92" spans="2:19">
      <c r="B92" s="2" t="s">
        <v>5</v>
      </c>
      <c r="C92" s="2" t="s">
        <v>83</v>
      </c>
      <c r="D92" s="2">
        <v>11.59</v>
      </c>
    </row>
    <row r="93" spans="2:19">
      <c r="B93" s="2" t="s">
        <v>7</v>
      </c>
      <c r="C93" s="2" t="s">
        <v>84</v>
      </c>
      <c r="D93" s="2">
        <v>2.54</v>
      </c>
    </row>
    <row r="94" spans="2:19">
      <c r="B94" s="2" t="s">
        <v>54</v>
      </c>
      <c r="C94" s="2" t="s">
        <v>85</v>
      </c>
      <c r="D94" s="2">
        <v>29240</v>
      </c>
      <c r="I94" s="44" t="s">
        <v>86</v>
      </c>
      <c r="J94" s="45"/>
      <c r="K94" s="45"/>
      <c r="L94" s="45"/>
      <c r="M94" s="45"/>
      <c r="N94" s="46"/>
      <c r="Q94" s="44" t="s">
        <v>81</v>
      </c>
      <c r="R94" s="46"/>
    </row>
    <row r="95" spans="2:19">
      <c r="B95" s="2" t="s">
        <v>56</v>
      </c>
      <c r="C95" s="2" t="s">
        <v>87</v>
      </c>
      <c r="D95" s="2">
        <v>67.5</v>
      </c>
      <c r="I95" s="2">
        <f>D91</f>
        <v>2.29</v>
      </c>
      <c r="J95" s="2"/>
      <c r="K95" s="2">
        <f>D92</f>
        <v>11.59</v>
      </c>
      <c r="L95" s="2"/>
      <c r="M95" s="2">
        <f>D93</f>
        <v>2.54</v>
      </c>
      <c r="N95" s="2"/>
      <c r="Q95" s="2" t="s">
        <v>37</v>
      </c>
      <c r="R95" s="2">
        <f>D26*L102</f>
        <v>3696</v>
      </c>
    </row>
    <row r="96" spans="2:19">
      <c r="I96" s="2">
        <f>D43</f>
        <v>1.2</v>
      </c>
      <c r="J96" s="2">
        <f>I96*1</f>
        <v>1.2</v>
      </c>
      <c r="K96" s="2">
        <f>D21</f>
        <v>1</v>
      </c>
      <c r="L96" s="2">
        <f>K96*9</f>
        <v>9</v>
      </c>
      <c r="M96" s="2">
        <f>D47</f>
        <v>1.36</v>
      </c>
      <c r="N96" s="2">
        <f>M95/M96</f>
        <v>1.8676470588235292</v>
      </c>
      <c r="Q96" s="2" t="s">
        <v>60</v>
      </c>
      <c r="R96" s="2">
        <f>D6/R95</f>
        <v>3.2467532467532467</v>
      </c>
    </row>
    <row r="97" spans="9:19">
      <c r="I97" s="2">
        <f>D21</f>
        <v>1</v>
      </c>
      <c r="J97" s="2">
        <f>I97*1</f>
        <v>1</v>
      </c>
      <c r="K97" s="2">
        <f>D43</f>
        <v>1.2</v>
      </c>
      <c r="L97" s="2">
        <f>K97*2</f>
        <v>2.4</v>
      </c>
      <c r="Q97" s="2" t="s">
        <v>46</v>
      </c>
      <c r="R97" s="2">
        <f>R96*L102</f>
        <v>71.428571428571431</v>
      </c>
    </row>
    <row r="98" spans="9:19">
      <c r="J98" s="2">
        <f>J96+J97</f>
        <v>2.2000000000000002</v>
      </c>
      <c r="L98" s="2">
        <f>L96+L97</f>
        <v>11.4</v>
      </c>
      <c r="Q98" s="2" t="s">
        <v>17</v>
      </c>
      <c r="R98" s="2">
        <f>L102*D25</f>
        <v>59686</v>
      </c>
      <c r="S98" s="2" t="s">
        <v>18</v>
      </c>
    </row>
    <row r="99" spans="9:19">
      <c r="Q99" s="2" t="s">
        <v>19</v>
      </c>
      <c r="R99" s="2">
        <f>J98*L98*M96</f>
        <v>34.108800000000002</v>
      </c>
      <c r="S99" s="2" t="s">
        <v>20</v>
      </c>
    </row>
    <row r="100" spans="9:19">
      <c r="Q100" s="2" t="s">
        <v>49</v>
      </c>
      <c r="R100" s="16">
        <f>R99*100/D95</f>
        <v>50.531555555555556</v>
      </c>
    </row>
    <row r="101" spans="9:19">
      <c r="I101" s="37" t="s">
        <v>21</v>
      </c>
      <c r="J101" s="38"/>
      <c r="K101" s="39"/>
      <c r="L101" s="2" t="s">
        <v>79</v>
      </c>
      <c r="M101" s="2" t="s">
        <v>23</v>
      </c>
      <c r="N101" s="2" t="s">
        <v>48</v>
      </c>
    </row>
    <row r="102" spans="9:19">
      <c r="I102" s="2">
        <f>TRUNC(J96,0)</f>
        <v>1</v>
      </c>
      <c r="J102" s="2">
        <f>TRUNC(L96,0)</f>
        <v>9</v>
      </c>
      <c r="K102" s="2">
        <f>TRUNC(N96,0)</f>
        <v>1</v>
      </c>
      <c r="L102" s="2">
        <f>I104*J104</f>
        <v>22</v>
      </c>
      <c r="M102" s="2">
        <f>K102</f>
        <v>1</v>
      </c>
      <c r="N102" s="2">
        <f>M102*M96</f>
        <v>1.36</v>
      </c>
    </row>
    <row r="103" spans="9:19">
      <c r="I103" s="2">
        <f>TRUNC(J97,0)</f>
        <v>1</v>
      </c>
      <c r="J103" s="2">
        <v>2</v>
      </c>
    </row>
    <row r="104" spans="9:19">
      <c r="I104" s="2">
        <f>I102+I103</f>
        <v>2</v>
      </c>
      <c r="J104" s="2">
        <f>J102+J103</f>
        <v>11</v>
      </c>
    </row>
    <row r="115" spans="9:19">
      <c r="I115" s="49" t="s">
        <v>88</v>
      </c>
      <c r="J115" s="50"/>
      <c r="K115" s="50"/>
      <c r="L115" s="50"/>
      <c r="M115" s="50"/>
      <c r="N115" s="51"/>
      <c r="Q115" s="49" t="s">
        <v>89</v>
      </c>
      <c r="R115" s="51"/>
    </row>
    <row r="116" spans="9:19">
      <c r="I116" s="2">
        <f>D91</f>
        <v>2.29</v>
      </c>
      <c r="J116" s="2"/>
      <c r="K116" s="2">
        <f>D92</f>
        <v>11.59</v>
      </c>
      <c r="L116" s="2"/>
      <c r="M116" s="2">
        <f>D93</f>
        <v>2.54</v>
      </c>
      <c r="N116" s="2"/>
      <c r="Q116" s="2" t="s">
        <v>37</v>
      </c>
      <c r="R116" s="2">
        <f>L124*D49</f>
        <v>2268</v>
      </c>
    </row>
    <row r="117" spans="9:19">
      <c r="I117" s="2">
        <f>D43</f>
        <v>1.2</v>
      </c>
      <c r="J117" s="2">
        <f>I116/I117</f>
        <v>1.9083333333333334</v>
      </c>
      <c r="K117" s="2">
        <f>D44</f>
        <v>0.8</v>
      </c>
      <c r="L117" s="2">
        <f>K116/K117</f>
        <v>14.487499999999999</v>
      </c>
      <c r="M117" s="2">
        <f>D47</f>
        <v>1.36</v>
      </c>
      <c r="N117" s="2">
        <f>M116/M117</f>
        <v>1.8676470588235292</v>
      </c>
      <c r="Q117" s="2" t="s">
        <v>90</v>
      </c>
      <c r="R117" s="2">
        <f>D6/R116</f>
        <v>5.2910052910052912</v>
      </c>
    </row>
    <row r="118" spans="9:19">
      <c r="I118" s="2">
        <f>D44</f>
        <v>0.8</v>
      </c>
      <c r="J118" s="2">
        <f>I116/I118</f>
        <v>2.8624999999999998</v>
      </c>
      <c r="K118" s="2">
        <f>D43</f>
        <v>1.2</v>
      </c>
      <c r="L118" s="2">
        <f>K116/K118</f>
        <v>9.6583333333333332</v>
      </c>
      <c r="M118" s="2">
        <f>D47</f>
        <v>1.36</v>
      </c>
      <c r="N118" s="2">
        <f>M116/M118</f>
        <v>1.8676470588235292</v>
      </c>
      <c r="Q118" s="2" t="s">
        <v>46</v>
      </c>
      <c r="R118" s="2">
        <f>L124*R117</f>
        <v>95.238095238095241</v>
      </c>
    </row>
    <row r="119" spans="9:19">
      <c r="Q119" s="2" t="s">
        <v>17</v>
      </c>
      <c r="R119" s="2">
        <f>D48*L124</f>
        <v>36684</v>
      </c>
      <c r="S119" s="2" t="s">
        <v>18</v>
      </c>
    </row>
    <row r="120" spans="9:19">
      <c r="Q120" s="2" t="s">
        <v>19</v>
      </c>
      <c r="R120" s="2">
        <f>D91*D92*M118</f>
        <v>36.095896000000003</v>
      </c>
      <c r="S120" s="2" t="s">
        <v>20</v>
      </c>
    </row>
    <row r="121" spans="9:19">
      <c r="Q121" s="2" t="s">
        <v>49</v>
      </c>
      <c r="R121" s="16">
        <f>R120*100/D95</f>
        <v>53.475401481481484</v>
      </c>
    </row>
    <row r="122" spans="9:19">
      <c r="I122" s="37" t="s">
        <v>21</v>
      </c>
      <c r="J122" s="38"/>
      <c r="K122" s="39"/>
      <c r="L122" s="2" t="s">
        <v>47</v>
      </c>
      <c r="M122" s="2" t="s">
        <v>23</v>
      </c>
      <c r="N122" s="2" t="s">
        <v>48</v>
      </c>
    </row>
    <row r="123" spans="9:19">
      <c r="I123" s="2">
        <f>TRUNC(J117,0)</f>
        <v>1</v>
      </c>
      <c r="J123" s="2">
        <f>TRUNC(L117,0)</f>
        <v>14</v>
      </c>
      <c r="K123" s="2">
        <f>TRUNC(N117,0)</f>
        <v>1</v>
      </c>
      <c r="L123" s="2">
        <f>I123*J123</f>
        <v>14</v>
      </c>
      <c r="M123" s="2">
        <f>K123</f>
        <v>1</v>
      </c>
      <c r="N123" s="2">
        <f>M117</f>
        <v>1.36</v>
      </c>
    </row>
    <row r="124" spans="9:19">
      <c r="I124" s="2">
        <f>TRUNC(J118,0)</f>
        <v>2</v>
      </c>
      <c r="J124" s="2">
        <f>TRUNC(L118,0)</f>
        <v>9</v>
      </c>
      <c r="K124" s="2">
        <f>TRUNC(N118,0)</f>
        <v>1</v>
      </c>
      <c r="L124" s="2">
        <f>I124*J124</f>
        <v>18</v>
      </c>
      <c r="M124" s="2">
        <f>K124</f>
        <v>1</v>
      </c>
      <c r="N124" s="2">
        <f>M118</f>
        <v>1.36</v>
      </c>
    </row>
    <row r="130" spans="9:19">
      <c r="I130" s="49" t="s">
        <v>91</v>
      </c>
      <c r="J130" s="50"/>
      <c r="K130" s="50"/>
      <c r="L130" s="50"/>
      <c r="M130" s="50"/>
      <c r="N130" s="51"/>
      <c r="Q130" s="49" t="s">
        <v>81</v>
      </c>
      <c r="R130" s="51"/>
    </row>
    <row r="131" spans="9:19">
      <c r="I131" s="2">
        <f>D186</f>
        <v>2.29</v>
      </c>
      <c r="J131" s="2"/>
      <c r="K131" s="2">
        <f>D187</f>
        <v>11.59</v>
      </c>
      <c r="L131" s="2"/>
      <c r="M131" s="2">
        <f>D165</f>
        <v>2.27</v>
      </c>
      <c r="N131" s="2"/>
      <c r="Q131" s="2" t="s">
        <v>37</v>
      </c>
      <c r="R131" s="2">
        <f>D49*L138</f>
        <v>2898</v>
      </c>
    </row>
    <row r="132" spans="9:19">
      <c r="I132" s="2">
        <f>D43</f>
        <v>1.2</v>
      </c>
      <c r="J132" s="2">
        <f>I132*1</f>
        <v>1.2</v>
      </c>
      <c r="K132" s="2">
        <f>D44</f>
        <v>0.8</v>
      </c>
      <c r="L132" s="2">
        <f>K132*14</f>
        <v>11.200000000000001</v>
      </c>
      <c r="M132" s="2">
        <f>D47</f>
        <v>1.36</v>
      </c>
      <c r="N132" s="2">
        <f>M131/M132</f>
        <v>1.6691176470588234</v>
      </c>
      <c r="Q132" s="2" t="s">
        <v>60</v>
      </c>
      <c r="R132" s="2">
        <f>D6/R131</f>
        <v>4.1407867494824018</v>
      </c>
    </row>
    <row r="133" spans="9:19">
      <c r="I133" s="2">
        <f>D44</f>
        <v>0.8</v>
      </c>
      <c r="J133" s="2">
        <f>I133*1</f>
        <v>0.8</v>
      </c>
      <c r="K133" s="2">
        <f>D43</f>
        <v>1.2</v>
      </c>
      <c r="L133" s="2">
        <f>K133*9</f>
        <v>10.799999999999999</v>
      </c>
      <c r="Q133" s="2" t="s">
        <v>92</v>
      </c>
      <c r="R133" s="2">
        <f>R132*L138</f>
        <v>95.238095238095241</v>
      </c>
    </row>
    <row r="134" spans="9:19">
      <c r="J134" s="2">
        <f>J132+J133</f>
        <v>2</v>
      </c>
      <c r="L134" s="2">
        <f>L132</f>
        <v>11.200000000000001</v>
      </c>
      <c r="Q134" s="2" t="s">
        <v>17</v>
      </c>
      <c r="R134" s="2">
        <f>D48*L138</f>
        <v>46874</v>
      </c>
      <c r="S134" s="2" t="s">
        <v>18</v>
      </c>
    </row>
    <row r="135" spans="9:19">
      <c r="Q135" s="2" t="s">
        <v>19</v>
      </c>
      <c r="R135" s="2">
        <f>J134*L134*M132</f>
        <v>30.464000000000006</v>
      </c>
      <c r="S135" s="2" t="s">
        <v>20</v>
      </c>
    </row>
    <row r="136" spans="9:19">
      <c r="Q136" s="2" t="s">
        <v>49</v>
      </c>
      <c r="R136" s="16">
        <f>R135*100/D95</f>
        <v>45.131851851851863</v>
      </c>
    </row>
    <row r="137" spans="9:19">
      <c r="I137" s="37" t="s">
        <v>21</v>
      </c>
      <c r="J137" s="38"/>
      <c r="K137" s="39"/>
      <c r="L137" s="2" t="s">
        <v>79</v>
      </c>
      <c r="M137" s="2" t="s">
        <v>23</v>
      </c>
      <c r="N137" s="2" t="s">
        <v>48</v>
      </c>
    </row>
    <row r="138" spans="9:19">
      <c r="I138" s="2">
        <f>TRUNC(J132,0)</f>
        <v>1</v>
      </c>
      <c r="J138" s="2">
        <v>14</v>
      </c>
      <c r="K138" s="2">
        <f>TRUNC(N132,0)</f>
        <v>1</v>
      </c>
      <c r="L138" s="2">
        <v>23</v>
      </c>
      <c r="M138" s="2">
        <f>K138</f>
        <v>1</v>
      </c>
      <c r="N138" s="2">
        <f>M138*M132</f>
        <v>1.36</v>
      </c>
    </row>
    <row r="139" spans="9:19">
      <c r="I139" s="17">
        <f>TRUNC(J133,1)</f>
        <v>0.8</v>
      </c>
      <c r="J139" s="2">
        <v>9</v>
      </c>
    </row>
    <row r="140" spans="9:19">
      <c r="I140" s="2">
        <f>I138+I139</f>
        <v>1.8</v>
      </c>
      <c r="J140" s="2">
        <f>J138+J139</f>
        <v>23</v>
      </c>
    </row>
    <row r="152" spans="2:19">
      <c r="I152" s="52" t="s">
        <v>93</v>
      </c>
      <c r="J152" s="53"/>
      <c r="K152" s="53"/>
      <c r="L152" s="53"/>
      <c r="M152" s="53"/>
      <c r="N152" s="54"/>
      <c r="Q152" s="52" t="s">
        <v>59</v>
      </c>
      <c r="R152" s="54"/>
    </row>
    <row r="153" spans="2:19">
      <c r="B153" s="27" t="s">
        <v>2</v>
      </c>
      <c r="C153" s="27"/>
      <c r="D153" s="5"/>
      <c r="I153" s="2">
        <f>D163</f>
        <v>2.29</v>
      </c>
      <c r="J153" s="2"/>
      <c r="K153" s="2">
        <f>D164</f>
        <v>5.5</v>
      </c>
      <c r="L153" s="2"/>
      <c r="M153" s="2">
        <f>D165</f>
        <v>2.27</v>
      </c>
      <c r="N153" s="2"/>
      <c r="Q153" s="2" t="s">
        <v>37</v>
      </c>
      <c r="R153" s="2">
        <f>L161*M161</f>
        <v>3159</v>
      </c>
    </row>
    <row r="154" spans="2:19">
      <c r="B154" s="6" t="s">
        <v>3</v>
      </c>
      <c r="C154" s="3" t="s">
        <v>8</v>
      </c>
      <c r="D154" s="2">
        <v>0.2</v>
      </c>
      <c r="I154" s="2">
        <f>D154</f>
        <v>0.2</v>
      </c>
      <c r="J154" s="2">
        <f>I153/I154</f>
        <v>11.45</v>
      </c>
      <c r="K154" s="2">
        <f>D155</f>
        <v>0.25</v>
      </c>
      <c r="L154" s="2">
        <f>K153/K154</f>
        <v>22</v>
      </c>
      <c r="M154" s="2">
        <f>D156</f>
        <v>0.17</v>
      </c>
      <c r="N154" s="2">
        <f>M153/M154</f>
        <v>13.352941176470587</v>
      </c>
      <c r="Q154" s="2" t="s">
        <v>60</v>
      </c>
      <c r="R154" s="2">
        <f>D158/R153</f>
        <v>3.7986704653371319</v>
      </c>
    </row>
    <row r="155" spans="2:19">
      <c r="B155" s="2" t="s">
        <v>5</v>
      </c>
      <c r="C155" s="3" t="s">
        <v>99</v>
      </c>
      <c r="D155" s="2">
        <v>0.25</v>
      </c>
      <c r="I155" s="2">
        <f>D155</f>
        <v>0.25</v>
      </c>
      <c r="J155" s="2">
        <f>I153/I155</f>
        <v>9.16</v>
      </c>
      <c r="K155" s="2">
        <f>D154</f>
        <v>0.2</v>
      </c>
      <c r="L155" s="2">
        <f>K153/K155</f>
        <v>27.5</v>
      </c>
      <c r="M155" s="2">
        <f>D156</f>
        <v>0.17</v>
      </c>
      <c r="N155" s="2">
        <f>M153/M155</f>
        <v>13.352941176470587</v>
      </c>
      <c r="Q155" s="2" t="s">
        <v>94</v>
      </c>
      <c r="R155" s="2">
        <f>R154*R153</f>
        <v>12000</v>
      </c>
    </row>
    <row r="156" spans="2:19">
      <c r="B156" s="2" t="s">
        <v>7</v>
      </c>
      <c r="C156" s="3" t="s">
        <v>29</v>
      </c>
      <c r="D156" s="2">
        <v>0.17</v>
      </c>
      <c r="Q156" s="2" t="s">
        <v>17</v>
      </c>
      <c r="R156" s="2">
        <f>D157*R153</f>
        <v>50544</v>
      </c>
      <c r="S156" s="2" t="s">
        <v>18</v>
      </c>
    </row>
    <row r="157" spans="2:19">
      <c r="B157" s="2" t="s">
        <v>9</v>
      </c>
      <c r="C157" s="3" t="s">
        <v>100</v>
      </c>
      <c r="D157" s="2">
        <v>16</v>
      </c>
      <c r="Q157" s="2" t="s">
        <v>19</v>
      </c>
      <c r="R157" s="2">
        <f>I162*J162*N161</f>
        <v>26.851500000000001</v>
      </c>
      <c r="S157" s="2" t="s">
        <v>20</v>
      </c>
    </row>
    <row r="158" spans="2:19">
      <c r="B158" s="7" t="s">
        <v>11</v>
      </c>
      <c r="C158" s="2" t="s">
        <v>101</v>
      </c>
      <c r="D158" s="2">
        <v>12000</v>
      </c>
      <c r="Q158" s="2" t="s">
        <v>49</v>
      </c>
      <c r="R158" s="16">
        <f>R157*100/28.8</f>
        <v>93.234375</v>
      </c>
    </row>
    <row r="159" spans="2:19">
      <c r="I159" s="37" t="s">
        <v>21</v>
      </c>
      <c r="J159" s="38"/>
      <c r="K159" s="39"/>
      <c r="L159" s="2" t="s">
        <v>41</v>
      </c>
      <c r="M159" s="2" t="s">
        <v>23</v>
      </c>
      <c r="N159" s="2" t="s">
        <v>95</v>
      </c>
    </row>
    <row r="160" spans="2:19">
      <c r="I160" s="2">
        <f>TRUNC(J154,0)</f>
        <v>11</v>
      </c>
      <c r="J160" s="2">
        <f>TRUNC(L154,0)</f>
        <v>22</v>
      </c>
      <c r="K160" s="2">
        <f>TRUNC(N154,0)</f>
        <v>13</v>
      </c>
      <c r="L160" s="2">
        <f>I160*J160</f>
        <v>242</v>
      </c>
      <c r="M160" s="2">
        <f>K160</f>
        <v>13</v>
      </c>
      <c r="N160" s="2">
        <f>M160*M154</f>
        <v>2.21</v>
      </c>
    </row>
    <row r="161" spans="2:19">
      <c r="I161" s="2">
        <f>TRUNC(J155,0)</f>
        <v>9</v>
      </c>
      <c r="J161" s="2">
        <f>TRUNC(L155,0)</f>
        <v>27</v>
      </c>
      <c r="K161" s="2">
        <f>TRUNC(N155,0)</f>
        <v>13</v>
      </c>
      <c r="L161" s="2">
        <f>I161*J161</f>
        <v>243</v>
      </c>
      <c r="M161" s="2">
        <f>K161</f>
        <v>13</v>
      </c>
      <c r="N161" s="2">
        <f>M161*M155</f>
        <v>2.21</v>
      </c>
    </row>
    <row r="162" spans="2:19">
      <c r="B162" s="34" t="s">
        <v>50</v>
      </c>
      <c r="C162" s="35"/>
      <c r="I162" s="2">
        <f>I155*I161</f>
        <v>2.25</v>
      </c>
      <c r="J162" s="2">
        <f>K155*J161</f>
        <v>5.4</v>
      </c>
    </row>
    <row r="163" spans="2:19">
      <c r="B163" s="2" t="s">
        <v>3</v>
      </c>
      <c r="C163" s="2" t="s">
        <v>51</v>
      </c>
      <c r="D163" s="2">
        <v>2.29</v>
      </c>
    </row>
    <row r="164" spans="2:19">
      <c r="B164" s="2" t="s">
        <v>5</v>
      </c>
      <c r="C164" s="2" t="s">
        <v>52</v>
      </c>
      <c r="D164" s="2">
        <v>5.5</v>
      </c>
    </row>
    <row r="165" spans="2:19">
      <c r="B165" s="2" t="s">
        <v>7</v>
      </c>
      <c r="C165" s="2" t="s">
        <v>53</v>
      </c>
      <c r="D165" s="2">
        <v>2.27</v>
      </c>
    </row>
    <row r="166" spans="2:19">
      <c r="B166" s="2" t="s">
        <v>54</v>
      </c>
      <c r="C166" s="2" t="s">
        <v>55</v>
      </c>
      <c r="D166" s="2">
        <v>27500</v>
      </c>
    </row>
    <row r="167" spans="2:19">
      <c r="B167" s="2" t="s">
        <v>56</v>
      </c>
      <c r="C167" s="2" t="s">
        <v>57</v>
      </c>
      <c r="D167" s="2">
        <v>28.8</v>
      </c>
    </row>
    <row r="168" spans="2:19">
      <c r="I168" s="52" t="s">
        <v>96</v>
      </c>
      <c r="J168" s="53"/>
      <c r="K168" s="53"/>
      <c r="L168" s="53"/>
      <c r="M168" s="53"/>
      <c r="N168" s="54"/>
      <c r="Q168" s="55" t="s">
        <v>59</v>
      </c>
      <c r="R168" s="55"/>
    </row>
    <row r="169" spans="2:19">
      <c r="I169" s="2">
        <f>D163</f>
        <v>2.29</v>
      </c>
      <c r="J169" s="2"/>
      <c r="K169" s="2">
        <f>D164</f>
        <v>5.5</v>
      </c>
      <c r="L169" s="2"/>
      <c r="M169" s="2">
        <f>D165</f>
        <v>2.27</v>
      </c>
      <c r="N169" s="2"/>
      <c r="Q169" s="2" t="s">
        <v>37</v>
      </c>
      <c r="R169" s="2">
        <f>I178*J178*M176</f>
        <v>2184</v>
      </c>
    </row>
    <row r="170" spans="2:19">
      <c r="I170" s="2">
        <f>D154</f>
        <v>0.2</v>
      </c>
      <c r="J170" s="2">
        <f>I170*3</f>
        <v>0.60000000000000009</v>
      </c>
      <c r="K170" s="2">
        <f>D155</f>
        <v>0.25</v>
      </c>
      <c r="L170" s="2">
        <f>K170*16</f>
        <v>4</v>
      </c>
      <c r="M170" s="2">
        <f>D156</f>
        <v>0.17</v>
      </c>
      <c r="N170" s="2">
        <f>M169/M170</f>
        <v>13.352941176470587</v>
      </c>
      <c r="Q170" s="2" t="s">
        <v>60</v>
      </c>
      <c r="R170" s="2">
        <f>D158/R169</f>
        <v>5.4945054945054945</v>
      </c>
    </row>
    <row r="171" spans="2:19">
      <c r="I171" s="2">
        <f>D155</f>
        <v>0.25</v>
      </c>
      <c r="J171" s="2">
        <f>I171*5</f>
        <v>1.25</v>
      </c>
      <c r="K171" s="2">
        <f>D154</f>
        <v>0.2</v>
      </c>
      <c r="L171" s="2">
        <f>K171*5</f>
        <v>1</v>
      </c>
      <c r="N171" s="13"/>
      <c r="Q171" s="2" t="s">
        <v>94</v>
      </c>
      <c r="R171" s="2">
        <f>R169*R170</f>
        <v>12000</v>
      </c>
    </row>
    <row r="172" spans="2:19">
      <c r="J172" s="2">
        <f>J170+J171</f>
        <v>1.85</v>
      </c>
      <c r="L172" s="2">
        <f>L170+L171</f>
        <v>5</v>
      </c>
      <c r="Q172" s="2" t="s">
        <v>17</v>
      </c>
      <c r="R172" s="2">
        <f>D157*R169</f>
        <v>34944</v>
      </c>
      <c r="S172" s="2" t="s">
        <v>18</v>
      </c>
    </row>
    <row r="173" spans="2:19">
      <c r="Q173" s="2" t="s">
        <v>19</v>
      </c>
      <c r="R173" s="2">
        <f>J172*L172*N176</f>
        <v>20.442499999999999</v>
      </c>
      <c r="S173" s="2" t="s">
        <v>20</v>
      </c>
    </row>
    <row r="174" spans="2:19">
      <c r="Q174" s="2" t="s">
        <v>49</v>
      </c>
      <c r="R174" s="16">
        <f>R173*100/D167</f>
        <v>70.980902777777771</v>
      </c>
    </row>
    <row r="175" spans="2:19">
      <c r="I175" s="37" t="s">
        <v>21</v>
      </c>
      <c r="J175" s="38"/>
      <c r="K175" s="39"/>
      <c r="L175" s="2" t="s">
        <v>41</v>
      </c>
      <c r="M175" s="2" t="s">
        <v>23</v>
      </c>
      <c r="N175" s="2" t="s">
        <v>95</v>
      </c>
    </row>
    <row r="176" spans="2:19">
      <c r="I176" s="17">
        <v>3</v>
      </c>
      <c r="J176" s="2">
        <v>5</v>
      </c>
      <c r="K176" s="2">
        <f>TRUNC(N170,0)</f>
        <v>13</v>
      </c>
      <c r="L176" s="2">
        <f>I178*J178</f>
        <v>168</v>
      </c>
      <c r="M176" s="2">
        <f>K176</f>
        <v>13</v>
      </c>
      <c r="N176" s="2">
        <f>M176*M170</f>
        <v>2.21</v>
      </c>
    </row>
    <row r="177" spans="2:19">
      <c r="I177" s="17">
        <v>5</v>
      </c>
      <c r="J177" s="2">
        <v>16</v>
      </c>
    </row>
    <row r="178" spans="2:19">
      <c r="I178" s="17">
        <f>I176+I177</f>
        <v>8</v>
      </c>
      <c r="J178" s="2">
        <f>J176+J177</f>
        <v>21</v>
      </c>
    </row>
    <row r="185" spans="2:19">
      <c r="B185" s="47" t="s">
        <v>82</v>
      </c>
      <c r="C185" s="48"/>
    </row>
    <row r="186" spans="2:19">
      <c r="B186" s="2" t="s">
        <v>3</v>
      </c>
      <c r="C186" s="2" t="s">
        <v>51</v>
      </c>
      <c r="D186" s="2">
        <v>2.29</v>
      </c>
      <c r="I186" s="56" t="s">
        <v>97</v>
      </c>
      <c r="J186" s="57"/>
      <c r="K186" s="57"/>
      <c r="L186" s="57"/>
      <c r="M186" s="57"/>
      <c r="N186" s="58"/>
      <c r="Q186" s="59" t="s">
        <v>81</v>
      </c>
      <c r="R186" s="59"/>
    </row>
    <row r="187" spans="2:19">
      <c r="B187" s="2" t="s">
        <v>5</v>
      </c>
      <c r="C187" s="2" t="s">
        <v>83</v>
      </c>
      <c r="D187" s="2">
        <v>11.59</v>
      </c>
      <c r="I187" s="2">
        <f>D186</f>
        <v>2.29</v>
      </c>
      <c r="J187" s="2"/>
      <c r="K187" s="2">
        <f>D187</f>
        <v>11.59</v>
      </c>
      <c r="L187" s="2"/>
      <c r="M187" s="2">
        <f>D188</f>
        <v>2.54</v>
      </c>
      <c r="N187" s="2"/>
      <c r="Q187" s="2" t="s">
        <v>37</v>
      </c>
      <c r="R187" s="2">
        <f>L195*M195</f>
        <v>7182</v>
      </c>
    </row>
    <row r="188" spans="2:19">
      <c r="B188" s="2" t="s">
        <v>7</v>
      </c>
      <c r="C188" s="2" t="s">
        <v>84</v>
      </c>
      <c r="D188" s="2">
        <v>2.54</v>
      </c>
      <c r="I188" s="2">
        <f>D154</f>
        <v>0.2</v>
      </c>
      <c r="J188" s="2">
        <f>I187/I188</f>
        <v>11.45</v>
      </c>
      <c r="K188" s="2">
        <f>D155</f>
        <v>0.25</v>
      </c>
      <c r="L188" s="2">
        <f>K187/K188</f>
        <v>46.36</v>
      </c>
      <c r="M188" s="2">
        <f>D156</f>
        <v>0.17</v>
      </c>
      <c r="N188" s="2">
        <f>M187/M188</f>
        <v>14.941176470588234</v>
      </c>
      <c r="Q188" s="2" t="s">
        <v>60</v>
      </c>
      <c r="R188" s="2">
        <f>D158/R187</f>
        <v>1.6708437761069339</v>
      </c>
    </row>
    <row r="189" spans="2:19">
      <c r="B189" s="2" t="s">
        <v>54</v>
      </c>
      <c r="C189" s="2" t="s">
        <v>85</v>
      </c>
      <c r="D189" s="2">
        <v>29240</v>
      </c>
      <c r="I189" s="2">
        <f>D155</f>
        <v>0.25</v>
      </c>
      <c r="J189" s="2">
        <f>I187/I189</f>
        <v>9.16</v>
      </c>
      <c r="K189" s="2">
        <f>D154</f>
        <v>0.2</v>
      </c>
      <c r="L189" s="2">
        <f>K187/K189</f>
        <v>57.949999999999996</v>
      </c>
      <c r="M189" s="2">
        <f>D156</f>
        <v>0.17</v>
      </c>
      <c r="N189" s="2">
        <f>M187/M189</f>
        <v>14.941176470588234</v>
      </c>
      <c r="Q189" s="2" t="s">
        <v>94</v>
      </c>
      <c r="R189" s="2">
        <f>R187*R188</f>
        <v>12000</v>
      </c>
    </row>
    <row r="190" spans="2:19">
      <c r="B190" s="2" t="s">
        <v>56</v>
      </c>
      <c r="C190" s="2" t="s">
        <v>87</v>
      </c>
      <c r="D190" s="2">
        <v>67.5</v>
      </c>
      <c r="Q190" s="2" t="s">
        <v>17</v>
      </c>
      <c r="R190" s="2">
        <f>R187*D157</f>
        <v>114912</v>
      </c>
      <c r="S190" s="2" t="s">
        <v>18</v>
      </c>
    </row>
    <row r="191" spans="2:19">
      <c r="Q191" s="2" t="s">
        <v>19</v>
      </c>
      <c r="R191" s="2">
        <f>I196*J196*N195</f>
        <v>61.047000000000011</v>
      </c>
      <c r="S191" s="2" t="s">
        <v>20</v>
      </c>
    </row>
    <row r="192" spans="2:19">
      <c r="Q192" s="2" t="s">
        <v>49</v>
      </c>
      <c r="R192" s="16">
        <f>R191*100/D190</f>
        <v>90.440000000000012</v>
      </c>
    </row>
    <row r="193" spans="9:19">
      <c r="I193" s="37" t="s">
        <v>21</v>
      </c>
      <c r="J193" s="38"/>
      <c r="K193" s="39"/>
      <c r="L193" s="2" t="s">
        <v>41</v>
      </c>
      <c r="M193" s="2" t="s">
        <v>23</v>
      </c>
      <c r="N193" s="2" t="s">
        <v>95</v>
      </c>
    </row>
    <row r="194" spans="9:19">
      <c r="I194" s="2">
        <f>TRUNC(J188,0)</f>
        <v>11</v>
      </c>
      <c r="J194" s="2">
        <f>TRUNC(L188,0)</f>
        <v>46</v>
      </c>
      <c r="K194" s="2">
        <f>TRUNC(N188,0)</f>
        <v>14</v>
      </c>
      <c r="L194" s="2">
        <f>I194*J194</f>
        <v>506</v>
      </c>
      <c r="M194" s="2">
        <f>K194</f>
        <v>14</v>
      </c>
      <c r="N194" s="2">
        <f>M194*M188</f>
        <v>2.3800000000000003</v>
      </c>
    </row>
    <row r="195" spans="9:19">
      <c r="I195" s="2">
        <f>TRUNC(J189,0)</f>
        <v>9</v>
      </c>
      <c r="J195" s="2">
        <f>TRUNC(L189,0)</f>
        <v>57</v>
      </c>
      <c r="K195" s="2">
        <f>TRUNC(N189,0)</f>
        <v>14</v>
      </c>
      <c r="L195" s="2">
        <f>I195*J195</f>
        <v>513</v>
      </c>
      <c r="M195" s="2">
        <f>K195</f>
        <v>14</v>
      </c>
      <c r="N195" s="2">
        <f>M195*M189</f>
        <v>2.3800000000000003</v>
      </c>
    </row>
    <row r="196" spans="9:19">
      <c r="I196" s="2">
        <f>I189*I195</f>
        <v>2.25</v>
      </c>
      <c r="J196" s="2">
        <f>K189*J195</f>
        <v>11.4</v>
      </c>
    </row>
    <row r="202" spans="9:19">
      <c r="I202" s="56" t="s">
        <v>98</v>
      </c>
      <c r="J202" s="57"/>
      <c r="K202" s="57"/>
      <c r="L202" s="57"/>
      <c r="M202" s="57"/>
      <c r="N202" s="58"/>
      <c r="Q202" s="59" t="s">
        <v>81</v>
      </c>
      <c r="R202" s="59"/>
    </row>
    <row r="203" spans="9:19">
      <c r="I203" s="2">
        <f>D186</f>
        <v>2.29</v>
      </c>
      <c r="J203" s="2"/>
      <c r="K203" s="2">
        <f>D187</f>
        <v>11.59</v>
      </c>
      <c r="L203" s="2"/>
      <c r="M203" s="2">
        <f>D188</f>
        <v>2.54</v>
      </c>
      <c r="N203" s="2"/>
      <c r="Q203" s="2" t="s">
        <v>37</v>
      </c>
      <c r="R203" s="2">
        <f>L210*M210</f>
        <v>4312</v>
      </c>
    </row>
    <row r="204" spans="9:19">
      <c r="I204" s="2">
        <f>D154</f>
        <v>0.2</v>
      </c>
      <c r="J204" s="2">
        <f>I204*5</f>
        <v>1</v>
      </c>
      <c r="K204" s="2">
        <f>D155</f>
        <v>0.25</v>
      </c>
      <c r="L204" s="2">
        <f>K204*34</f>
        <v>8.5</v>
      </c>
      <c r="M204" s="2">
        <f>D156</f>
        <v>0.17</v>
      </c>
      <c r="N204" s="2">
        <f>M203/M204</f>
        <v>14.941176470588234</v>
      </c>
      <c r="Q204" s="2" t="s">
        <v>60</v>
      </c>
      <c r="R204" s="2">
        <f>D158/R203</f>
        <v>2.7829313543599259</v>
      </c>
    </row>
    <row r="205" spans="9:19">
      <c r="I205" s="2">
        <f>D155</f>
        <v>0.25</v>
      </c>
      <c r="J205" s="2">
        <f>I205*2</f>
        <v>0.5</v>
      </c>
      <c r="K205" s="2">
        <f>D154</f>
        <v>0.2</v>
      </c>
      <c r="L205" s="2">
        <f>K205*10</f>
        <v>2</v>
      </c>
      <c r="Q205" s="2" t="s">
        <v>94</v>
      </c>
      <c r="R205" s="2">
        <f>R203*R204</f>
        <v>12000</v>
      </c>
    </row>
    <row r="206" spans="9:19">
      <c r="J206" s="2">
        <f>J204+J205</f>
        <v>1.5</v>
      </c>
      <c r="L206" s="2">
        <f>L204+L205</f>
        <v>10.5</v>
      </c>
      <c r="Q206" s="2" t="s">
        <v>17</v>
      </c>
      <c r="R206" s="2">
        <f>D157*R203</f>
        <v>68992</v>
      </c>
      <c r="S206" s="2" t="s">
        <v>18</v>
      </c>
    </row>
    <row r="207" spans="9:19">
      <c r="Q207" s="2" t="s">
        <v>19</v>
      </c>
      <c r="R207" s="2">
        <f>J206*L206*N210</f>
        <v>37.485000000000007</v>
      </c>
      <c r="S207" s="2" t="s">
        <v>20</v>
      </c>
    </row>
    <row r="208" spans="9:19">
      <c r="Q208" s="2" t="s">
        <v>49</v>
      </c>
      <c r="R208" s="16">
        <f>R207*100/D190</f>
        <v>55.533333333333339</v>
      </c>
    </row>
    <row r="209" spans="9:14">
      <c r="I209" s="37" t="s">
        <v>21</v>
      </c>
      <c r="J209" s="38"/>
      <c r="K209" s="39"/>
      <c r="L209" s="2" t="s">
        <v>41</v>
      </c>
      <c r="M209" s="2" t="s">
        <v>23</v>
      </c>
      <c r="N209" s="2" t="s">
        <v>95</v>
      </c>
    </row>
    <row r="210" spans="9:14">
      <c r="I210" s="2">
        <v>5</v>
      </c>
      <c r="J210" s="2">
        <v>34</v>
      </c>
      <c r="K210" s="2">
        <f>TRUNC(N204,0)</f>
        <v>14</v>
      </c>
      <c r="L210" s="2">
        <f>I212*J212</f>
        <v>308</v>
      </c>
      <c r="M210" s="2">
        <f>K210</f>
        <v>14</v>
      </c>
      <c r="N210" s="2">
        <f>M210*M204</f>
        <v>2.3800000000000003</v>
      </c>
    </row>
    <row r="211" spans="9:14">
      <c r="I211" s="2">
        <v>2</v>
      </c>
      <c r="J211" s="2">
        <v>10</v>
      </c>
    </row>
    <row r="212" spans="9:14">
      <c r="I212" s="2">
        <f>I210+I211</f>
        <v>7</v>
      </c>
      <c r="J212" s="2">
        <f>J210+J211</f>
        <v>44</v>
      </c>
    </row>
  </sheetData>
  <mergeCells count="43">
    <mergeCell ref="I202:N202"/>
    <mergeCell ref="Q202:R202"/>
    <mergeCell ref="I209:K209"/>
    <mergeCell ref="I175:K175"/>
    <mergeCell ref="B185:C185"/>
    <mergeCell ref="I186:N186"/>
    <mergeCell ref="Q186:R186"/>
    <mergeCell ref="I193:K193"/>
    <mergeCell ref="B153:C153"/>
    <mergeCell ref="I159:K159"/>
    <mergeCell ref="B162:C162"/>
    <mergeCell ref="I168:N168"/>
    <mergeCell ref="Q168:R168"/>
    <mergeCell ref="I122:K122"/>
    <mergeCell ref="I130:N130"/>
    <mergeCell ref="Q130:R130"/>
    <mergeCell ref="I137:K137"/>
    <mergeCell ref="I152:N152"/>
    <mergeCell ref="Q152:R152"/>
    <mergeCell ref="B90:C90"/>
    <mergeCell ref="I94:N94"/>
    <mergeCell ref="Q94:R94"/>
    <mergeCell ref="I101:K101"/>
    <mergeCell ref="I115:N115"/>
    <mergeCell ref="Q115:R115"/>
    <mergeCell ref="I49:K49"/>
    <mergeCell ref="I58:N58"/>
    <mergeCell ref="Q58:R58"/>
    <mergeCell ref="I65:K65"/>
    <mergeCell ref="I79:N79"/>
    <mergeCell ref="Q79:R79"/>
    <mergeCell ref="I17:N17"/>
    <mergeCell ref="Q17:R17"/>
    <mergeCell ref="B19:C19"/>
    <mergeCell ref="I24:K24"/>
    <mergeCell ref="B42:C42"/>
    <mergeCell ref="I42:N42"/>
    <mergeCell ref="Q42:R42"/>
    <mergeCell ref="B1:C1"/>
    <mergeCell ref="I2:N2"/>
    <mergeCell ref="Q2:R2"/>
    <mergeCell ref="I8:K8"/>
    <mergeCell ref="B10:C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2:M24"/>
  <sheetViews>
    <sheetView tabSelected="1" workbookViewId="0">
      <selection activeCell="E20" sqref="E20:G20"/>
    </sheetView>
  </sheetViews>
  <sheetFormatPr baseColWidth="10" defaultColWidth="11" defaultRowHeight="15"/>
  <cols>
    <col min="4" max="4" width="30.42578125" customWidth="1"/>
    <col min="5" max="5" width="36.7109375" customWidth="1"/>
    <col min="6" max="6" width="6.42578125" customWidth="1"/>
    <col min="7" max="7" width="10.28515625" hidden="1" customWidth="1"/>
    <col min="9" max="9" width="16.140625" customWidth="1"/>
    <col min="10" max="10" width="14" customWidth="1"/>
    <col min="13" max="13" width="16.7109375" customWidth="1"/>
  </cols>
  <sheetData>
    <row r="2" spans="3:13">
      <c r="C2" s="60" t="s">
        <v>114</v>
      </c>
      <c r="D2" s="60"/>
      <c r="H2" s="60" t="s">
        <v>115</v>
      </c>
      <c r="I2" s="60"/>
      <c r="J2" s="60"/>
    </row>
    <row r="3" spans="3:13" ht="29.25" customHeight="1">
      <c r="C3" s="61" t="s">
        <v>116</v>
      </c>
      <c r="D3" s="61"/>
      <c r="H3" s="62" t="s">
        <v>117</v>
      </c>
      <c r="I3" s="62"/>
      <c r="J3" s="62"/>
    </row>
    <row r="4" spans="3:13" ht="123.75" customHeight="1">
      <c r="C4" s="63" t="s">
        <v>118</v>
      </c>
      <c r="D4" s="64"/>
      <c r="E4" s="1" t="s">
        <v>119</v>
      </c>
      <c r="H4" s="63" t="s">
        <v>120</v>
      </c>
      <c r="I4" s="63"/>
      <c r="J4" s="63"/>
      <c r="K4" s="63" t="s">
        <v>121</v>
      </c>
      <c r="L4" s="63"/>
      <c r="M4" s="63"/>
    </row>
    <row r="5" spans="3:13" ht="123" customHeight="1">
      <c r="C5" s="63" t="s">
        <v>122</v>
      </c>
      <c r="D5" s="64"/>
      <c r="E5" s="1" t="s">
        <v>123</v>
      </c>
      <c r="H5" s="63" t="s">
        <v>124</v>
      </c>
      <c r="I5" s="63"/>
      <c r="J5" s="63"/>
      <c r="K5" s="63" t="s">
        <v>125</v>
      </c>
      <c r="L5" s="63"/>
      <c r="M5" s="63"/>
    </row>
    <row r="6" spans="3:13" ht="130.5" customHeight="1">
      <c r="C6" s="63" t="s">
        <v>126</v>
      </c>
      <c r="D6" s="63"/>
      <c r="H6" s="63" t="s">
        <v>127</v>
      </c>
      <c r="I6" s="63"/>
      <c r="J6" s="63"/>
      <c r="K6" s="4"/>
      <c r="L6" s="4"/>
      <c r="M6" s="4"/>
    </row>
    <row r="8" spans="3:13" ht="35.25" customHeight="1">
      <c r="C8" s="65" t="s">
        <v>128</v>
      </c>
      <c r="D8" s="65"/>
      <c r="H8" s="65" t="s">
        <v>129</v>
      </c>
      <c r="I8" s="65"/>
      <c r="J8" s="65"/>
    </row>
    <row r="9" spans="3:13" ht="135.75" customHeight="1">
      <c r="C9" s="63" t="s">
        <v>130</v>
      </c>
      <c r="D9" s="63"/>
      <c r="H9" s="63" t="s">
        <v>131</v>
      </c>
      <c r="I9" s="63"/>
      <c r="J9" s="63"/>
    </row>
    <row r="10" spans="3:13" ht="29.25" customHeight="1">
      <c r="H10" s="63"/>
      <c r="I10" s="63"/>
      <c r="J10" s="63"/>
    </row>
    <row r="12" spans="3:13">
      <c r="C12" s="66" t="s">
        <v>132</v>
      </c>
      <c r="D12" s="66"/>
      <c r="H12" s="66" t="s">
        <v>133</v>
      </c>
      <c r="I12" s="66"/>
      <c r="J12" s="66"/>
    </row>
    <row r="13" spans="3:13" ht="120.95" customHeight="1">
      <c r="C13" s="67" t="s">
        <v>140</v>
      </c>
      <c r="D13" s="68"/>
      <c r="H13" s="63" t="s">
        <v>134</v>
      </c>
      <c r="I13" s="63"/>
      <c r="J13" s="63"/>
    </row>
    <row r="14" spans="3:13" ht="102.95" customHeight="1">
      <c r="C14" s="63" t="s">
        <v>141</v>
      </c>
      <c r="D14" s="63"/>
      <c r="H14" s="63" t="s">
        <v>135</v>
      </c>
      <c r="I14" s="63"/>
      <c r="J14" s="63"/>
    </row>
    <row r="18" spans="3:7">
      <c r="C18" s="62" t="s">
        <v>136</v>
      </c>
      <c r="D18" s="62"/>
      <c r="E18" s="62"/>
      <c r="F18" s="62"/>
      <c r="G18" s="2"/>
    </row>
    <row r="19" spans="3:7">
      <c r="C19" s="25" t="s">
        <v>114</v>
      </c>
      <c r="D19" s="25"/>
      <c r="E19" s="25" t="s">
        <v>137</v>
      </c>
      <c r="F19" s="25"/>
      <c r="G19" s="2"/>
    </row>
    <row r="20" spans="3:7" ht="105.95" customHeight="1">
      <c r="C20" s="63" t="s">
        <v>118</v>
      </c>
      <c r="D20" s="64"/>
      <c r="E20" s="63" t="s">
        <v>120</v>
      </c>
      <c r="F20" s="63"/>
      <c r="G20" s="63"/>
    </row>
    <row r="21" spans="3:7" ht="123" customHeight="1">
      <c r="C21" s="63" t="s">
        <v>138</v>
      </c>
      <c r="D21" s="64"/>
      <c r="E21" s="63" t="s">
        <v>124</v>
      </c>
      <c r="F21" s="63"/>
      <c r="G21" s="63"/>
    </row>
    <row r="22" spans="3:7" ht="108" customHeight="1">
      <c r="C22" s="63" t="s">
        <v>126</v>
      </c>
      <c r="D22" s="63"/>
      <c r="E22" s="63" t="s">
        <v>127</v>
      </c>
      <c r="F22" s="63"/>
      <c r="G22" s="63"/>
    </row>
    <row r="23" spans="3:7" ht="87" customHeight="1">
      <c r="C23" s="63" t="s">
        <v>119</v>
      </c>
      <c r="D23" s="63"/>
      <c r="E23" s="63" t="s">
        <v>121</v>
      </c>
      <c r="F23" s="63"/>
      <c r="G23" s="63"/>
    </row>
    <row r="24" spans="3:7" ht="75.95" customHeight="1">
      <c r="C24" s="63" t="s">
        <v>139</v>
      </c>
      <c r="D24" s="63"/>
      <c r="E24" s="63" t="s">
        <v>125</v>
      </c>
      <c r="F24" s="63"/>
      <c r="G24" s="63"/>
    </row>
  </sheetData>
  <mergeCells count="35">
    <mergeCell ref="C22:D22"/>
    <mergeCell ref="E22:G22"/>
    <mergeCell ref="C23:D23"/>
    <mergeCell ref="E23:G23"/>
    <mergeCell ref="C24:D24"/>
    <mergeCell ref="E24:G24"/>
    <mergeCell ref="C19:D19"/>
    <mergeCell ref="E19:F19"/>
    <mergeCell ref="C20:D20"/>
    <mergeCell ref="E20:G20"/>
    <mergeCell ref="C21:D21"/>
    <mergeCell ref="E21:G21"/>
    <mergeCell ref="C13:D13"/>
    <mergeCell ref="H13:J13"/>
    <mergeCell ref="C14:D14"/>
    <mergeCell ref="H14:J14"/>
    <mergeCell ref="C18:F18"/>
    <mergeCell ref="C8:D8"/>
    <mergeCell ref="H8:J8"/>
    <mergeCell ref="C9:D9"/>
    <mergeCell ref="C12:D12"/>
    <mergeCell ref="H12:J12"/>
    <mergeCell ref="H9:J10"/>
    <mergeCell ref="K4:M4"/>
    <mergeCell ref="C5:D5"/>
    <mergeCell ref="H5:J5"/>
    <mergeCell ref="K5:M5"/>
    <mergeCell ref="C6:D6"/>
    <mergeCell ref="H6:J6"/>
    <mergeCell ref="C2:D2"/>
    <mergeCell ref="H2:J2"/>
    <mergeCell ref="C3:D3"/>
    <mergeCell ref="H3:J3"/>
    <mergeCell ref="C4:D4"/>
    <mergeCell ref="H4:J4"/>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MORFOLOGIA</vt:lpstr>
      <vt:lpstr>BANANO</vt:lpstr>
      <vt:lpstr>CONTENEDORES</vt:lpstr>
      <vt:lpstr>PULPA DE MANGO</vt:lpstr>
      <vt:lpstr>CONTENEDORES DE MANGO</vt:lpstr>
      <vt:lpstr>PREGUNTAS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WILMAR</dc:creator>
  <cp:lastModifiedBy>SENA</cp:lastModifiedBy>
  <dcterms:created xsi:type="dcterms:W3CDTF">2023-08-02T13:44:00Z</dcterms:created>
  <dcterms:modified xsi:type="dcterms:W3CDTF">2023-08-03T23:30:45Z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842ADF5BA1EF4B28AE104420F4E145BA</vt:lpwstr>
  </property>
  <property fmtid="{D5CDD505-2E9C-101B-9397-08002B2CF9AE}" pid="3" name="KSOProductBuildVer">
    <vt:lpwstr>3082-11.2.0.11537</vt:lpwstr>
  </property>
</Properties>
</file>