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bas_000\Downloads\"/>
    </mc:Choice>
  </mc:AlternateContent>
  <bookViews>
    <workbookView xWindow="-120" yWindow="-120" windowWidth="20730" windowHeight="11040" activeTab="9"/>
  </bookViews>
  <sheets>
    <sheet name="PORTADA" sheetId="6" r:id="rId1"/>
    <sheet name="opcion 1" sheetId="10" r:id="rId2"/>
    <sheet name="TABLA #2" sheetId="11" r:id="rId3"/>
    <sheet name="TABLA #3" sheetId="12" r:id="rId4"/>
    <sheet name="Opcion2" sheetId="1" r:id="rId5"/>
    <sheet name="TABLA 2" sheetId="8" r:id="rId6"/>
    <sheet name="Hoja3" sheetId="3" state="hidden" r:id="rId7"/>
    <sheet name="TABLA 3" sheetId="5" r:id="rId8"/>
    <sheet name="CONCLUSION" sheetId="13" r:id="rId9"/>
    <sheet name="Hoja1" sheetId="14" r:id="rId10"/>
    <sheet name="Hoja2" sheetId="15" r:id="rId11"/>
    <sheet name="Hoja4" sheetId="4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4" l="1"/>
  <c r="K33" i="15"/>
  <c r="G33" i="15" l="1"/>
  <c r="G28" i="14"/>
  <c r="G26" i="14" l="1"/>
  <c r="G31" i="15"/>
  <c r="G29" i="15"/>
  <c r="G28" i="15"/>
  <c r="G27" i="15"/>
  <c r="G26" i="15"/>
  <c r="G25" i="15"/>
  <c r="G24" i="15"/>
  <c r="O22" i="15"/>
  <c r="L22" i="15"/>
  <c r="K22" i="15"/>
  <c r="H22" i="15"/>
  <c r="F22" i="15"/>
  <c r="G24" i="14"/>
  <c r="F17" i="14"/>
  <c r="O17" i="14"/>
  <c r="G24" i="10"/>
  <c r="K13" i="8" l="1"/>
  <c r="K7" i="8"/>
  <c r="K4" i="8"/>
  <c r="K9" i="8" s="1"/>
  <c r="K5" i="8"/>
  <c r="C9" i="12"/>
  <c r="C8" i="12"/>
  <c r="C6" i="12"/>
  <c r="K10" i="11"/>
  <c r="K8" i="11"/>
  <c r="K6" i="11"/>
  <c r="K5" i="11"/>
  <c r="B9" i="12"/>
  <c r="D9" i="12" s="1"/>
  <c r="D6" i="12"/>
  <c r="D5" i="12"/>
  <c r="C5" i="12"/>
  <c r="D4" i="12"/>
  <c r="C4" i="12"/>
  <c r="C5" i="5"/>
  <c r="C6" i="5"/>
  <c r="C7" i="5"/>
  <c r="C8" i="5"/>
  <c r="C4" i="5"/>
  <c r="J8" i="11"/>
  <c r="E8" i="11"/>
  <c r="J6" i="11"/>
  <c r="E6" i="11"/>
  <c r="J5" i="11"/>
  <c r="E5" i="11"/>
  <c r="I20" i="10"/>
  <c r="H18" i="10"/>
  <c r="G18" i="10"/>
  <c r="F18" i="10"/>
  <c r="E18" i="10"/>
  <c r="D18" i="10"/>
  <c r="H12" i="10"/>
  <c r="G12" i="10"/>
  <c r="F12" i="10"/>
  <c r="E12" i="10"/>
  <c r="I12" i="10" s="1"/>
  <c r="D12" i="10"/>
  <c r="I18" i="10"/>
  <c r="B11" i="5" l="1"/>
  <c r="B8" i="5"/>
  <c r="H28" i="1"/>
  <c r="H21" i="1"/>
  <c r="H15" i="1"/>
  <c r="H9" i="1"/>
  <c r="G9" i="1"/>
  <c r="F9" i="1"/>
  <c r="E9" i="1"/>
  <c r="D4" i="5"/>
  <c r="D5" i="5"/>
  <c r="J11" i="8"/>
  <c r="J10" i="8"/>
  <c r="J9" i="8"/>
  <c r="J7" i="8"/>
  <c r="J5" i="8"/>
  <c r="J4" i="8"/>
  <c r="E10" i="8" l="1"/>
  <c r="E11" i="8"/>
  <c r="E9" i="8"/>
  <c r="E7" i="8"/>
  <c r="E5" i="8"/>
  <c r="E4" i="8"/>
  <c r="C34" i="1"/>
  <c r="H34" i="1" s="1"/>
  <c r="H36" i="1" s="1"/>
  <c r="D34" i="1"/>
  <c r="E34" i="1"/>
  <c r="F34" i="1"/>
  <c r="E28" i="1"/>
  <c r="F28" i="1"/>
  <c r="G28" i="1"/>
  <c r="E21" i="1"/>
  <c r="F21" i="1"/>
  <c r="G21" i="1"/>
  <c r="E15" i="1"/>
  <c r="F15" i="1"/>
  <c r="G15" i="1"/>
  <c r="C28" i="1"/>
  <c r="G34" i="1"/>
  <c r="D28" i="1"/>
  <c r="D21" i="1"/>
  <c r="C21" i="1"/>
  <c r="D15" i="1"/>
  <c r="C15" i="1"/>
  <c r="D9" i="1"/>
  <c r="C9" i="1"/>
  <c r="F38" i="3" l="1"/>
  <c r="E31" i="3"/>
  <c r="C21" i="3"/>
  <c r="B21" i="3"/>
  <c r="B15" i="3"/>
  <c r="C9" i="3"/>
  <c r="E7" i="4"/>
  <c r="H7" i="4" s="1"/>
  <c r="H5" i="4"/>
  <c r="G5" i="4"/>
  <c r="F5" i="4"/>
  <c r="I5" i="4" s="1"/>
  <c r="J5" i="4" s="1"/>
  <c r="H4" i="4"/>
  <c r="G4" i="4"/>
  <c r="F4" i="4"/>
  <c r="I4" i="4" l="1"/>
  <c r="J4" i="4" s="1"/>
  <c r="F7" i="4"/>
  <c r="G7" i="4"/>
  <c r="D6" i="5" l="1"/>
  <c r="D11" i="5"/>
  <c r="I7" i="4"/>
  <c r="D7" i="5" l="1"/>
  <c r="D8" i="5"/>
</calcChain>
</file>

<file path=xl/sharedStrings.xml><?xml version="1.0" encoding="utf-8"?>
<sst xmlns="http://schemas.openxmlformats.org/spreadsheetml/2006/main" count="272" uniqueCount="117">
  <si>
    <t>CONCEPTO</t>
  </si>
  <si>
    <t>COSTOS</t>
  </si>
  <si>
    <t xml:space="preserve">FIJO </t>
  </si>
  <si>
    <t>VARIABLE</t>
  </si>
  <si>
    <t>COSTO DE FABRICACION</t>
  </si>
  <si>
    <t>DIRECTO</t>
  </si>
  <si>
    <t>INDIRECTO</t>
  </si>
  <si>
    <t>GASTO</t>
  </si>
  <si>
    <t>SERVICIOS PUBLICOS</t>
  </si>
  <si>
    <t>BLOQUE BROWNIE</t>
  </si>
  <si>
    <t>BOLSAS DE EMPAQUE</t>
  </si>
  <si>
    <t>ETIQUETA</t>
  </si>
  <si>
    <t>PUBLICIDAD</t>
  </si>
  <si>
    <t>COMPRA  BROWNIES PREPARADOS PERO DEBERA USTED CORTARLOS, EMPACARLOS SUMINISTRAR MATERIAL DE EMPAQUE Y ETIQUETAS</t>
  </si>
  <si>
    <t>ARRIENDO BODEGA</t>
  </si>
  <si>
    <t>SEGUROS DE MANTENIMIENTO</t>
  </si>
  <si>
    <t>TRANSPORTE Y FLETE</t>
  </si>
  <si>
    <t>COMPRAR BROWNIES PREPAPEDOS Y LISTOS PARA LA VENTA</t>
  </si>
  <si>
    <t>ARRIENDO PDV</t>
  </si>
  <si>
    <t>ESTANTERIA</t>
  </si>
  <si>
    <t>ADMINISTRADOR</t>
  </si>
  <si>
    <t>PAPELERIA</t>
  </si>
  <si>
    <t>ADMINISTRATIVOS</t>
  </si>
  <si>
    <t>Costos materia Prima</t>
  </si>
  <si>
    <t>COSTOS POR MANO DE OBRA</t>
  </si>
  <si>
    <t>MANO DE OBRA 4 PERSONAS, CORTADOR, EMPACADOR, ALMACENISTA</t>
  </si>
  <si>
    <t>CORTADOR</t>
  </si>
  <si>
    <t>EMPACADOR</t>
  </si>
  <si>
    <t>ALMACENISTA</t>
  </si>
  <si>
    <t>COSTOS INDIRECTOS DE FABRICACION</t>
  </si>
  <si>
    <t>GASTOS ADMINISTRATIVOS</t>
  </si>
  <si>
    <t>GERENTE</t>
  </si>
  <si>
    <t>CONTADOR</t>
  </si>
  <si>
    <t>VENTAS</t>
  </si>
  <si>
    <t>ADMON</t>
  </si>
  <si>
    <t>FINANCIEROS</t>
  </si>
  <si>
    <t>DEPRECIACION MUEBLES Y ENSERES</t>
  </si>
  <si>
    <t>OTROS GASTOS</t>
  </si>
  <si>
    <t>GASTOS POR VENTAS</t>
  </si>
  <si>
    <t>ARRIENDO LOCAL</t>
  </si>
  <si>
    <t>VENDEDOR</t>
  </si>
  <si>
    <t>SUELDO</t>
  </si>
  <si>
    <t>TRABAJOR</t>
  </si>
  <si>
    <t>AUX. TRANSPORTE</t>
  </si>
  <si>
    <t>COMISIONES</t>
  </si>
  <si>
    <t>TOTAL</t>
  </si>
  <si>
    <t>PRESTACIONES SOCIALES</t>
  </si>
  <si>
    <t>SEGURIDAD SOCIAL</t>
  </si>
  <si>
    <t>APORTES PARA FICALES</t>
  </si>
  <si>
    <t>TOTAL DE APORTES</t>
  </si>
  <si>
    <t>TOTAL COSTO GASTO</t>
  </si>
  <si>
    <t>ADMINISTATIVOS</t>
  </si>
  <si>
    <t>SUELDO X ADMINISTRATIVO</t>
  </si>
  <si>
    <t>PORCION BROWNIE</t>
  </si>
  <si>
    <t>CAJA DE BROWNIW</t>
  </si>
  <si>
    <t>VENDEDORES (2)</t>
  </si>
  <si>
    <t>SEGUROS</t>
  </si>
  <si>
    <t>TRANSPORTE T.T Y FLETE</t>
  </si>
  <si>
    <t>IMPUESTOS</t>
  </si>
  <si>
    <t>EQUIPOS Y ENSERES</t>
  </si>
  <si>
    <t>SISTEMA DE FACTURACION</t>
  </si>
  <si>
    <t>MANO DE OBRA DIRECTA</t>
  </si>
  <si>
    <t>CONCEPTOS</t>
  </si>
  <si>
    <t>VALORES</t>
  </si>
  <si>
    <t>TOTALES</t>
  </si>
  <si>
    <t>UNITARIOS</t>
  </si>
  <si>
    <t>MENOS GASTOS OPERACIONES</t>
  </si>
  <si>
    <t>DE VENTAS</t>
  </si>
  <si>
    <t>MENOS COSTO DE PRODUCCION</t>
  </si>
  <si>
    <t>MANO DE OBRRA DIRECTA</t>
  </si>
  <si>
    <t>COSTOS INDIRECTOS</t>
  </si>
  <si>
    <t>UTILIDAD</t>
  </si>
  <si>
    <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8"/>
        <color theme="1"/>
        <rFont val="Bodoni MT"/>
        <family val="1"/>
      </rPr>
      <t>DENNYS CAMILA GUATIBONZA
AMINTA AVILA
ACTIVIDAD #6
2687540</t>
    </r>
  </si>
  <si>
    <t>La suma de las prestaciones son la misma.</t>
  </si>
  <si>
    <t>La seguridad social tambien es la misma.</t>
  </si>
  <si>
    <t>El total a pagar por una empresa de para fiscales es $10.000</t>
  </si>
  <si>
    <t>0.9%/$10.000</t>
  </si>
  <si>
    <t>TOTAL DE CADA PROCESO</t>
  </si>
  <si>
    <t>COSTOS MANO DE OBRA DIRECTA</t>
  </si>
  <si>
    <t>En esta videncia se podran econtrar las dos opciones.</t>
  </si>
  <si>
    <t>1. comprar los brownies preparados y listos para vender.</t>
  </si>
  <si>
    <t>2. Comprar los brownies preparados, pero deberá usted cortarlos, empacarlos, suministrar el material de empaque y la etiqueta con su marca.</t>
  </si>
  <si>
    <t>COMPRA  BROWNIES PREPARADOS Y LISTOS PARA VENDER</t>
  </si>
  <si>
    <t>COSTO DE INVENTARIO</t>
  </si>
  <si>
    <t>Total de costos, si compro los brounies preparados pero yo los alisto para venderlos.</t>
  </si>
  <si>
    <t>Total de costos, si compro los brounies preparados y listos para vender.</t>
  </si>
  <si>
    <t>TOTAL:</t>
  </si>
  <si>
    <t>FIJO</t>
  </si>
  <si>
    <t>COSTO</t>
  </si>
  <si>
    <t>Comprar los brownies preparados y listos para la venta</t>
  </si>
  <si>
    <t>COSTOS DE FABRICACION</t>
  </si>
  <si>
    <t>Renta punto de venta</t>
  </si>
  <si>
    <t>Servicios publicos</t>
  </si>
  <si>
    <t>Sueldos 3 presonas ventas</t>
  </si>
  <si>
    <t>Impuestos</t>
  </si>
  <si>
    <t>Transporte</t>
  </si>
  <si>
    <t>Materia prima (bandera x 24 unidades)</t>
  </si>
  <si>
    <t>Papeleria</t>
  </si>
  <si>
    <t>Fletes x pedido</t>
  </si>
  <si>
    <t>Otros gastos (cafeteria y aseo)</t>
  </si>
  <si>
    <t>Administracion</t>
  </si>
  <si>
    <t>COSTOS OPERATIVOS FIJOS DIRECTOS</t>
  </si>
  <si>
    <t>COSTOS OPERATIVOS FIJOS INDIRECTOS</t>
  </si>
  <si>
    <t>COSTOS OPERATIVOS VARIABLE DIRECTOS</t>
  </si>
  <si>
    <t>COSTOS OPERATIVOS VARIABLE INDIRECTOS</t>
  </si>
  <si>
    <t>GASTOS TOTALES</t>
  </si>
  <si>
    <t>Ventas 800 vandejas x 24 unidades</t>
  </si>
  <si>
    <t>Utilidad</t>
  </si>
  <si>
    <t>Comprar los brownies preparados pero sin alistar para la venta</t>
  </si>
  <si>
    <t>Bolsas de empaque</t>
  </si>
  <si>
    <t>Etiqueta</t>
  </si>
  <si>
    <t>Sueldos mano de obra</t>
  </si>
  <si>
    <t>Costo de inventario</t>
  </si>
  <si>
    <t>Publicidad</t>
  </si>
  <si>
    <t xml:space="preserve"> sueldo Cortador</t>
  </si>
  <si>
    <t xml:space="preserve"> sueldo Empacador</t>
  </si>
  <si>
    <t xml:space="preserve"> sueldo Almacenista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</si>
</sst>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Bell MT"/>
      <family val="1"/>
    </font>
    <font>
      <sz val="18"/>
      <color theme="1"/>
      <name val="Bodoni MT"/>
      <family val="1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slantDashDot">
        <color theme="8" tint="-0.249977111117893"/>
      </left>
      <right style="slantDashDot">
        <color theme="8" tint="-0.249977111117893"/>
      </right>
      <top style="slantDashDot">
        <color theme="8" tint="-0.249977111117893"/>
      </top>
      <bottom style="slantDashDot">
        <color theme="8" tint="-0.249977111117893"/>
      </bottom>
      <diagonal/>
    </border>
    <border>
      <left/>
      <right style="slantDashDot">
        <color theme="8" tint="-0.249977111117893"/>
      </right>
      <top style="slantDashDot">
        <color theme="8" tint="-0.249977111117893"/>
      </top>
      <bottom style="slantDashDot">
        <color theme="8" tint="-0.249977111117893"/>
      </bottom>
      <diagonal/>
    </border>
    <border>
      <left/>
      <right style="slantDashDot">
        <color theme="8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3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7" fillId="0" borderId="1" xfId="1" applyNumberFormat="1" applyFont="1" applyBorder="1"/>
    <xf numFmtId="164" fontId="3" fillId="0" borderId="1" xfId="1" applyNumberFormat="1" applyFont="1" applyBorder="1" applyAlignment="1">
      <alignment horizontal="center"/>
    </xf>
    <xf numFmtId="0" fontId="2" fillId="0" borderId="1" xfId="0" applyFont="1" applyBorder="1"/>
    <xf numFmtId="164" fontId="3" fillId="0" borderId="1" xfId="1" applyNumberFormat="1" applyFont="1" applyBorder="1"/>
    <xf numFmtId="164" fontId="3" fillId="0" borderId="1" xfId="0" applyNumberFormat="1" applyFont="1" applyBorder="1" applyAlignment="1">
      <alignment horizontal="center"/>
    </xf>
    <xf numFmtId="164" fontId="0" fillId="0" borderId="0" xfId="0" applyNumberFormat="1"/>
    <xf numFmtId="164" fontId="4" fillId="0" borderId="0" xfId="1" applyNumberFormat="1" applyFont="1" applyBorder="1"/>
    <xf numFmtId="164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164" fontId="4" fillId="0" borderId="0" xfId="1" applyNumberFormat="1" applyFont="1" applyBorder="1" applyAlignment="1">
      <alignment horizontal="center"/>
    </xf>
    <xf numFmtId="0" fontId="0" fillId="0" borderId="0" xfId="0" applyBorder="1"/>
    <xf numFmtId="0" fontId="6" fillId="0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64" fontId="0" fillId="0" borderId="0" xfId="1" applyNumberFormat="1" applyFont="1" applyBorder="1" applyAlignment="1">
      <alignment horizontal="center"/>
    </xf>
    <xf numFmtId="0" fontId="6" fillId="0" borderId="0" xfId="0" applyFont="1" applyBorder="1" applyAlignment="1"/>
    <xf numFmtId="164" fontId="4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/>
    <xf numFmtId="164" fontId="3" fillId="0" borderId="0" xfId="0" applyNumberFormat="1" applyFont="1" applyBorder="1"/>
    <xf numFmtId="164" fontId="0" fillId="0" borderId="0" xfId="0" applyNumberFormat="1" applyBorder="1"/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/>
    <xf numFmtId="164" fontId="4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64" fontId="0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42" fontId="4" fillId="2" borderId="1" xfId="2" applyFont="1" applyFill="1" applyBorder="1" applyAlignment="1">
      <alignment horizontal="center"/>
    </xf>
    <xf numFmtId="42" fontId="4" fillId="0" borderId="1" xfId="2" applyFont="1" applyBorder="1" applyAlignment="1">
      <alignment horizontal="center"/>
    </xf>
    <xf numFmtId="42" fontId="4" fillId="2" borderId="1" xfId="2" applyFont="1" applyFill="1" applyBorder="1" applyAlignment="1">
      <alignment horizontal="center" wrapText="1"/>
    </xf>
    <xf numFmtId="42" fontId="4" fillId="2" borderId="6" xfId="2" applyFont="1" applyFill="1" applyBorder="1" applyAlignment="1">
      <alignment horizontal="center"/>
    </xf>
    <xf numFmtId="42" fontId="3" fillId="3" borderId="1" xfId="2" applyFont="1" applyFill="1" applyBorder="1" applyAlignment="1">
      <alignment horizontal="center"/>
    </xf>
    <xf numFmtId="42" fontId="3" fillId="0" borderId="1" xfId="2" applyFont="1" applyBorder="1"/>
    <xf numFmtId="42" fontId="4" fillId="0" borderId="1" xfId="2" applyFont="1" applyBorder="1"/>
    <xf numFmtId="42" fontId="4" fillId="0" borderId="6" xfId="2" applyFont="1" applyBorder="1"/>
    <xf numFmtId="0" fontId="4" fillId="0" borderId="0" xfId="0" applyFont="1" applyBorder="1"/>
    <xf numFmtId="164" fontId="4" fillId="0" borderId="0" xfId="0" applyNumberFormat="1" applyFont="1" applyBorder="1"/>
    <xf numFmtId="0" fontId="4" fillId="0" borderId="1" xfId="0" applyFont="1" applyBorder="1" applyAlignment="1">
      <alignment horizontal="center"/>
    </xf>
    <xf numFmtId="164" fontId="4" fillId="0" borderId="1" xfId="3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5" xfId="0" applyNumberFormat="1" applyFont="1" applyBorder="1"/>
    <xf numFmtId="164" fontId="4" fillId="2" borderId="1" xfId="3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3" fontId="4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4" fontId="10" fillId="0" borderId="1" xfId="3" applyFont="1" applyBorder="1"/>
    <xf numFmtId="44" fontId="4" fillId="0" borderId="1" xfId="3" applyFont="1" applyBorder="1" applyAlignment="1">
      <alignment horizontal="center"/>
    </xf>
    <xf numFmtId="44" fontId="4" fillId="0" borderId="2" xfId="3" applyFont="1" applyBorder="1" applyAlignment="1">
      <alignment horizontal="center"/>
    </xf>
    <xf numFmtId="44" fontId="4" fillId="2" borderId="1" xfId="3" applyFont="1" applyFill="1" applyBorder="1" applyAlignment="1">
      <alignment horizontal="center"/>
    </xf>
    <xf numFmtId="44" fontId="4" fillId="2" borderId="2" xfId="3" applyFont="1" applyFill="1" applyBorder="1" applyAlignment="1">
      <alignment horizontal="center"/>
    </xf>
    <xf numFmtId="44" fontId="10" fillId="0" borderId="0" xfId="3" applyFont="1"/>
    <xf numFmtId="44" fontId="4" fillId="2" borderId="1" xfId="3" applyFont="1" applyFill="1" applyBorder="1"/>
    <xf numFmtId="44" fontId="4" fillId="2" borderId="2" xfId="3" applyFont="1" applyFill="1" applyBorder="1"/>
    <xf numFmtId="44" fontId="4" fillId="0" borderId="2" xfId="3" applyFont="1" applyBorder="1"/>
    <xf numFmtId="44" fontId="10" fillId="0" borderId="2" xfId="3" applyFont="1" applyBorder="1"/>
    <xf numFmtId="44" fontId="10" fillId="2" borderId="1" xfId="3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2" borderId="10" xfId="0" applyFill="1" applyBorder="1" applyAlignment="1">
      <alignment horizontal="center" wrapText="1"/>
    </xf>
    <xf numFmtId="9" fontId="4" fillId="0" borderId="1" xfId="3" applyNumberFormat="1" applyFont="1" applyBorder="1" applyAlignment="1">
      <alignment horizontal="center"/>
    </xf>
    <xf numFmtId="44" fontId="0" fillId="2" borderId="10" xfId="3" applyFont="1" applyFill="1" applyBorder="1" applyAlignment="1">
      <alignment horizontal="center" wrapText="1"/>
    </xf>
    <xf numFmtId="44" fontId="4" fillId="2" borderId="1" xfId="3" applyFont="1" applyFill="1" applyBorder="1" applyAlignment="1">
      <alignment vertical="center"/>
    </xf>
    <xf numFmtId="44" fontId="4" fillId="0" borderId="1" xfId="3" applyFont="1" applyBorder="1" applyAlignment="1">
      <alignment vertical="center"/>
    </xf>
    <xf numFmtId="0" fontId="0" fillId="0" borderId="0" xfId="0" applyAlignment="1">
      <alignment vertical="center"/>
    </xf>
    <xf numFmtId="164" fontId="4" fillId="0" borderId="2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0" fillId="0" borderId="10" xfId="0" applyNumberFormat="1" applyBorder="1"/>
    <xf numFmtId="42" fontId="3" fillId="0" borderId="2" xfId="2" applyFont="1" applyBorder="1"/>
    <xf numFmtId="42" fontId="0" fillId="0" borderId="10" xfId="0" applyNumberFormat="1" applyBorder="1"/>
    <xf numFmtId="0" fontId="0" fillId="3" borderId="10" xfId="0" applyFill="1" applyBorder="1" applyAlignment="1">
      <alignment horizontal="center" wrapText="1"/>
    </xf>
    <xf numFmtId="164" fontId="3" fillId="0" borderId="6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9" fontId="4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164" fontId="0" fillId="0" borderId="1" xfId="0" applyNumberFormat="1" applyBorder="1"/>
    <xf numFmtId="164" fontId="0" fillId="4" borderId="0" xfId="0" applyNumberFormat="1" applyFill="1"/>
    <xf numFmtId="42" fontId="0" fillId="0" borderId="1" xfId="0" applyNumberFormat="1" applyBorder="1"/>
    <xf numFmtId="0" fontId="0" fillId="7" borderId="1" xfId="0" applyFill="1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5" xfId="0" applyFont="1" applyBorder="1" applyAlignment="1"/>
    <xf numFmtId="44" fontId="0" fillId="12" borderId="1" xfId="3" applyFont="1" applyFill="1" applyBorder="1"/>
    <xf numFmtId="44" fontId="0" fillId="14" borderId="1" xfId="3" applyFont="1" applyFill="1" applyBorder="1"/>
    <xf numFmtId="44" fontId="0" fillId="15" borderId="1" xfId="1" applyFont="1" applyFill="1" applyBorder="1"/>
    <xf numFmtId="44" fontId="0" fillId="0" borderId="0" xfId="3" applyFont="1"/>
    <xf numFmtId="44" fontId="0" fillId="0" borderId="1" xfId="3" applyFont="1" applyBorder="1"/>
    <xf numFmtId="42" fontId="0" fillId="0" borderId="0" xfId="2" applyFont="1"/>
    <xf numFmtId="42" fontId="0" fillId="0" borderId="1" xfId="2" applyFont="1" applyBorder="1"/>
    <xf numFmtId="42" fontId="0" fillId="13" borderId="1" xfId="2" applyFont="1" applyFill="1" applyBorder="1"/>
    <xf numFmtId="0" fontId="0" fillId="0" borderId="0" xfId="0" applyFill="1"/>
    <xf numFmtId="44" fontId="0" fillId="0" borderId="0" xfId="3" applyFont="1" applyFill="1" applyBorder="1"/>
    <xf numFmtId="42" fontId="0" fillId="0" borderId="0" xfId="2" applyFont="1" applyFill="1" applyBorder="1"/>
    <xf numFmtId="44" fontId="0" fillId="0" borderId="0" xfId="1" applyFont="1" applyFill="1" applyBorder="1"/>
    <xf numFmtId="44" fontId="0" fillId="0" borderId="0" xfId="1" applyFont="1" applyFill="1" applyBorder="1" applyAlignment="1"/>
    <xf numFmtId="44" fontId="0" fillId="0" borderId="0" xfId="3" applyFont="1" applyFill="1" applyBorder="1" applyAlignment="1"/>
    <xf numFmtId="44" fontId="0" fillId="0" borderId="0" xfId="0" applyNumberFormat="1" applyFill="1" applyBorder="1" applyAlignment="1"/>
    <xf numFmtId="44" fontId="0" fillId="0" borderId="6" xfId="3" applyFont="1" applyFill="1" applyBorder="1"/>
    <xf numFmtId="42" fontId="0" fillId="0" borderId="6" xfId="2" applyFont="1" applyFill="1" applyBorder="1"/>
    <xf numFmtId="44" fontId="0" fillId="0" borderId="6" xfId="1" applyFont="1" applyFill="1" applyBorder="1"/>
    <xf numFmtId="0" fontId="1" fillId="0" borderId="0" xfId="0" applyFont="1"/>
    <xf numFmtId="42" fontId="1" fillId="0" borderId="1" xfId="2" applyFont="1" applyBorder="1"/>
    <xf numFmtId="0" fontId="8" fillId="2" borderId="7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42" fontId="6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44" fontId="0" fillId="0" borderId="2" xfId="3" applyFont="1" applyBorder="1" applyAlignment="1">
      <alignment horizontal="center"/>
    </xf>
    <xf numFmtId="44" fontId="0" fillId="0" borderId="4" xfId="3" applyFont="1" applyBorder="1" applyAlignment="1">
      <alignment horizontal="center"/>
    </xf>
    <xf numFmtId="42" fontId="0" fillId="0" borderId="2" xfId="2" applyFont="1" applyBorder="1" applyAlignment="1">
      <alignment horizontal="center"/>
    </xf>
    <xf numFmtId="42" fontId="0" fillId="0" borderId="4" xfId="2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44" fontId="0" fillId="0" borderId="0" xfId="3" applyFont="1" applyFill="1" applyBorder="1" applyAlignment="1">
      <alignment horizontal="center"/>
    </xf>
    <xf numFmtId="42" fontId="0" fillId="0" borderId="0" xfId="2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44" fontId="0" fillId="11" borderId="2" xfId="3" applyFont="1" applyFill="1" applyBorder="1" applyAlignment="1">
      <alignment horizontal="center"/>
    </xf>
    <xf numFmtId="44" fontId="0" fillId="11" borderId="3" xfId="3" applyFont="1" applyFill="1" applyBorder="1" applyAlignment="1">
      <alignment horizontal="center"/>
    </xf>
    <xf numFmtId="44" fontId="0" fillId="11" borderId="4" xfId="3" applyFont="1" applyFill="1" applyBorder="1" applyAlignment="1">
      <alignment horizontal="center"/>
    </xf>
    <xf numFmtId="44" fontId="0" fillId="12" borderId="2" xfId="3" applyFont="1" applyFill="1" applyBorder="1" applyAlignment="1">
      <alignment horizontal="center"/>
    </xf>
    <xf numFmtId="44" fontId="0" fillId="12" borderId="3" xfId="3" applyFont="1" applyFill="1" applyBorder="1" applyAlignment="1">
      <alignment horizontal="center"/>
    </xf>
    <xf numFmtId="44" fontId="0" fillId="12" borderId="4" xfId="3" applyFont="1" applyFill="1" applyBorder="1" applyAlignment="1">
      <alignment horizontal="center"/>
    </xf>
    <xf numFmtId="44" fontId="0" fillId="2" borderId="1" xfId="3" applyFont="1" applyFill="1" applyBorder="1" applyAlignment="1">
      <alignment horizontal="center"/>
    </xf>
    <xf numFmtId="42" fontId="0" fillId="11" borderId="1" xfId="2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44" fontId="0" fillId="15" borderId="2" xfId="1" applyFont="1" applyFill="1" applyBorder="1" applyAlignment="1">
      <alignment horizontal="center"/>
    </xf>
    <xf numFmtId="44" fontId="0" fillId="15" borderId="3" xfId="1" applyFont="1" applyFill="1" applyBorder="1" applyAlignment="1">
      <alignment horizontal="center"/>
    </xf>
    <xf numFmtId="44" fontId="0" fillId="15" borderId="4" xfId="1" applyFont="1" applyFill="1" applyBorder="1" applyAlignment="1">
      <alignment horizontal="center"/>
    </xf>
    <xf numFmtId="44" fontId="0" fillId="2" borderId="2" xfId="3" applyFont="1" applyFill="1" applyBorder="1" applyAlignment="1">
      <alignment horizontal="center"/>
    </xf>
    <xf numFmtId="44" fontId="0" fillId="2" borderId="3" xfId="3" applyFont="1" applyFill="1" applyBorder="1" applyAlignment="1">
      <alignment horizontal="center"/>
    </xf>
    <xf numFmtId="44" fontId="0" fillId="2" borderId="4" xfId="3" applyFont="1" applyFill="1" applyBorder="1" applyAlignment="1">
      <alignment horizontal="center"/>
    </xf>
    <xf numFmtId="44" fontId="0" fillId="13" borderId="2" xfId="1" applyFont="1" applyFill="1" applyBorder="1" applyAlignment="1">
      <alignment horizontal="center"/>
    </xf>
    <xf numFmtId="44" fontId="0" fillId="13" borderId="3" xfId="1" applyFont="1" applyFill="1" applyBorder="1" applyAlignment="1">
      <alignment horizontal="center"/>
    </xf>
    <xf numFmtId="44" fontId="0" fillId="13" borderId="4" xfId="1" applyFont="1" applyFill="1" applyBorder="1" applyAlignment="1">
      <alignment horizontal="center"/>
    </xf>
    <xf numFmtId="42" fontId="0" fillId="0" borderId="8" xfId="2" applyFont="1" applyFill="1" applyBorder="1" applyAlignment="1">
      <alignment horizontal="center" vertical="center"/>
    </xf>
    <xf numFmtId="42" fontId="0" fillId="0" borderId="19" xfId="2" applyFont="1" applyFill="1" applyBorder="1" applyAlignment="1">
      <alignment horizontal="center" vertical="center"/>
    </xf>
    <xf numFmtId="44" fontId="0" fillId="0" borderId="8" xfId="3" applyFont="1" applyFill="1" applyBorder="1" applyAlignment="1">
      <alignment horizontal="center"/>
    </xf>
    <xf numFmtId="44" fontId="0" fillId="0" borderId="19" xfId="3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44" fontId="0" fillId="16" borderId="2" xfId="0" applyNumberFormat="1" applyFill="1" applyBorder="1" applyAlignment="1">
      <alignment horizontal="center"/>
    </xf>
    <xf numFmtId="44" fontId="0" fillId="16" borderId="3" xfId="0" applyNumberFormat="1" applyFill="1" applyBorder="1" applyAlignment="1">
      <alignment horizontal="center"/>
    </xf>
    <xf numFmtId="44" fontId="0" fillId="16" borderId="4" xfId="0" applyNumberForma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44" fontId="0" fillId="17" borderId="2" xfId="3" applyFont="1" applyFill="1" applyBorder="1" applyAlignment="1">
      <alignment horizontal="center"/>
    </xf>
    <xf numFmtId="44" fontId="0" fillId="17" borderId="3" xfId="3" applyFont="1" applyFill="1" applyBorder="1" applyAlignment="1">
      <alignment horizontal="center"/>
    </xf>
    <xf numFmtId="44" fontId="0" fillId="17" borderId="4" xfId="3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44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42" fontId="1" fillId="0" borderId="2" xfId="2" applyFont="1" applyBorder="1" applyAlignment="1">
      <alignment horizontal="center"/>
    </xf>
    <xf numFmtId="42" fontId="1" fillId="0" borderId="4" xfId="2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9" fontId="0" fillId="10" borderId="1" xfId="4" applyFont="1" applyFill="1" applyBorder="1"/>
  </cellXfs>
  <cellStyles count="5">
    <cellStyle name="Moneda" xfId="1" builtinId="4"/>
    <cellStyle name="Moneda [0]" xfId="2" builtinId="7"/>
    <cellStyle name="Moneda 2" xfId="3"/>
    <cellStyle name="Normal" xfId="0" builtinId="0"/>
    <cellStyle name="Porcentaje" xfId="4" builtinId="5"/>
  </cellStyles>
  <dxfs count="0"/>
  <tableStyles count="0" defaultTableStyle="TableStyleMedium2" defaultPivotStyle="PivotStyleLight16"/>
  <colors>
    <mruColors>
      <color rgb="FF00CC99"/>
      <color rgb="FFFF9999"/>
      <color rgb="FFCCFF66"/>
      <color rgb="FFFF99FF"/>
      <color rgb="FFFF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160866</xdr:rowOff>
    </xdr:from>
    <xdr:to>
      <xdr:col>11</xdr:col>
      <xdr:colOff>114300</xdr:colOff>
      <xdr:row>21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2637366"/>
          <a:ext cx="1600200" cy="136313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12</xdr:row>
      <xdr:rowOff>19051</xdr:rowOff>
    </xdr:from>
    <xdr:to>
      <xdr:col>7</xdr:col>
      <xdr:colOff>428625</xdr:colOff>
      <xdr:row>21</xdr:row>
      <xdr:rowOff>38101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5" y="2305051"/>
          <a:ext cx="3467100" cy="173355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12</xdr:row>
      <xdr:rowOff>66294</xdr:rowOff>
    </xdr:from>
    <xdr:to>
      <xdr:col>17</xdr:col>
      <xdr:colOff>9525</xdr:colOff>
      <xdr:row>21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0300" y="2352294"/>
          <a:ext cx="2943225" cy="1648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8</xdr:row>
      <xdr:rowOff>0</xdr:rowOff>
    </xdr:from>
    <xdr:to>
      <xdr:col>5</xdr:col>
      <xdr:colOff>857250</xdr:colOff>
      <xdr:row>9</xdr:row>
      <xdr:rowOff>123825</xdr:rowOff>
    </xdr:to>
    <xdr:sp macro="" textlink="">
      <xdr:nvSpPr>
        <xdr:cNvPr id="2" name="Flecha abajo 1"/>
        <xdr:cNvSpPr/>
      </xdr:nvSpPr>
      <xdr:spPr>
        <a:xfrm>
          <a:off x="5105400" y="2095500"/>
          <a:ext cx="41910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266700</xdr:colOff>
      <xdr:row>8</xdr:row>
      <xdr:rowOff>9525</xdr:rowOff>
    </xdr:from>
    <xdr:to>
      <xdr:col>6</xdr:col>
      <xdr:colOff>685800</xdr:colOff>
      <xdr:row>9</xdr:row>
      <xdr:rowOff>133350</xdr:rowOff>
    </xdr:to>
    <xdr:sp macro="" textlink="">
      <xdr:nvSpPr>
        <xdr:cNvPr id="3" name="Flecha abajo 2"/>
        <xdr:cNvSpPr/>
      </xdr:nvSpPr>
      <xdr:spPr>
        <a:xfrm>
          <a:off x="6200775" y="2105025"/>
          <a:ext cx="41910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314325</xdr:colOff>
      <xdr:row>8</xdr:row>
      <xdr:rowOff>9525</xdr:rowOff>
    </xdr:from>
    <xdr:to>
      <xdr:col>7</xdr:col>
      <xdr:colOff>733425</xdr:colOff>
      <xdr:row>9</xdr:row>
      <xdr:rowOff>133350</xdr:rowOff>
    </xdr:to>
    <xdr:sp macro="" textlink="">
      <xdr:nvSpPr>
        <xdr:cNvPr id="4" name="Flecha abajo 3"/>
        <xdr:cNvSpPr/>
      </xdr:nvSpPr>
      <xdr:spPr>
        <a:xfrm>
          <a:off x="7258050" y="2105025"/>
          <a:ext cx="41910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8</xdr:row>
      <xdr:rowOff>95250</xdr:rowOff>
    </xdr:from>
    <xdr:to>
      <xdr:col>9</xdr:col>
      <xdr:colOff>676275</xdr:colOff>
      <xdr:row>30</xdr:row>
      <xdr:rowOff>76200</xdr:rowOff>
    </xdr:to>
    <xdr:sp macro="" textlink="">
      <xdr:nvSpPr>
        <xdr:cNvPr id="2" name="Flecha izquierda 1"/>
        <xdr:cNvSpPr/>
      </xdr:nvSpPr>
      <xdr:spPr>
        <a:xfrm>
          <a:off x="9115425" y="2390775"/>
          <a:ext cx="1581150" cy="4686300"/>
        </a:xfrm>
        <a:prstGeom prst="lef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9</xdr:col>
      <xdr:colOff>904875</xdr:colOff>
      <xdr:row>13</xdr:row>
      <xdr:rowOff>9525</xdr:rowOff>
    </xdr:from>
    <xdr:to>
      <xdr:col>12</xdr:col>
      <xdr:colOff>695325</xdr:colOff>
      <xdr:row>23</xdr:row>
      <xdr:rowOff>151846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175" y="3648075"/>
          <a:ext cx="3076575" cy="20473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11</xdr:row>
      <xdr:rowOff>0</xdr:rowOff>
    </xdr:from>
    <xdr:to>
      <xdr:col>5</xdr:col>
      <xdr:colOff>857250</xdr:colOff>
      <xdr:row>12</xdr:row>
      <xdr:rowOff>123825</xdr:rowOff>
    </xdr:to>
    <xdr:sp macro="" textlink="">
      <xdr:nvSpPr>
        <xdr:cNvPr id="2" name="Flecha abajo 1"/>
        <xdr:cNvSpPr/>
      </xdr:nvSpPr>
      <xdr:spPr>
        <a:xfrm>
          <a:off x="5105400" y="2095500"/>
          <a:ext cx="41910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266700</xdr:colOff>
      <xdr:row>11</xdr:row>
      <xdr:rowOff>9525</xdr:rowOff>
    </xdr:from>
    <xdr:to>
      <xdr:col>6</xdr:col>
      <xdr:colOff>685800</xdr:colOff>
      <xdr:row>12</xdr:row>
      <xdr:rowOff>133350</xdr:rowOff>
    </xdr:to>
    <xdr:sp macro="" textlink="">
      <xdr:nvSpPr>
        <xdr:cNvPr id="3" name="Flecha abajo 2"/>
        <xdr:cNvSpPr/>
      </xdr:nvSpPr>
      <xdr:spPr>
        <a:xfrm>
          <a:off x="6200775" y="2105025"/>
          <a:ext cx="41910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314325</xdr:colOff>
      <xdr:row>11</xdr:row>
      <xdr:rowOff>9525</xdr:rowOff>
    </xdr:from>
    <xdr:to>
      <xdr:col>7</xdr:col>
      <xdr:colOff>733425</xdr:colOff>
      <xdr:row>12</xdr:row>
      <xdr:rowOff>133350</xdr:rowOff>
    </xdr:to>
    <xdr:sp macro="" textlink="">
      <xdr:nvSpPr>
        <xdr:cNvPr id="4" name="Flecha abajo 3"/>
        <xdr:cNvSpPr/>
      </xdr:nvSpPr>
      <xdr:spPr>
        <a:xfrm>
          <a:off x="7258050" y="2105025"/>
          <a:ext cx="419100" cy="3143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0</xdr:col>
      <xdr:colOff>114303</xdr:colOff>
      <xdr:row>11</xdr:row>
      <xdr:rowOff>114301</xdr:rowOff>
    </xdr:from>
    <xdr:to>
      <xdr:col>4</xdr:col>
      <xdr:colOff>571500</xdr:colOff>
      <xdr:row>20</xdr:row>
      <xdr:rowOff>9525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3" y="2209801"/>
          <a:ext cx="4362447" cy="21812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333373</xdr:colOff>
      <xdr:row>9</xdr:row>
      <xdr:rowOff>152399</xdr:rowOff>
    </xdr:from>
    <xdr:to>
      <xdr:col>5</xdr:col>
      <xdr:colOff>333375</xdr:colOff>
      <xdr:row>26</xdr:row>
      <xdr:rowOff>29076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3" y="1866899"/>
          <a:ext cx="1524002" cy="3277102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4</xdr:row>
      <xdr:rowOff>0</xdr:rowOff>
    </xdr:from>
    <xdr:to>
      <xdr:col>17</xdr:col>
      <xdr:colOff>733425</xdr:colOff>
      <xdr:row>25</xdr:row>
      <xdr:rowOff>39681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762000"/>
          <a:ext cx="5133975" cy="4240206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3</xdr:row>
      <xdr:rowOff>47626</xdr:rowOff>
    </xdr:from>
    <xdr:to>
      <xdr:col>8</xdr:col>
      <xdr:colOff>676274</xdr:colOff>
      <xdr:row>11</xdr:row>
      <xdr:rowOff>114300</xdr:rowOff>
    </xdr:to>
    <xdr:sp macro="" textlink="">
      <xdr:nvSpPr>
        <xdr:cNvPr id="2" name="Llamada ovalada 1"/>
        <xdr:cNvSpPr/>
      </xdr:nvSpPr>
      <xdr:spPr>
        <a:xfrm>
          <a:off x="3171825" y="619126"/>
          <a:ext cx="3600449" cy="1590674"/>
        </a:xfrm>
        <a:prstGeom prst="wedgeEllipseCallou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000">
              <a:latin typeface="AR JULIAN" panose="02000000000000000000" pitchFamily="2" charset="0"/>
            </a:rPr>
            <a:t>En</a:t>
          </a:r>
          <a:r>
            <a:rPr lang="es-CO" sz="1000" baseline="0">
              <a:latin typeface="AR JULIAN" panose="02000000000000000000" pitchFamily="2" charset="0"/>
            </a:rPr>
            <a:t> colclusion la mejor opcion es comprar los brownies preparados y listos para vender, ya que los costos se reducen bastante por la mano de obra que se ahorra en esta opcion.</a:t>
          </a:r>
          <a:endParaRPr lang="es-CO" sz="1000">
            <a:latin typeface="AR JULIAN" panose="02000000000000000000" pitchFamily="2" charset="0"/>
          </a:endParaRPr>
        </a:p>
      </xdr:txBody>
    </xdr:sp>
    <xdr:clientData/>
  </xdr:twoCellAnchor>
  <xdr:twoCellAnchor>
    <xdr:from>
      <xdr:col>9</xdr:col>
      <xdr:colOff>476250</xdr:colOff>
      <xdr:row>17</xdr:row>
      <xdr:rowOff>123825</xdr:rowOff>
    </xdr:from>
    <xdr:to>
      <xdr:col>11</xdr:col>
      <xdr:colOff>438150</xdr:colOff>
      <xdr:row>19</xdr:row>
      <xdr:rowOff>95250</xdr:rowOff>
    </xdr:to>
    <xdr:sp macro="" textlink="">
      <xdr:nvSpPr>
        <xdr:cNvPr id="5" name="Flecha izquierda 4"/>
        <xdr:cNvSpPr/>
      </xdr:nvSpPr>
      <xdr:spPr>
        <a:xfrm>
          <a:off x="7334250" y="3362325"/>
          <a:ext cx="1485900" cy="35242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6</xdr:col>
      <xdr:colOff>742950</xdr:colOff>
      <xdr:row>13</xdr:row>
      <xdr:rowOff>28575</xdr:rowOff>
    </xdr:from>
    <xdr:to>
      <xdr:col>9</xdr:col>
      <xdr:colOff>457200</xdr:colOff>
      <xdr:row>24</xdr:row>
      <xdr:rowOff>114300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4950" y="2505075"/>
          <a:ext cx="200025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D7:Q26"/>
  <sheetViews>
    <sheetView workbookViewId="0">
      <selection activeCell="J28" sqref="J28"/>
    </sheetView>
  </sheetViews>
  <sheetFormatPr baseColWidth="10" defaultRowHeight="15" x14ac:dyDescent="0.25"/>
  <sheetData>
    <row r="7" spans="4:17" x14ac:dyDescent="0.25">
      <c r="D7" s="139" t="s">
        <v>72</v>
      </c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4:17" x14ac:dyDescent="0.25"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4:17" x14ac:dyDescent="0.25"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</row>
    <row r="10" spans="4:17" x14ac:dyDescent="0.25"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4:17" x14ac:dyDescent="0.25"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4:17" x14ac:dyDescent="0.25"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</row>
    <row r="13" spans="4:17" x14ac:dyDescent="0.25"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</row>
    <row r="14" spans="4:17" x14ac:dyDescent="0.25"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</row>
    <row r="15" spans="4:17" x14ac:dyDescent="0.25"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</row>
    <row r="16" spans="4:17" x14ac:dyDescent="0.25"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</row>
    <row r="17" spans="4:17" x14ac:dyDescent="0.25"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</row>
    <row r="18" spans="4:17" x14ac:dyDescent="0.25"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</row>
    <row r="19" spans="4:17" x14ac:dyDescent="0.25"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</row>
    <row r="20" spans="4:17" x14ac:dyDescent="0.25"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</row>
    <row r="21" spans="4:17" x14ac:dyDescent="0.25"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</row>
    <row r="24" spans="4:17" x14ac:dyDescent="0.25">
      <c r="F24" s="141" t="s">
        <v>79</v>
      </c>
      <c r="G24" s="141"/>
      <c r="H24" s="142"/>
      <c r="I24" s="142"/>
      <c r="J24" s="142"/>
      <c r="K24" s="142"/>
      <c r="L24" s="142"/>
      <c r="M24" s="142"/>
      <c r="N24" s="142"/>
      <c r="O24" s="141"/>
      <c r="P24" s="141"/>
    </row>
    <row r="25" spans="4:17" x14ac:dyDescent="0.25">
      <c r="H25" s="143" t="s">
        <v>80</v>
      </c>
      <c r="I25" s="143"/>
      <c r="J25" s="143"/>
      <c r="K25" s="143"/>
      <c r="L25" s="143"/>
      <c r="M25" s="143"/>
      <c r="N25" s="143"/>
    </row>
    <row r="26" spans="4:17" ht="34.5" customHeight="1" x14ac:dyDescent="0.25">
      <c r="H26" s="144" t="s">
        <v>81</v>
      </c>
      <c r="I26" s="144"/>
      <c r="J26" s="144"/>
      <c r="K26" s="144"/>
      <c r="L26" s="144"/>
      <c r="M26" s="144"/>
      <c r="N26" s="144"/>
    </row>
  </sheetData>
  <mergeCells count="4">
    <mergeCell ref="D7:Q21"/>
    <mergeCell ref="F24:P24"/>
    <mergeCell ref="H25:N25"/>
    <mergeCell ref="H26:N2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42"/>
  <sheetViews>
    <sheetView tabSelected="1" workbookViewId="0">
      <selection activeCell="K30" sqref="K30"/>
    </sheetView>
  </sheetViews>
  <sheetFormatPr baseColWidth="10" defaultRowHeight="15" x14ac:dyDescent="0.25"/>
  <cols>
    <col min="3" max="3" width="7.85546875" customWidth="1"/>
    <col min="4" max="4" width="12.85546875" customWidth="1"/>
    <col min="5" max="5" width="15.5703125" customWidth="1"/>
    <col min="6" max="6" width="13.42578125" customWidth="1"/>
    <col min="10" max="10" width="2.140625" bestFit="1" customWidth="1"/>
    <col min="11" max="11" width="13.85546875" customWidth="1"/>
    <col min="12" max="12" width="11.140625" customWidth="1"/>
    <col min="13" max="13" width="2.140625" bestFit="1" customWidth="1"/>
    <col min="15" max="15" width="14.5703125" bestFit="1" customWidth="1"/>
  </cols>
  <sheetData>
    <row r="3" spans="4:16" x14ac:dyDescent="0.25">
      <c r="D3" s="172" t="s">
        <v>89</v>
      </c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</row>
    <row r="4" spans="4:16" x14ac:dyDescent="0.25">
      <c r="D4" s="173" t="s">
        <v>1</v>
      </c>
      <c r="E4" s="175"/>
      <c r="F4" s="175"/>
      <c r="G4" s="175"/>
      <c r="H4" s="175"/>
      <c r="I4" s="174"/>
      <c r="J4" s="116"/>
      <c r="K4" s="173" t="s">
        <v>90</v>
      </c>
      <c r="L4" s="174"/>
      <c r="M4" s="116"/>
      <c r="N4" s="173" t="s">
        <v>88</v>
      </c>
      <c r="O4" s="174"/>
    </row>
    <row r="5" spans="4:16" x14ac:dyDescent="0.25">
      <c r="D5" s="180" t="s">
        <v>0</v>
      </c>
      <c r="E5" s="181"/>
      <c r="F5" s="226" t="s">
        <v>87</v>
      </c>
      <c r="G5" s="227"/>
      <c r="H5" s="180" t="s">
        <v>3</v>
      </c>
      <c r="I5" s="181"/>
      <c r="J5" s="113"/>
      <c r="K5" s="114" t="s">
        <v>87</v>
      </c>
      <c r="L5" s="115" t="s">
        <v>5</v>
      </c>
      <c r="M5" s="115"/>
      <c r="N5" s="114" t="s">
        <v>88</v>
      </c>
      <c r="O5" s="117" t="s">
        <v>7</v>
      </c>
      <c r="P5" s="118"/>
    </row>
    <row r="6" spans="4:16" x14ac:dyDescent="0.25">
      <c r="D6" s="180" t="s">
        <v>91</v>
      </c>
      <c r="E6" s="181"/>
      <c r="F6" s="178">
        <v>2200000</v>
      </c>
      <c r="G6" s="179"/>
      <c r="H6" s="176"/>
      <c r="I6" s="177"/>
      <c r="J6" s="122"/>
      <c r="K6" s="123"/>
      <c r="L6" s="123"/>
      <c r="M6" s="122"/>
      <c r="N6" s="123"/>
      <c r="O6" s="123"/>
    </row>
    <row r="7" spans="4:16" x14ac:dyDescent="0.25">
      <c r="D7" s="180" t="s">
        <v>92</v>
      </c>
      <c r="E7" s="181"/>
      <c r="F7" s="178">
        <v>365110</v>
      </c>
      <c r="G7" s="179"/>
      <c r="H7" s="178"/>
      <c r="I7" s="179"/>
      <c r="J7" s="124"/>
      <c r="K7" s="125"/>
      <c r="L7" s="125"/>
      <c r="M7" s="124"/>
      <c r="N7" s="125"/>
      <c r="O7" s="125"/>
    </row>
    <row r="8" spans="4:16" x14ac:dyDescent="0.25">
      <c r="D8" s="180" t="s">
        <v>93</v>
      </c>
      <c r="E8" s="181"/>
      <c r="F8" s="178">
        <v>3217095</v>
      </c>
      <c r="G8" s="179"/>
      <c r="H8" s="178"/>
      <c r="I8" s="179"/>
      <c r="J8" s="124"/>
      <c r="K8" s="125"/>
      <c r="L8" s="125"/>
      <c r="M8" s="124"/>
      <c r="N8" s="125"/>
      <c r="O8" s="125"/>
    </row>
    <row r="9" spans="4:16" x14ac:dyDescent="0.25">
      <c r="D9" s="180" t="s">
        <v>94</v>
      </c>
      <c r="E9" s="181"/>
      <c r="F9" s="178"/>
      <c r="G9" s="179"/>
      <c r="H9" s="178"/>
      <c r="I9" s="179"/>
      <c r="J9" s="124"/>
      <c r="K9" s="57">
        <v>1500000</v>
      </c>
      <c r="L9" s="125"/>
      <c r="M9" s="124"/>
      <c r="N9" s="125"/>
      <c r="O9" s="125"/>
    </row>
    <row r="10" spans="4:16" x14ac:dyDescent="0.25">
      <c r="D10" s="180" t="s">
        <v>95</v>
      </c>
      <c r="E10" s="181"/>
      <c r="F10" s="178"/>
      <c r="G10" s="179"/>
      <c r="H10" s="178"/>
      <c r="I10" s="179"/>
      <c r="J10" s="124"/>
      <c r="K10" s="125">
        <v>300000</v>
      </c>
      <c r="L10" s="125"/>
      <c r="M10" s="124"/>
      <c r="N10" s="125"/>
      <c r="O10" s="125"/>
    </row>
    <row r="11" spans="4:16" ht="27.75" customHeight="1" x14ac:dyDescent="0.25">
      <c r="D11" s="182" t="s">
        <v>96</v>
      </c>
      <c r="E11" s="183"/>
      <c r="F11" s="178"/>
      <c r="G11" s="179"/>
      <c r="H11" s="178">
        <v>28800</v>
      </c>
      <c r="I11" s="179"/>
      <c r="J11" s="124"/>
      <c r="K11" s="125"/>
      <c r="L11" s="125"/>
      <c r="M11" s="124"/>
      <c r="N11" s="125"/>
      <c r="O11" s="125"/>
    </row>
    <row r="12" spans="4:16" x14ac:dyDescent="0.25">
      <c r="D12" s="180" t="s">
        <v>97</v>
      </c>
      <c r="E12" s="181"/>
      <c r="F12" s="178"/>
      <c r="G12" s="179"/>
      <c r="H12" s="178"/>
      <c r="I12" s="179"/>
      <c r="J12" s="124"/>
      <c r="K12" s="125"/>
      <c r="L12" s="125"/>
      <c r="M12" s="124"/>
      <c r="N12" s="125"/>
      <c r="O12" s="125">
        <v>150000</v>
      </c>
    </row>
    <row r="13" spans="4:16" x14ac:dyDescent="0.25">
      <c r="D13" s="180" t="s">
        <v>98</v>
      </c>
      <c r="E13" s="181"/>
      <c r="F13" s="178"/>
      <c r="G13" s="179"/>
      <c r="H13" s="178"/>
      <c r="I13" s="179"/>
      <c r="J13" s="124"/>
      <c r="K13" s="125"/>
      <c r="L13" s="125">
        <v>300000</v>
      </c>
      <c r="M13" s="124"/>
      <c r="N13" s="125"/>
      <c r="O13" s="125"/>
    </row>
    <row r="14" spans="4:16" ht="21" customHeight="1" x14ac:dyDescent="0.25">
      <c r="D14" s="180" t="s">
        <v>100</v>
      </c>
      <c r="E14" s="181"/>
      <c r="F14" s="178"/>
      <c r="G14" s="179"/>
      <c r="H14" s="178"/>
      <c r="I14" s="179"/>
      <c r="J14" s="124"/>
      <c r="K14" s="125"/>
      <c r="L14" s="125"/>
      <c r="M14" s="124"/>
      <c r="N14" s="125"/>
      <c r="O14" s="125">
        <v>1700000</v>
      </c>
    </row>
    <row r="15" spans="4:16" ht="30" customHeight="1" x14ac:dyDescent="0.25">
      <c r="D15" s="182" t="s">
        <v>99</v>
      </c>
      <c r="E15" s="183"/>
      <c r="F15" s="178"/>
      <c r="G15" s="179"/>
      <c r="H15" s="178"/>
      <c r="I15" s="179"/>
      <c r="J15" s="124"/>
      <c r="K15" s="125"/>
      <c r="L15" s="125"/>
      <c r="M15" s="124"/>
      <c r="N15" s="125"/>
      <c r="O15" s="125">
        <v>547000</v>
      </c>
    </row>
    <row r="16" spans="4:16" x14ac:dyDescent="0.25">
      <c r="D16" s="180" t="s">
        <v>113</v>
      </c>
      <c r="E16" s="181"/>
      <c r="F16" s="224"/>
      <c r="G16" s="225"/>
      <c r="H16" s="222"/>
      <c r="I16" s="223"/>
      <c r="J16" s="127"/>
      <c r="K16" s="134"/>
      <c r="L16" s="135"/>
      <c r="M16" s="127"/>
      <c r="N16" s="134"/>
      <c r="O16" s="136">
        <v>1260000</v>
      </c>
    </row>
    <row r="17" spans="4:16" x14ac:dyDescent="0.25">
      <c r="F17" s="202">
        <f>SUM(F7:G9)</f>
        <v>3582205</v>
      </c>
      <c r="G17" s="202"/>
      <c r="H17" s="203">
        <v>28800</v>
      </c>
      <c r="I17" s="203"/>
      <c r="J17" s="3"/>
      <c r="K17" s="119">
        <v>180000</v>
      </c>
      <c r="L17" s="126">
        <v>300000</v>
      </c>
      <c r="M17" s="3"/>
      <c r="N17" s="120"/>
      <c r="O17" s="121">
        <f>SUM(O13+O15+O16)</f>
        <v>1807000</v>
      </c>
    </row>
    <row r="18" spans="4:16" x14ac:dyDescent="0.25">
      <c r="D18" s="84"/>
      <c r="E18" s="84"/>
      <c r="F18" s="84"/>
      <c r="G18" s="131"/>
      <c r="H18" s="131"/>
      <c r="I18" s="131"/>
      <c r="J18" s="26"/>
      <c r="K18" s="26"/>
    </row>
    <row r="19" spans="4:16" x14ac:dyDescent="0.25">
      <c r="D19" s="210" t="s">
        <v>30</v>
      </c>
      <c r="E19" s="211"/>
      <c r="F19" s="212"/>
      <c r="G19" s="213">
        <v>1807000</v>
      </c>
      <c r="H19" s="214"/>
      <c r="I19" s="215"/>
    </row>
    <row r="20" spans="4:16" x14ac:dyDescent="0.25">
      <c r="D20" s="207" t="s">
        <v>101</v>
      </c>
      <c r="E20" s="208"/>
      <c r="F20" s="209"/>
      <c r="G20" s="216">
        <v>5782205</v>
      </c>
      <c r="H20" s="217"/>
      <c r="I20" s="218"/>
    </row>
    <row r="21" spans="4:16" x14ac:dyDescent="0.25">
      <c r="D21" s="204" t="s">
        <v>102</v>
      </c>
      <c r="E21" s="205"/>
      <c r="F21" s="206"/>
      <c r="G21" s="219">
        <v>300000</v>
      </c>
      <c r="H21" s="220"/>
      <c r="I21" s="221"/>
      <c r="O21" s="184"/>
      <c r="P21" s="184"/>
    </row>
    <row r="22" spans="4:16" x14ac:dyDescent="0.25">
      <c r="D22" s="187" t="s">
        <v>103</v>
      </c>
      <c r="E22" s="188"/>
      <c r="F22" s="189"/>
      <c r="G22" s="196">
        <v>28800</v>
      </c>
      <c r="H22" s="197"/>
      <c r="I22" s="198"/>
    </row>
    <row r="23" spans="4:16" x14ac:dyDescent="0.25">
      <c r="D23" s="190" t="s">
        <v>104</v>
      </c>
      <c r="E23" s="191"/>
      <c r="F23" s="192"/>
      <c r="G23" s="199">
        <v>180000</v>
      </c>
      <c r="H23" s="200"/>
      <c r="I23" s="201"/>
    </row>
    <row r="24" spans="4:16" x14ac:dyDescent="0.25">
      <c r="D24" s="193" t="s">
        <v>105</v>
      </c>
      <c r="E24" s="194"/>
      <c r="F24" s="195"/>
      <c r="G24" s="228">
        <f>SUM(G19:I23)</f>
        <v>8098005</v>
      </c>
      <c r="H24" s="229"/>
      <c r="I24" s="230"/>
    </row>
    <row r="26" spans="4:16" x14ac:dyDescent="0.25">
      <c r="D26" s="231" t="s">
        <v>106</v>
      </c>
      <c r="E26" s="232"/>
      <c r="F26" s="233"/>
      <c r="G26" s="234">
        <f>(800*H11)</f>
        <v>23040000</v>
      </c>
      <c r="H26" s="235"/>
      <c r="I26" s="236"/>
    </row>
    <row r="28" spans="4:16" x14ac:dyDescent="0.25">
      <c r="D28" s="237" t="s">
        <v>107</v>
      </c>
      <c r="E28" s="238"/>
      <c r="F28" s="239"/>
      <c r="G28" s="240">
        <f>(G26-G24)</f>
        <v>14941995</v>
      </c>
      <c r="H28" s="241"/>
      <c r="I28" s="242"/>
      <c r="K28" s="248">
        <f>(G28*100%)/G26%</f>
        <v>64.852408854166669</v>
      </c>
    </row>
    <row r="31" spans="4:16" x14ac:dyDescent="0.25">
      <c r="G31" s="185"/>
      <c r="H31" s="185"/>
      <c r="I31" s="186"/>
      <c r="J31" s="186"/>
      <c r="K31" s="26"/>
      <c r="L31" s="128"/>
      <c r="M31" s="129">
        <v>300000</v>
      </c>
      <c r="N31" s="26"/>
      <c r="O31" s="128"/>
      <c r="P31" s="130"/>
    </row>
    <row r="33" spans="5:17" x14ac:dyDescent="0.25">
      <c r="E33" s="84"/>
      <c r="F33" s="84"/>
      <c r="G33" s="84"/>
      <c r="H33" s="131"/>
      <c r="I33" s="131"/>
      <c r="J33" s="131"/>
      <c r="K33" s="26"/>
      <c r="L33" s="26"/>
      <c r="M33" s="26"/>
    </row>
    <row r="34" spans="5:17" x14ac:dyDescent="0.25">
      <c r="E34" s="84"/>
      <c r="F34" s="84"/>
      <c r="G34" s="84"/>
      <c r="H34" s="132"/>
      <c r="I34" s="132"/>
      <c r="J34" s="132"/>
      <c r="K34" s="26"/>
      <c r="L34" s="26"/>
      <c r="M34" s="26"/>
    </row>
    <row r="35" spans="5:17" x14ac:dyDescent="0.25">
      <c r="E35" s="84"/>
      <c r="F35" s="84"/>
      <c r="G35" s="84"/>
      <c r="H35" s="131"/>
      <c r="I35" s="131"/>
      <c r="J35" s="131"/>
      <c r="K35" s="26"/>
      <c r="L35" s="26"/>
      <c r="M35" s="26"/>
    </row>
    <row r="36" spans="5:17" x14ac:dyDescent="0.25">
      <c r="E36" s="84"/>
      <c r="F36" s="84"/>
      <c r="G36" s="84"/>
      <c r="H36" s="132"/>
      <c r="I36" s="132"/>
      <c r="J36" s="132"/>
      <c r="K36" s="26"/>
      <c r="L36" s="26"/>
      <c r="M36" s="26"/>
      <c r="P36" s="184"/>
      <c r="Q36" s="184"/>
    </row>
    <row r="37" spans="5:17" x14ac:dyDescent="0.25">
      <c r="E37" s="84"/>
      <c r="F37" s="84"/>
      <c r="G37" s="84"/>
      <c r="H37" s="132"/>
      <c r="I37" s="132"/>
      <c r="J37" s="132"/>
      <c r="K37" s="26"/>
      <c r="L37" s="26"/>
      <c r="M37" s="26"/>
    </row>
    <row r="38" spans="5:17" x14ac:dyDescent="0.25">
      <c r="E38" s="84"/>
      <c r="F38" s="84"/>
      <c r="G38" s="84"/>
      <c r="H38" s="133"/>
      <c r="I38" s="133"/>
      <c r="J38" s="133"/>
      <c r="K38" s="26"/>
      <c r="L38" s="26"/>
      <c r="M38" s="26"/>
    </row>
    <row r="39" spans="5:17" x14ac:dyDescent="0.25">
      <c r="E39" s="26"/>
      <c r="F39" s="26"/>
      <c r="G39" s="26"/>
      <c r="H39" s="26"/>
      <c r="I39" s="26"/>
      <c r="J39" s="26"/>
      <c r="K39" s="26"/>
      <c r="L39" s="26"/>
      <c r="M39" s="26"/>
    </row>
    <row r="40" spans="5:17" x14ac:dyDescent="0.25">
      <c r="E40" s="84"/>
      <c r="F40" s="84"/>
      <c r="G40" s="84"/>
      <c r="H40" s="132"/>
      <c r="I40" s="132"/>
      <c r="J40" s="132"/>
      <c r="K40" s="26"/>
      <c r="L40" s="26"/>
      <c r="M40" s="26"/>
    </row>
    <row r="41" spans="5:17" x14ac:dyDescent="0.25">
      <c r="E41" s="26"/>
      <c r="F41" s="26"/>
      <c r="G41" s="26"/>
      <c r="H41" s="26"/>
      <c r="I41" s="26"/>
      <c r="J41" s="26"/>
      <c r="K41" s="26"/>
      <c r="L41" s="26"/>
      <c r="M41" s="26"/>
    </row>
    <row r="42" spans="5:17" x14ac:dyDescent="0.25">
      <c r="E42" s="84"/>
      <c r="F42" s="84"/>
      <c r="G42" s="84"/>
      <c r="H42" s="84"/>
      <c r="I42" s="84"/>
      <c r="J42" s="84"/>
      <c r="K42" s="26"/>
      <c r="L42" s="26"/>
      <c r="M42" s="26"/>
    </row>
  </sheetData>
  <mergeCells count="62">
    <mergeCell ref="F16:G16"/>
    <mergeCell ref="H5:I5"/>
    <mergeCell ref="F5:G5"/>
    <mergeCell ref="D5:E5"/>
    <mergeCell ref="D16:E16"/>
    <mergeCell ref="F11:G11"/>
    <mergeCell ref="F12:G12"/>
    <mergeCell ref="F13:G13"/>
    <mergeCell ref="F14:G14"/>
    <mergeCell ref="F15:G15"/>
    <mergeCell ref="H7:I7"/>
    <mergeCell ref="H8:I8"/>
    <mergeCell ref="H9:I9"/>
    <mergeCell ref="H10:I10"/>
    <mergeCell ref="H11:I11"/>
    <mergeCell ref="F17:G17"/>
    <mergeCell ref="H17:I17"/>
    <mergeCell ref="D21:F21"/>
    <mergeCell ref="D20:F20"/>
    <mergeCell ref="D19:F19"/>
    <mergeCell ref="G19:I19"/>
    <mergeCell ref="G20:I20"/>
    <mergeCell ref="G21:I21"/>
    <mergeCell ref="P36:Q36"/>
    <mergeCell ref="G31:H31"/>
    <mergeCell ref="I31:J31"/>
    <mergeCell ref="D22:F22"/>
    <mergeCell ref="D23:F23"/>
    <mergeCell ref="D24:F24"/>
    <mergeCell ref="G22:I22"/>
    <mergeCell ref="G23:I23"/>
    <mergeCell ref="G24:I24"/>
    <mergeCell ref="D26:F26"/>
    <mergeCell ref="G26:I26"/>
    <mergeCell ref="D28:F28"/>
    <mergeCell ref="G28:I28"/>
    <mergeCell ref="O21:P21"/>
    <mergeCell ref="H12:I12"/>
    <mergeCell ref="H13:I13"/>
    <mergeCell ref="H14:I14"/>
    <mergeCell ref="H15:I15"/>
    <mergeCell ref="H16:I16"/>
    <mergeCell ref="D13:E13"/>
    <mergeCell ref="D14:E14"/>
    <mergeCell ref="D15:E15"/>
    <mergeCell ref="F6:G6"/>
    <mergeCell ref="D6:E6"/>
    <mergeCell ref="D7:E7"/>
    <mergeCell ref="D8:E8"/>
    <mergeCell ref="D9:E9"/>
    <mergeCell ref="D10:E10"/>
    <mergeCell ref="D11:E11"/>
    <mergeCell ref="F7:G7"/>
    <mergeCell ref="F8:G8"/>
    <mergeCell ref="F9:G9"/>
    <mergeCell ref="F10:G10"/>
    <mergeCell ref="D12:E12"/>
    <mergeCell ref="D3:O3"/>
    <mergeCell ref="N4:O4"/>
    <mergeCell ref="K4:L4"/>
    <mergeCell ref="D4:I4"/>
    <mergeCell ref="H6:I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43"/>
  <sheetViews>
    <sheetView topLeftCell="A13" workbookViewId="0">
      <selection activeCell="L36" sqref="L36"/>
    </sheetView>
  </sheetViews>
  <sheetFormatPr baseColWidth="10" defaultRowHeight="15" x14ac:dyDescent="0.25"/>
  <cols>
    <col min="3" max="3" width="9.7109375" customWidth="1"/>
    <col min="4" max="4" width="13.42578125" customWidth="1"/>
    <col min="10" max="10" width="2.140625" bestFit="1" customWidth="1"/>
    <col min="11" max="11" width="14.5703125" bestFit="1" customWidth="1"/>
    <col min="12" max="12" width="12.7109375" customWidth="1"/>
    <col min="13" max="13" width="2.140625" bestFit="1" customWidth="1"/>
    <col min="15" max="15" width="14.5703125" bestFit="1" customWidth="1"/>
  </cols>
  <sheetData>
    <row r="2" spans="4:15" x14ac:dyDescent="0.25">
      <c r="D2" s="172" t="s">
        <v>108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</row>
    <row r="3" spans="4:15" x14ac:dyDescent="0.25">
      <c r="D3" s="173" t="s">
        <v>1</v>
      </c>
      <c r="E3" s="175"/>
      <c r="F3" s="175"/>
      <c r="G3" s="175"/>
      <c r="H3" s="175"/>
      <c r="I3" s="174"/>
      <c r="J3" s="116"/>
      <c r="K3" s="173" t="s">
        <v>90</v>
      </c>
      <c r="L3" s="174"/>
      <c r="M3" s="116"/>
      <c r="N3" s="173" t="s">
        <v>88</v>
      </c>
      <c r="O3" s="174"/>
    </row>
    <row r="4" spans="4:15" x14ac:dyDescent="0.25">
      <c r="D4" s="243" t="s">
        <v>0</v>
      </c>
      <c r="E4" s="243"/>
      <c r="F4" s="184" t="s">
        <v>87</v>
      </c>
      <c r="G4" s="184"/>
      <c r="H4" s="243" t="s">
        <v>3</v>
      </c>
      <c r="I4" s="243"/>
      <c r="J4" s="113"/>
      <c r="K4" s="114" t="s">
        <v>87</v>
      </c>
      <c r="L4" s="115" t="s">
        <v>5</v>
      </c>
      <c r="M4" s="115"/>
      <c r="N4" s="114" t="s">
        <v>88</v>
      </c>
      <c r="O4" s="115" t="s">
        <v>7</v>
      </c>
    </row>
    <row r="5" spans="4:15" x14ac:dyDescent="0.25">
      <c r="D5" s="180" t="s">
        <v>91</v>
      </c>
      <c r="E5" s="181"/>
      <c r="F5" s="178">
        <v>2200000</v>
      </c>
      <c r="G5" s="179"/>
      <c r="H5" s="176"/>
      <c r="I5" s="177"/>
      <c r="J5" s="122"/>
      <c r="K5" s="123"/>
      <c r="L5" s="123"/>
      <c r="M5" s="122"/>
      <c r="N5" s="123"/>
      <c r="O5" s="123"/>
    </row>
    <row r="6" spans="4:15" x14ac:dyDescent="0.25">
      <c r="D6" s="180" t="s">
        <v>92</v>
      </c>
      <c r="E6" s="181"/>
      <c r="F6" s="178">
        <v>365110</v>
      </c>
      <c r="G6" s="179"/>
      <c r="H6" s="178"/>
      <c r="I6" s="179"/>
      <c r="J6" s="124"/>
      <c r="K6" s="125"/>
      <c r="L6" s="125"/>
      <c r="M6" s="124"/>
      <c r="N6" s="125"/>
      <c r="O6" s="125"/>
    </row>
    <row r="7" spans="4:15" x14ac:dyDescent="0.25">
      <c r="D7" s="180" t="s">
        <v>111</v>
      </c>
      <c r="E7" s="181"/>
      <c r="F7" s="178">
        <v>3217095</v>
      </c>
      <c r="G7" s="179"/>
      <c r="H7" s="178"/>
      <c r="I7" s="179"/>
      <c r="J7" s="124"/>
      <c r="K7" s="125"/>
      <c r="L7" s="125"/>
      <c r="M7" s="124"/>
      <c r="N7" s="125"/>
      <c r="O7" s="125"/>
    </row>
    <row r="8" spans="4:15" x14ac:dyDescent="0.25">
      <c r="D8" s="180" t="s">
        <v>94</v>
      </c>
      <c r="E8" s="181"/>
      <c r="F8" s="178"/>
      <c r="G8" s="179"/>
      <c r="H8" s="178"/>
      <c r="I8" s="179"/>
      <c r="J8" s="124"/>
      <c r="K8" s="57">
        <v>1500000</v>
      </c>
      <c r="L8" s="125"/>
      <c r="M8" s="124"/>
      <c r="N8" s="125"/>
      <c r="O8" s="125"/>
    </row>
    <row r="9" spans="4:15" x14ac:dyDescent="0.25">
      <c r="D9" s="180" t="s">
        <v>95</v>
      </c>
      <c r="E9" s="181"/>
      <c r="F9" s="178"/>
      <c r="G9" s="179"/>
      <c r="H9" s="178"/>
      <c r="I9" s="179"/>
      <c r="J9" s="124"/>
      <c r="K9" s="125">
        <v>300000</v>
      </c>
      <c r="L9" s="125"/>
      <c r="M9" s="124"/>
      <c r="N9" s="125"/>
      <c r="O9" s="125"/>
    </row>
    <row r="10" spans="4:15" ht="31.5" customHeight="1" x14ac:dyDescent="0.25">
      <c r="D10" s="182" t="s">
        <v>96</v>
      </c>
      <c r="E10" s="183"/>
      <c r="F10" s="178"/>
      <c r="G10" s="179"/>
      <c r="H10" s="178">
        <v>28800</v>
      </c>
      <c r="I10" s="179"/>
      <c r="J10" s="124"/>
      <c r="K10" s="125"/>
      <c r="L10" s="125"/>
      <c r="M10" s="124"/>
      <c r="N10" s="125"/>
      <c r="O10" s="125"/>
    </row>
    <row r="11" spans="4:15" x14ac:dyDescent="0.25">
      <c r="D11" s="180" t="s">
        <v>97</v>
      </c>
      <c r="E11" s="181"/>
      <c r="F11" s="178"/>
      <c r="G11" s="179"/>
      <c r="H11" s="178"/>
      <c r="I11" s="179"/>
      <c r="J11" s="124"/>
      <c r="K11" s="125"/>
      <c r="L11" s="125"/>
      <c r="M11" s="124"/>
      <c r="N11" s="125"/>
      <c r="O11" s="125">
        <v>150000</v>
      </c>
    </row>
    <row r="12" spans="4:15" x14ac:dyDescent="0.25">
      <c r="D12" s="180" t="s">
        <v>98</v>
      </c>
      <c r="E12" s="181"/>
      <c r="F12" s="178"/>
      <c r="G12" s="179"/>
      <c r="H12" s="178"/>
      <c r="I12" s="179"/>
      <c r="J12" s="124"/>
      <c r="K12" s="125"/>
      <c r="L12" s="125">
        <v>300000</v>
      </c>
      <c r="M12" s="124"/>
      <c r="N12" s="125"/>
      <c r="O12" s="125"/>
    </row>
    <row r="13" spans="4:15" x14ac:dyDescent="0.25">
      <c r="D13" s="180" t="s">
        <v>100</v>
      </c>
      <c r="E13" s="181"/>
      <c r="F13" s="178"/>
      <c r="G13" s="179"/>
      <c r="H13" s="178"/>
      <c r="I13" s="179"/>
      <c r="J13" s="124"/>
      <c r="K13" s="125"/>
      <c r="L13" s="125"/>
      <c r="M13" s="124"/>
      <c r="N13" s="125"/>
      <c r="O13" s="125">
        <v>1700000</v>
      </c>
    </row>
    <row r="14" spans="4:15" ht="34.5" customHeight="1" x14ac:dyDescent="0.25">
      <c r="D14" s="182" t="s">
        <v>99</v>
      </c>
      <c r="E14" s="183"/>
      <c r="F14" s="178"/>
      <c r="G14" s="179"/>
      <c r="H14" s="178"/>
      <c r="I14" s="179"/>
      <c r="J14" s="124"/>
      <c r="K14" s="125"/>
      <c r="L14" s="125"/>
      <c r="M14" s="124"/>
      <c r="N14" s="125"/>
      <c r="O14" s="125">
        <v>547000</v>
      </c>
    </row>
    <row r="15" spans="4:15" x14ac:dyDescent="0.25">
      <c r="D15" s="182" t="s">
        <v>109</v>
      </c>
      <c r="E15" s="183"/>
      <c r="F15" s="178">
        <v>25000</v>
      </c>
      <c r="G15" s="179"/>
      <c r="H15" s="178"/>
      <c r="I15" s="179"/>
      <c r="K15" s="125"/>
      <c r="L15" s="125"/>
      <c r="N15" s="125"/>
      <c r="O15" s="125"/>
    </row>
    <row r="16" spans="4:15" x14ac:dyDescent="0.25">
      <c r="D16" s="182" t="s">
        <v>110</v>
      </c>
      <c r="E16" s="183"/>
      <c r="F16" s="178">
        <v>25000</v>
      </c>
      <c r="G16" s="179"/>
      <c r="H16" s="178"/>
      <c r="I16" s="179"/>
      <c r="K16" s="125"/>
      <c r="L16" s="125"/>
      <c r="N16" s="125"/>
      <c r="O16" s="125"/>
    </row>
    <row r="17" spans="4:15" x14ac:dyDescent="0.25">
      <c r="D17" s="182" t="s">
        <v>114</v>
      </c>
      <c r="E17" s="183"/>
      <c r="F17" s="246">
        <v>1130000</v>
      </c>
      <c r="G17" s="247"/>
      <c r="H17" s="244"/>
      <c r="I17" s="245"/>
      <c r="J17" s="137"/>
      <c r="K17" s="138"/>
      <c r="L17" s="138"/>
      <c r="M17" s="137"/>
      <c r="N17" s="138"/>
      <c r="O17" s="138"/>
    </row>
    <row r="18" spans="4:15" x14ac:dyDescent="0.25">
      <c r="D18" s="182" t="s">
        <v>115</v>
      </c>
      <c r="E18" s="183"/>
      <c r="F18" s="246">
        <v>1105000</v>
      </c>
      <c r="G18" s="247"/>
      <c r="H18" s="244"/>
      <c r="I18" s="245"/>
      <c r="J18" s="137"/>
      <c r="K18" s="138"/>
      <c r="L18" s="138"/>
      <c r="M18" s="137"/>
      <c r="N18" s="138"/>
      <c r="O18" s="138"/>
    </row>
    <row r="19" spans="4:15" x14ac:dyDescent="0.25">
      <c r="D19" s="182" t="s">
        <v>116</v>
      </c>
      <c r="E19" s="183"/>
      <c r="F19" s="246">
        <v>1300000</v>
      </c>
      <c r="G19" s="247"/>
      <c r="H19" s="244"/>
      <c r="I19" s="245"/>
      <c r="J19" s="137"/>
      <c r="K19" s="138"/>
      <c r="L19" s="138"/>
      <c r="M19" s="137"/>
      <c r="N19" s="138"/>
      <c r="O19" s="138"/>
    </row>
    <row r="20" spans="4:15" x14ac:dyDescent="0.25">
      <c r="D20" s="182" t="s">
        <v>112</v>
      </c>
      <c r="E20" s="183"/>
      <c r="F20" s="244"/>
      <c r="G20" s="245"/>
      <c r="H20" s="244">
        <v>4300000</v>
      </c>
      <c r="I20" s="245"/>
      <c r="J20" s="137"/>
      <c r="K20" s="138"/>
      <c r="L20" s="138"/>
      <c r="M20" s="137"/>
      <c r="N20" s="138"/>
      <c r="O20" s="138"/>
    </row>
    <row r="21" spans="4:15" x14ac:dyDescent="0.25">
      <c r="D21" s="182" t="s">
        <v>113</v>
      </c>
      <c r="E21" s="183"/>
      <c r="F21" s="244"/>
      <c r="G21" s="245"/>
      <c r="H21" s="244"/>
      <c r="I21" s="245"/>
      <c r="J21" s="137"/>
      <c r="K21" s="138"/>
      <c r="L21" s="138"/>
      <c r="M21" s="137"/>
      <c r="N21" s="138"/>
      <c r="O21" s="138">
        <v>1260000</v>
      </c>
    </row>
    <row r="22" spans="4:15" x14ac:dyDescent="0.25">
      <c r="F22" s="202">
        <f>SUM(F5+F6+F7+F15+F16+F17+F18+F19)</f>
        <v>9367205</v>
      </c>
      <c r="G22" s="202"/>
      <c r="H22" s="203">
        <f>SUM(H10+H20)</f>
        <v>4328800</v>
      </c>
      <c r="I22" s="203"/>
      <c r="J22" s="3"/>
      <c r="K22" s="119">
        <f>SUM(K8+K9)</f>
        <v>1800000</v>
      </c>
      <c r="L22" s="126">
        <f>L12</f>
        <v>300000</v>
      </c>
      <c r="M22" s="3"/>
      <c r="N22" s="120"/>
      <c r="O22" s="121">
        <f>SUM(O11+O13+O14)</f>
        <v>2397000</v>
      </c>
    </row>
    <row r="24" spans="4:15" x14ac:dyDescent="0.25">
      <c r="D24" s="210" t="s">
        <v>30</v>
      </c>
      <c r="E24" s="211"/>
      <c r="F24" s="212"/>
      <c r="G24" s="213">
        <f>O22</f>
        <v>2397000</v>
      </c>
      <c r="H24" s="214"/>
      <c r="I24" s="215"/>
    </row>
    <row r="25" spans="4:15" x14ac:dyDescent="0.25">
      <c r="D25" s="207" t="s">
        <v>101</v>
      </c>
      <c r="E25" s="208"/>
      <c r="F25" s="209"/>
      <c r="G25" s="216">
        <f>F22</f>
        <v>9367205</v>
      </c>
      <c r="H25" s="217"/>
      <c r="I25" s="218"/>
    </row>
    <row r="26" spans="4:15" x14ac:dyDescent="0.25">
      <c r="D26" s="204" t="s">
        <v>102</v>
      </c>
      <c r="E26" s="205"/>
      <c r="F26" s="206"/>
      <c r="G26" s="219">
        <f>L22</f>
        <v>300000</v>
      </c>
      <c r="H26" s="220"/>
      <c r="I26" s="221"/>
    </row>
    <row r="27" spans="4:15" x14ac:dyDescent="0.25">
      <c r="D27" s="187" t="s">
        <v>103</v>
      </c>
      <c r="E27" s="188"/>
      <c r="F27" s="189"/>
      <c r="G27" s="196">
        <f>H22</f>
        <v>4328800</v>
      </c>
      <c r="H27" s="197"/>
      <c r="I27" s="198"/>
    </row>
    <row r="28" spans="4:15" x14ac:dyDescent="0.25">
      <c r="D28" s="190" t="s">
        <v>104</v>
      </c>
      <c r="E28" s="191"/>
      <c r="F28" s="192"/>
      <c r="G28" s="199">
        <f>K22</f>
        <v>1800000</v>
      </c>
      <c r="H28" s="200"/>
      <c r="I28" s="201"/>
    </row>
    <row r="29" spans="4:15" x14ac:dyDescent="0.25">
      <c r="D29" s="193" t="s">
        <v>105</v>
      </c>
      <c r="E29" s="194"/>
      <c r="F29" s="195"/>
      <c r="G29" s="228">
        <f>SUM(G24:I28)</f>
        <v>18193005</v>
      </c>
      <c r="H29" s="229"/>
      <c r="I29" s="230"/>
    </row>
    <row r="31" spans="4:15" x14ac:dyDescent="0.25">
      <c r="D31" s="231" t="s">
        <v>106</v>
      </c>
      <c r="E31" s="232"/>
      <c r="F31" s="233"/>
      <c r="G31" s="234">
        <f>(800*H10)</f>
        <v>23040000</v>
      </c>
      <c r="H31" s="235"/>
      <c r="I31" s="236"/>
    </row>
    <row r="33" spans="4:19" x14ac:dyDescent="0.25">
      <c r="D33" s="237" t="s">
        <v>107</v>
      </c>
      <c r="E33" s="238"/>
      <c r="F33" s="239"/>
      <c r="G33" s="240">
        <f>(G31-G29)</f>
        <v>4846995</v>
      </c>
      <c r="H33" s="241"/>
      <c r="I33" s="242"/>
      <c r="K33" s="248">
        <f>(G33*100%)/G31</f>
        <v>0.210373046875</v>
      </c>
      <c r="L33" s="84"/>
      <c r="M33" s="84"/>
      <c r="N33" s="84"/>
      <c r="O33" s="131"/>
      <c r="P33" s="131"/>
      <c r="Q33" s="131"/>
      <c r="R33" s="26"/>
      <c r="S33" s="26"/>
    </row>
    <row r="34" spans="4:19" x14ac:dyDescent="0.25">
      <c r="L34" s="84"/>
      <c r="M34" s="84"/>
      <c r="N34" s="84"/>
      <c r="O34" s="132"/>
      <c r="P34" s="132"/>
      <c r="Q34" s="132"/>
      <c r="R34" s="26"/>
      <c r="S34" s="26"/>
    </row>
    <row r="35" spans="4:19" x14ac:dyDescent="0.25">
      <c r="L35" s="84"/>
      <c r="M35" s="84"/>
      <c r="N35" s="84"/>
      <c r="O35" s="131"/>
      <c r="P35" s="131"/>
      <c r="Q35" s="131"/>
      <c r="R35" s="26"/>
      <c r="S35" s="26"/>
    </row>
    <row r="36" spans="4:19" x14ac:dyDescent="0.25">
      <c r="L36" s="84"/>
      <c r="M36" s="84"/>
      <c r="N36" s="84"/>
      <c r="O36" s="132"/>
      <c r="P36" s="132"/>
      <c r="Q36" s="132"/>
      <c r="R36" s="26"/>
      <c r="S36" s="26"/>
    </row>
    <row r="37" spans="4:19" x14ac:dyDescent="0.25">
      <c r="L37" s="84"/>
      <c r="M37" s="84"/>
      <c r="N37" s="84"/>
      <c r="O37" s="132"/>
      <c r="P37" s="132"/>
      <c r="Q37" s="132"/>
      <c r="R37" s="26"/>
      <c r="S37" s="26"/>
    </row>
    <row r="38" spans="4:19" x14ac:dyDescent="0.25">
      <c r="L38" s="84"/>
      <c r="M38" s="84"/>
      <c r="N38" s="84"/>
      <c r="O38" s="133"/>
      <c r="P38" s="133"/>
      <c r="Q38" s="133"/>
      <c r="R38" s="26"/>
      <c r="S38" s="26"/>
    </row>
    <row r="39" spans="4:19" x14ac:dyDescent="0.25">
      <c r="L39" s="26"/>
      <c r="M39" s="26"/>
      <c r="N39" s="26"/>
      <c r="O39" s="26"/>
      <c r="P39" s="26"/>
      <c r="Q39" s="26"/>
      <c r="R39" s="26"/>
      <c r="S39" s="26"/>
    </row>
    <row r="40" spans="4:19" x14ac:dyDescent="0.25">
      <c r="L40" s="84"/>
      <c r="M40" s="84"/>
      <c r="N40" s="84"/>
      <c r="O40" s="132"/>
      <c r="P40" s="132"/>
      <c r="Q40" s="132"/>
      <c r="R40" s="26"/>
      <c r="S40" s="26"/>
    </row>
    <row r="41" spans="4:19" x14ac:dyDescent="0.25">
      <c r="L41" s="26"/>
      <c r="M41" s="26"/>
      <c r="N41" s="26"/>
      <c r="O41" s="26"/>
      <c r="P41" s="26"/>
      <c r="Q41" s="26"/>
      <c r="R41" s="26"/>
      <c r="S41" s="26"/>
    </row>
    <row r="42" spans="4:19" x14ac:dyDescent="0.25">
      <c r="L42" s="84"/>
      <c r="M42" s="84"/>
      <c r="N42" s="84"/>
      <c r="O42" s="84"/>
      <c r="P42" s="84"/>
      <c r="Q42" s="84"/>
      <c r="R42" s="26"/>
      <c r="S42" s="26"/>
    </row>
    <row r="43" spans="4:19" x14ac:dyDescent="0.25">
      <c r="L43" s="26"/>
      <c r="M43" s="26"/>
      <c r="N43" s="26"/>
      <c r="O43" s="26"/>
      <c r="P43" s="26"/>
      <c r="Q43" s="26"/>
      <c r="R43" s="26"/>
      <c r="S43" s="26"/>
    </row>
  </sheetData>
  <mergeCells count="76">
    <mergeCell ref="D31:F31"/>
    <mergeCell ref="G31:I31"/>
    <mergeCell ref="D33:F33"/>
    <mergeCell ref="G33:I33"/>
    <mergeCell ref="D27:F27"/>
    <mergeCell ref="G27:I27"/>
    <mergeCell ref="D28:F28"/>
    <mergeCell ref="G28:I28"/>
    <mergeCell ref="D29:F29"/>
    <mergeCell ref="G29:I29"/>
    <mergeCell ref="F22:G22"/>
    <mergeCell ref="H22:I22"/>
    <mergeCell ref="D24:F24"/>
    <mergeCell ref="G24:I24"/>
    <mergeCell ref="D25:F25"/>
    <mergeCell ref="G25:I25"/>
    <mergeCell ref="D26:F26"/>
    <mergeCell ref="G26:I26"/>
    <mergeCell ref="H17:I17"/>
    <mergeCell ref="H18:I18"/>
    <mergeCell ref="H19:I19"/>
    <mergeCell ref="H20:I20"/>
    <mergeCell ref="H21:I21"/>
    <mergeCell ref="D17:E17"/>
    <mergeCell ref="D18:E18"/>
    <mergeCell ref="D19:E19"/>
    <mergeCell ref="D20:E20"/>
    <mergeCell ref="D21:E21"/>
    <mergeCell ref="F17:G17"/>
    <mergeCell ref="F18:G18"/>
    <mergeCell ref="F19:G19"/>
    <mergeCell ref="F20:G20"/>
    <mergeCell ref="F21:G21"/>
    <mergeCell ref="D15:E15"/>
    <mergeCell ref="F15:G15"/>
    <mergeCell ref="H15:I15"/>
    <mergeCell ref="F16:G16"/>
    <mergeCell ref="H16:I16"/>
    <mergeCell ref="D11:E11"/>
    <mergeCell ref="F11:G11"/>
    <mergeCell ref="H11:I11"/>
    <mergeCell ref="D12:E12"/>
    <mergeCell ref="F12:G12"/>
    <mergeCell ref="H12:I12"/>
    <mergeCell ref="D16:E16"/>
    <mergeCell ref="D13:E13"/>
    <mergeCell ref="F13:G13"/>
    <mergeCell ref="H13:I13"/>
    <mergeCell ref="D14:E14"/>
    <mergeCell ref="F14:G14"/>
    <mergeCell ref="H14:I14"/>
    <mergeCell ref="D10:E10"/>
    <mergeCell ref="F10:G10"/>
    <mergeCell ref="H10:I10"/>
    <mergeCell ref="D4:E4"/>
    <mergeCell ref="F4:G4"/>
    <mergeCell ref="H4:I4"/>
    <mergeCell ref="D8:E8"/>
    <mergeCell ref="F8:G8"/>
    <mergeCell ref="H8:I8"/>
    <mergeCell ref="D9:E9"/>
    <mergeCell ref="F9:G9"/>
    <mergeCell ref="H9:I9"/>
    <mergeCell ref="D6:E6"/>
    <mergeCell ref="F6:G6"/>
    <mergeCell ref="H6:I6"/>
    <mergeCell ref="D7:E7"/>
    <mergeCell ref="F7:G7"/>
    <mergeCell ref="H7:I7"/>
    <mergeCell ref="D2:O2"/>
    <mergeCell ref="D3:I3"/>
    <mergeCell ref="K3:L3"/>
    <mergeCell ref="N3:O3"/>
    <mergeCell ref="D5:E5"/>
    <mergeCell ref="F5:G5"/>
    <mergeCell ref="H5:I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5" sqref="A5"/>
    </sheetView>
  </sheetViews>
  <sheetFormatPr baseColWidth="10" defaultRowHeight="15" x14ac:dyDescent="0.25"/>
  <cols>
    <col min="1" max="1" width="19.85546875" bestFit="1" customWidth="1"/>
    <col min="2" max="2" width="9.7109375" bestFit="1" customWidth="1"/>
    <col min="3" max="3" width="13.85546875" bestFit="1" customWidth="1"/>
    <col min="4" max="4" width="9.85546875" bestFit="1" customWidth="1"/>
    <col min="5" max="5" width="9.7109375" bestFit="1" customWidth="1"/>
    <col min="6" max="6" width="18.42578125" bestFit="1" customWidth="1"/>
    <col min="7" max="7" width="14.28515625" bestFit="1" customWidth="1"/>
    <col min="8" max="8" width="17.28515625" bestFit="1" customWidth="1"/>
    <col min="9" max="9" width="14.140625" bestFit="1" customWidth="1"/>
    <col min="10" max="10" width="15.42578125" bestFit="1" customWidth="1"/>
  </cols>
  <sheetData>
    <row r="1" spans="1:10" x14ac:dyDescent="0.25">
      <c r="A1" s="10" t="s">
        <v>0</v>
      </c>
      <c r="B1" s="2"/>
      <c r="C1" s="8"/>
      <c r="D1" s="2"/>
      <c r="E1" s="2"/>
      <c r="F1" s="2"/>
      <c r="G1" s="2"/>
      <c r="H1" s="2"/>
      <c r="I1" s="2"/>
      <c r="J1" s="2"/>
    </row>
    <row r="2" spans="1:10" x14ac:dyDescent="0.25">
      <c r="A2" s="2" t="s">
        <v>42</v>
      </c>
      <c r="B2" s="4" t="s">
        <v>41</v>
      </c>
      <c r="C2" s="4" t="s">
        <v>43</v>
      </c>
      <c r="D2" s="4" t="s">
        <v>44</v>
      </c>
      <c r="E2" s="4" t="s">
        <v>45</v>
      </c>
      <c r="F2" s="4" t="s">
        <v>46</v>
      </c>
      <c r="G2" s="4" t="s">
        <v>47</v>
      </c>
      <c r="H2" s="4" t="s">
        <v>48</v>
      </c>
      <c r="I2" s="4" t="s">
        <v>49</v>
      </c>
      <c r="J2" s="4" t="s">
        <v>50</v>
      </c>
    </row>
    <row r="3" spans="1:10" x14ac:dyDescent="0.25">
      <c r="A3" s="4" t="s">
        <v>51</v>
      </c>
      <c r="B3" s="2"/>
      <c r="C3" s="2"/>
      <c r="D3" s="2"/>
      <c r="E3" s="2"/>
      <c r="F3" s="2">
        <v>21.83</v>
      </c>
      <c r="G3" s="2">
        <v>21.13</v>
      </c>
      <c r="H3" s="2">
        <v>9</v>
      </c>
      <c r="I3" s="2"/>
      <c r="J3" s="2"/>
    </row>
    <row r="4" spans="1:10" x14ac:dyDescent="0.25">
      <c r="A4" s="2" t="s">
        <v>31</v>
      </c>
      <c r="B4" s="5">
        <v>2800000</v>
      </c>
      <c r="C4" s="5"/>
      <c r="D4" s="5"/>
      <c r="E4" s="5">
        <v>2800000</v>
      </c>
      <c r="F4" s="5">
        <f>(E4*$F$3)/100</f>
        <v>611239.99999999988</v>
      </c>
      <c r="G4" s="5">
        <f>(E4*$G$3)/100</f>
        <v>591640</v>
      </c>
      <c r="H4" s="5">
        <f>(E4*$H$3)/100</f>
        <v>252000</v>
      </c>
      <c r="I4" s="5">
        <f>F4+G4+H4</f>
        <v>1454880</v>
      </c>
      <c r="J4" s="5">
        <f>E4+I4</f>
        <v>4254880</v>
      </c>
    </row>
    <row r="5" spans="1:10" x14ac:dyDescent="0.25">
      <c r="A5" s="2" t="s">
        <v>52</v>
      </c>
      <c r="B5" s="5">
        <v>2800000</v>
      </c>
      <c r="C5" s="5"/>
      <c r="D5" s="5"/>
      <c r="E5" s="5">
        <v>2800000</v>
      </c>
      <c r="F5" s="5">
        <f>(E5*$F$3)/100</f>
        <v>611239.99999999988</v>
      </c>
      <c r="G5" s="5">
        <f>(E5*$G$3)/100</f>
        <v>591640</v>
      </c>
      <c r="H5" s="5">
        <f>(E5*$H$3)/100</f>
        <v>252000</v>
      </c>
      <c r="I5" s="5">
        <f>F5+G5+H5</f>
        <v>1454880</v>
      </c>
      <c r="J5" s="5">
        <f>E5+I5</f>
        <v>4254880</v>
      </c>
    </row>
    <row r="6" spans="1:10" x14ac:dyDescent="0.25">
      <c r="A6" s="4" t="s">
        <v>33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25">
      <c r="A7" s="2" t="s">
        <v>40</v>
      </c>
      <c r="B7" s="5">
        <v>1200000</v>
      </c>
      <c r="C7" s="5">
        <v>140600</v>
      </c>
      <c r="D7" s="5"/>
      <c r="E7" s="5">
        <f>B7+C7</f>
        <v>1340600</v>
      </c>
      <c r="F7" s="5">
        <f>(E7*$F$3)/100</f>
        <v>292652.98</v>
      </c>
      <c r="G7" s="5">
        <f>(E7*$G$3)/100</f>
        <v>283268.78000000003</v>
      </c>
      <c r="H7" s="5">
        <f>(E7*$H$3)/100</f>
        <v>120654</v>
      </c>
      <c r="I7" s="5">
        <f>F7+G7+H7</f>
        <v>696575.76</v>
      </c>
      <c r="J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3:N24"/>
  <sheetViews>
    <sheetView workbookViewId="0">
      <selection activeCell="D11" sqref="D11"/>
    </sheetView>
  </sheetViews>
  <sheetFormatPr baseColWidth="10" defaultRowHeight="15" x14ac:dyDescent="0.25"/>
  <cols>
    <col min="3" max="3" width="19.28515625" bestFit="1" customWidth="1"/>
    <col min="9" max="9" width="22.42578125" customWidth="1"/>
    <col min="10" max="10" width="17" customWidth="1"/>
    <col min="11" max="11" width="23.140625" customWidth="1"/>
  </cols>
  <sheetData>
    <row r="3" spans="3:9" x14ac:dyDescent="0.25">
      <c r="C3" s="146" t="s">
        <v>82</v>
      </c>
      <c r="D3" s="147"/>
      <c r="E3" s="147"/>
      <c r="F3" s="147"/>
      <c r="G3" s="147"/>
      <c r="H3" s="148"/>
    </row>
    <row r="4" spans="3:9" x14ac:dyDescent="0.25">
      <c r="C4" s="104"/>
      <c r="D4" s="149" t="s">
        <v>1</v>
      </c>
      <c r="E4" s="150"/>
      <c r="F4" s="149" t="s">
        <v>7</v>
      </c>
      <c r="G4" s="150"/>
      <c r="H4" s="104"/>
    </row>
    <row r="5" spans="3:9" x14ac:dyDescent="0.25">
      <c r="C5" s="72" t="s">
        <v>0</v>
      </c>
      <c r="D5" s="72" t="s">
        <v>2</v>
      </c>
      <c r="E5" s="72" t="s">
        <v>3</v>
      </c>
      <c r="F5" s="72" t="s">
        <v>33</v>
      </c>
      <c r="G5" s="72" t="s">
        <v>34</v>
      </c>
      <c r="H5" s="72" t="s">
        <v>35</v>
      </c>
    </row>
    <row r="6" spans="3:9" x14ac:dyDescent="0.25">
      <c r="C6" s="151" t="s">
        <v>30</v>
      </c>
      <c r="D6" s="152"/>
      <c r="E6" s="152"/>
      <c r="F6" s="152"/>
      <c r="G6" s="152"/>
      <c r="H6" s="153"/>
    </row>
    <row r="7" spans="3:9" x14ac:dyDescent="0.25">
      <c r="C7" s="51" t="s">
        <v>31</v>
      </c>
      <c r="D7" s="57">
        <v>4000000</v>
      </c>
      <c r="E7" s="52">
        <v>2000000</v>
      </c>
      <c r="F7" s="52">
        <v>1523645</v>
      </c>
      <c r="G7" s="52">
        <v>685642</v>
      </c>
      <c r="H7" s="57">
        <v>3000000</v>
      </c>
    </row>
    <row r="8" spans="3:9" x14ac:dyDescent="0.25">
      <c r="C8" s="51" t="s">
        <v>32</v>
      </c>
      <c r="D8" s="57">
        <v>4100000</v>
      </c>
      <c r="E8" s="57">
        <v>2005126</v>
      </c>
      <c r="F8" s="57">
        <v>1593654</v>
      </c>
      <c r="G8" s="57">
        <v>542360</v>
      </c>
      <c r="H8" s="57">
        <v>1235647</v>
      </c>
    </row>
    <row r="9" spans="3:9" ht="48.75" x14ac:dyDescent="0.25">
      <c r="C9" s="53" t="s">
        <v>36</v>
      </c>
      <c r="D9" s="57">
        <v>2005112</v>
      </c>
      <c r="E9" s="57">
        <v>1000000</v>
      </c>
      <c r="F9" s="57">
        <v>500000</v>
      </c>
      <c r="G9" s="57">
        <v>359875</v>
      </c>
      <c r="H9" s="57">
        <v>985412</v>
      </c>
    </row>
    <row r="10" spans="3:9" x14ac:dyDescent="0.25">
      <c r="C10" s="51" t="s">
        <v>37</v>
      </c>
      <c r="D10" s="57">
        <v>1500000</v>
      </c>
      <c r="E10" s="57">
        <v>999000</v>
      </c>
      <c r="F10" s="57">
        <v>445000</v>
      </c>
      <c r="G10" s="57">
        <v>226875</v>
      </c>
      <c r="H10" s="57">
        <v>547630</v>
      </c>
    </row>
    <row r="11" spans="3:9" ht="27.75" customHeight="1" x14ac:dyDescent="0.25">
      <c r="C11" s="54" t="s">
        <v>83</v>
      </c>
      <c r="D11" s="58">
        <v>4300000</v>
      </c>
      <c r="E11" s="58">
        <v>1632000</v>
      </c>
      <c r="F11" s="58">
        <v>689214</v>
      </c>
      <c r="G11" s="58">
        <v>367110</v>
      </c>
      <c r="H11" s="58">
        <v>745320</v>
      </c>
      <c r="I11" s="107" t="s">
        <v>77</v>
      </c>
    </row>
    <row r="12" spans="3:9" x14ac:dyDescent="0.25">
      <c r="C12" s="55" t="s">
        <v>45</v>
      </c>
      <c r="D12" s="56">
        <f>SUM(D7:D11)</f>
        <v>15905112</v>
      </c>
      <c r="E12" s="56">
        <f>E8</f>
        <v>2005126</v>
      </c>
      <c r="F12" s="56">
        <f t="shared" ref="F12:H12" si="0">F8</f>
        <v>1593654</v>
      </c>
      <c r="G12" s="56">
        <f t="shared" si="0"/>
        <v>542360</v>
      </c>
      <c r="H12" s="95">
        <f t="shared" si="0"/>
        <v>1235647</v>
      </c>
      <c r="I12" s="108">
        <f>SUM(D12:H12)</f>
        <v>21281899</v>
      </c>
    </row>
    <row r="13" spans="3:9" x14ac:dyDescent="0.25">
      <c r="C13" s="154" t="s">
        <v>38</v>
      </c>
      <c r="D13" s="154"/>
      <c r="E13" s="154"/>
      <c r="F13" s="154"/>
      <c r="G13" s="154"/>
      <c r="H13" s="154"/>
    </row>
    <row r="14" spans="3:9" x14ac:dyDescent="0.25">
      <c r="C14" s="51" t="s">
        <v>39</v>
      </c>
      <c r="D14" s="57">
        <v>4586217</v>
      </c>
      <c r="E14" s="57">
        <v>4116000</v>
      </c>
      <c r="F14" s="57">
        <v>4120365</v>
      </c>
      <c r="G14" s="57">
        <v>3000000</v>
      </c>
      <c r="H14" s="57">
        <v>105962</v>
      </c>
    </row>
    <row r="15" spans="3:9" x14ac:dyDescent="0.25">
      <c r="C15" s="51" t="s">
        <v>8</v>
      </c>
      <c r="D15" s="57">
        <v>365110</v>
      </c>
      <c r="E15" s="57">
        <v>423000</v>
      </c>
      <c r="F15" s="57">
        <v>500000</v>
      </c>
      <c r="G15" s="57">
        <v>1530000</v>
      </c>
      <c r="H15" s="57">
        <v>666271</v>
      </c>
    </row>
    <row r="16" spans="3:9" x14ac:dyDescent="0.25">
      <c r="C16" s="51" t="s">
        <v>40</v>
      </c>
      <c r="D16" s="57">
        <v>1072365</v>
      </c>
      <c r="E16" s="57">
        <v>1065999</v>
      </c>
      <c r="F16" s="57">
        <v>996000</v>
      </c>
      <c r="G16" s="57">
        <v>196225</v>
      </c>
      <c r="H16" s="57">
        <v>3000120</v>
      </c>
    </row>
    <row r="17" spans="3:14" x14ac:dyDescent="0.25">
      <c r="C17" s="51" t="s">
        <v>12</v>
      </c>
      <c r="D17" s="57">
        <v>4230125</v>
      </c>
      <c r="E17" s="57">
        <v>2568710</v>
      </c>
      <c r="F17" s="57">
        <v>1203665</v>
      </c>
      <c r="G17" s="57">
        <v>9654721</v>
      </c>
      <c r="H17" s="57">
        <v>4523106</v>
      </c>
    </row>
    <row r="18" spans="3:14" x14ac:dyDescent="0.25">
      <c r="C18" s="55" t="s">
        <v>45</v>
      </c>
      <c r="D18" s="56">
        <f t="shared" ref="D18:G18" si="1">SUM(D14:D17)</f>
        <v>10253817</v>
      </c>
      <c r="E18" s="56">
        <f t="shared" si="1"/>
        <v>8173709</v>
      </c>
      <c r="F18" s="56">
        <f t="shared" si="1"/>
        <v>6820030</v>
      </c>
      <c r="G18" s="56">
        <f t="shared" si="1"/>
        <v>14380946</v>
      </c>
      <c r="H18" s="95">
        <f>SUM(H14:H17)</f>
        <v>8295459</v>
      </c>
      <c r="I18" s="108">
        <f>SUM(D18:H18)</f>
        <v>47923961</v>
      </c>
    </row>
    <row r="20" spans="3:14" x14ac:dyDescent="0.25">
      <c r="I20" s="109">
        <f>SUM(I12+I18)</f>
        <v>69205860</v>
      </c>
      <c r="J20" s="145" t="s">
        <v>85</v>
      </c>
      <c r="K20" s="145"/>
      <c r="L20" s="145"/>
      <c r="M20" s="145"/>
      <c r="N20" s="145"/>
    </row>
    <row r="24" spans="3:14" x14ac:dyDescent="0.25">
      <c r="G24" s="57">
        <f>1072365*3</f>
        <v>3217095</v>
      </c>
    </row>
  </sheetData>
  <mergeCells count="6">
    <mergeCell ref="J20:N20"/>
    <mergeCell ref="C3:H3"/>
    <mergeCell ref="D4:E4"/>
    <mergeCell ref="F4:G4"/>
    <mergeCell ref="C6:H6"/>
    <mergeCell ref="C13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11"/>
  <sheetViews>
    <sheetView workbookViewId="0">
      <selection activeCell="I20" sqref="I20"/>
    </sheetView>
  </sheetViews>
  <sheetFormatPr baseColWidth="10" defaultRowHeight="15" x14ac:dyDescent="0.25"/>
  <cols>
    <col min="1" max="1" width="22" bestFit="1" customWidth="1"/>
    <col min="3" max="3" width="14.5703125" bestFit="1" customWidth="1"/>
    <col min="6" max="6" width="19" bestFit="1" customWidth="1"/>
    <col min="7" max="7" width="15.140625" bestFit="1" customWidth="1"/>
    <col min="8" max="8" width="18" bestFit="1" customWidth="1"/>
    <col min="9" max="9" width="15" bestFit="1" customWidth="1"/>
    <col min="10" max="10" width="16.42578125" bestFit="1" customWidth="1"/>
    <col min="11" max="11" width="20.5703125" customWidth="1"/>
  </cols>
  <sheetData>
    <row r="2" spans="1:11" x14ac:dyDescent="0.25">
      <c r="A2" s="72" t="s">
        <v>0</v>
      </c>
      <c r="B2" s="61"/>
      <c r="C2" s="63"/>
      <c r="D2" s="61"/>
      <c r="E2" s="61"/>
      <c r="F2" s="61"/>
      <c r="G2" s="61"/>
      <c r="H2" s="61"/>
      <c r="I2" s="61"/>
      <c r="J2" s="61"/>
    </row>
    <row r="3" spans="1:11" x14ac:dyDescent="0.25">
      <c r="A3" s="104" t="s">
        <v>42</v>
      </c>
      <c r="B3" s="72" t="s">
        <v>41</v>
      </c>
      <c r="C3" s="72" t="s">
        <v>43</v>
      </c>
      <c r="D3" s="72" t="s">
        <v>44</v>
      </c>
      <c r="E3" s="72" t="s">
        <v>45</v>
      </c>
      <c r="F3" s="72" t="s">
        <v>46</v>
      </c>
      <c r="G3" s="72" t="s">
        <v>47</v>
      </c>
      <c r="H3" s="72" t="s">
        <v>48</v>
      </c>
      <c r="I3" s="72" t="s">
        <v>49</v>
      </c>
      <c r="J3" s="72" t="s">
        <v>50</v>
      </c>
    </row>
    <row r="4" spans="1:11" ht="28.5" customHeight="1" x14ac:dyDescent="0.25">
      <c r="A4" s="72" t="s">
        <v>51</v>
      </c>
      <c r="B4" s="68"/>
      <c r="C4" s="104"/>
      <c r="D4" s="104"/>
      <c r="E4" s="104"/>
      <c r="F4" s="104">
        <v>21.83</v>
      </c>
      <c r="G4" s="104">
        <v>21.13</v>
      </c>
      <c r="H4" s="69">
        <v>9</v>
      </c>
      <c r="I4" s="104"/>
      <c r="J4" s="104"/>
      <c r="K4" s="107" t="s">
        <v>77</v>
      </c>
    </row>
    <row r="5" spans="1:11" x14ac:dyDescent="0.25">
      <c r="A5" s="104" t="s">
        <v>31</v>
      </c>
      <c r="B5" s="62">
        <v>4000000</v>
      </c>
      <c r="C5" s="62">
        <v>140606</v>
      </c>
      <c r="D5" s="62">
        <v>193333</v>
      </c>
      <c r="E5" s="62">
        <f>SUM(B5:D5)</f>
        <v>4333939</v>
      </c>
      <c r="F5" s="73">
        <v>1521459.05</v>
      </c>
      <c r="G5" s="73">
        <v>239067.05</v>
      </c>
      <c r="H5" s="87" t="s">
        <v>76</v>
      </c>
      <c r="I5" s="90">
        <v>10000</v>
      </c>
      <c r="J5" s="74">
        <f>SUM(F5:I5)</f>
        <v>1770526.1</v>
      </c>
      <c r="K5" s="108">
        <f>SUM(B5:J5)</f>
        <v>12208930.200000001</v>
      </c>
    </row>
    <row r="6" spans="1:11" x14ac:dyDescent="0.25">
      <c r="A6" s="104" t="s">
        <v>52</v>
      </c>
      <c r="B6" s="62">
        <v>3048000</v>
      </c>
      <c r="C6" s="62">
        <v>140606</v>
      </c>
      <c r="D6" s="62">
        <v>193333</v>
      </c>
      <c r="E6" s="62">
        <f>SUM(B6:D6)</f>
        <v>3381939</v>
      </c>
      <c r="F6" s="73">
        <v>1521459.05</v>
      </c>
      <c r="G6" s="73">
        <v>239067.05</v>
      </c>
      <c r="H6" s="87" t="s">
        <v>76</v>
      </c>
      <c r="I6" s="90">
        <v>10000</v>
      </c>
      <c r="J6" s="74">
        <f>SUM(F6:I6)</f>
        <v>1770526.1</v>
      </c>
      <c r="K6" s="108">
        <f>SUM(B6:J6)</f>
        <v>10304930.199999999</v>
      </c>
    </row>
    <row r="7" spans="1:11" x14ac:dyDescent="0.25">
      <c r="A7" s="72" t="s">
        <v>33</v>
      </c>
      <c r="B7" s="68"/>
      <c r="C7" s="68"/>
      <c r="D7" s="68"/>
      <c r="E7" s="68"/>
      <c r="F7" s="76"/>
      <c r="G7" s="83"/>
      <c r="H7" s="76"/>
      <c r="I7" s="89"/>
      <c r="J7" s="76"/>
    </row>
    <row r="8" spans="1:11" x14ac:dyDescent="0.25">
      <c r="A8" s="104" t="s">
        <v>40</v>
      </c>
      <c r="B8" s="57">
        <v>1072365</v>
      </c>
      <c r="C8" s="62">
        <v>140606</v>
      </c>
      <c r="D8" s="62">
        <v>193333</v>
      </c>
      <c r="E8" s="62">
        <f>SUM(B8:D8)</f>
        <v>1406304</v>
      </c>
      <c r="F8" s="73">
        <v>1521459.05</v>
      </c>
      <c r="G8" s="73">
        <v>239067.05</v>
      </c>
      <c r="H8" s="74" t="s">
        <v>76</v>
      </c>
      <c r="I8" s="90">
        <v>10000</v>
      </c>
      <c r="J8" s="74">
        <f>SUM(F8:I8)</f>
        <v>1770526.1</v>
      </c>
      <c r="K8" s="110">
        <f>SUM(B8:J8)</f>
        <v>6353660.1999999993</v>
      </c>
    </row>
    <row r="10" spans="1:11" x14ac:dyDescent="0.25">
      <c r="J10" s="111" t="s">
        <v>86</v>
      </c>
      <c r="K10" s="108">
        <f>SUM(K5+K6+K8)</f>
        <v>28867520.599999998</v>
      </c>
    </row>
    <row r="11" spans="1:11" ht="60" x14ac:dyDescent="0.25">
      <c r="F11" s="86" t="s">
        <v>73</v>
      </c>
      <c r="G11" s="86" t="s">
        <v>74</v>
      </c>
      <c r="H11" s="88" t="s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9"/>
  <sheetViews>
    <sheetView workbookViewId="0">
      <selection activeCell="D15" sqref="D15"/>
    </sheetView>
  </sheetViews>
  <sheetFormatPr baseColWidth="10" defaultRowHeight="15" x14ac:dyDescent="0.25"/>
  <cols>
    <col min="1" max="1" width="23.5703125" bestFit="1" customWidth="1"/>
  </cols>
  <sheetData>
    <row r="1" spans="1:8" x14ac:dyDescent="0.25">
      <c r="A1" s="72" t="s">
        <v>62</v>
      </c>
      <c r="B1" s="149" t="s">
        <v>63</v>
      </c>
      <c r="C1" s="150"/>
      <c r="D1" s="155">
        <v>100</v>
      </c>
      <c r="E1" s="104"/>
      <c r="F1" s="104"/>
      <c r="G1" s="71"/>
      <c r="H1" s="104"/>
    </row>
    <row r="2" spans="1:8" x14ac:dyDescent="0.25">
      <c r="A2" s="104"/>
      <c r="B2" s="72" t="s">
        <v>64</v>
      </c>
      <c r="C2" s="72" t="s">
        <v>65</v>
      </c>
      <c r="D2" s="155"/>
      <c r="E2" s="104"/>
      <c r="F2" s="104"/>
      <c r="G2" s="104"/>
      <c r="H2" s="104"/>
    </row>
    <row r="3" spans="1:8" x14ac:dyDescent="0.25">
      <c r="A3" s="104" t="s">
        <v>33</v>
      </c>
      <c r="B3" s="56">
        <v>6820030</v>
      </c>
      <c r="C3" s="18">
        <v>2000</v>
      </c>
      <c r="D3" s="61"/>
      <c r="E3" s="61"/>
      <c r="F3" s="61"/>
      <c r="G3" s="61"/>
      <c r="H3" s="61"/>
    </row>
    <row r="4" spans="1:8" x14ac:dyDescent="0.25">
      <c r="A4" s="72" t="s">
        <v>66</v>
      </c>
      <c r="B4" s="15">
        <v>28877469</v>
      </c>
      <c r="C4" s="5">
        <f>(B4)/C3</f>
        <v>14438.7345</v>
      </c>
      <c r="D4" s="9">
        <f>(B4*$D$1)/B3</f>
        <v>423.42143656259577</v>
      </c>
      <c r="E4" s="61"/>
      <c r="F4" s="61"/>
      <c r="G4" s="61"/>
      <c r="H4" s="61"/>
    </row>
    <row r="5" spans="1:8" x14ac:dyDescent="0.25">
      <c r="A5" s="104" t="s">
        <v>22</v>
      </c>
      <c r="B5" s="12">
        <v>2281899</v>
      </c>
      <c r="C5" s="5">
        <f t="shared" ref="C5:C6" si="0">(B5)/C4</f>
        <v>158.04009693508803</v>
      </c>
      <c r="D5" s="9">
        <f>(B5*$D$1)/B4</f>
        <v>7.9020048467544024</v>
      </c>
      <c r="E5" s="61"/>
      <c r="F5" s="61"/>
      <c r="G5" s="61"/>
      <c r="H5" s="61"/>
    </row>
    <row r="6" spans="1:8" x14ac:dyDescent="0.25">
      <c r="A6" s="104" t="s">
        <v>67</v>
      </c>
      <c r="B6" s="12">
        <v>47923961</v>
      </c>
      <c r="C6" s="5">
        <f t="shared" si="0"/>
        <v>303239.25338823261</v>
      </c>
      <c r="D6" s="9">
        <f t="shared" ref="D6" si="1">(B6*$D$1)/B5</f>
        <v>2100.1788860944325</v>
      </c>
      <c r="E6" s="61"/>
      <c r="F6" s="61"/>
      <c r="G6" s="61"/>
      <c r="H6" s="61"/>
    </row>
    <row r="7" spans="1:8" x14ac:dyDescent="0.25">
      <c r="A7" s="156"/>
      <c r="B7" s="157"/>
      <c r="C7" s="157"/>
      <c r="D7" s="157"/>
      <c r="E7" s="157"/>
      <c r="F7" s="157"/>
      <c r="G7" s="157"/>
      <c r="H7" s="158"/>
    </row>
    <row r="8" spans="1:8" x14ac:dyDescent="0.25">
      <c r="A8" s="103" t="s">
        <v>70</v>
      </c>
      <c r="B8" s="105">
        <v>19225000</v>
      </c>
      <c r="C8" s="5">
        <f>(B8)/C6</f>
        <v>63.398784244421435</v>
      </c>
      <c r="D8" s="106"/>
      <c r="E8" s="101"/>
      <c r="F8" s="101"/>
      <c r="G8" s="101"/>
      <c r="H8" s="101"/>
    </row>
    <row r="9" spans="1:8" x14ac:dyDescent="0.25">
      <c r="A9" s="104" t="s">
        <v>71</v>
      </c>
      <c r="B9" s="18">
        <f>(B8*100%)</f>
        <v>19225000</v>
      </c>
      <c r="C9" s="5">
        <f>(B9)/C8</f>
        <v>303239.25338823261</v>
      </c>
      <c r="D9" s="9">
        <f t="shared" ref="D9" si="2">(B9*$D$1)/B8</f>
        <v>100</v>
      </c>
      <c r="E9" s="61"/>
      <c r="F9" s="61"/>
      <c r="G9" s="61"/>
      <c r="H9" s="61"/>
    </row>
  </sheetData>
  <mergeCells count="3">
    <mergeCell ref="B1:C1"/>
    <mergeCell ref="D1:D2"/>
    <mergeCell ref="A7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41"/>
  <sheetViews>
    <sheetView topLeftCell="A16" workbookViewId="0">
      <selection activeCell="C37" sqref="C37"/>
    </sheetView>
  </sheetViews>
  <sheetFormatPr baseColWidth="10" defaultRowHeight="15" x14ac:dyDescent="0.25"/>
  <cols>
    <col min="1" max="1" width="22.7109375" customWidth="1"/>
    <col min="2" max="2" width="24.140625" bestFit="1" customWidth="1"/>
    <col min="3" max="3" width="14.5703125" bestFit="1" customWidth="1"/>
    <col min="4" max="4" width="17.7109375" bestFit="1" customWidth="1"/>
    <col min="5" max="5" width="11" bestFit="1" customWidth="1"/>
    <col min="6" max="6" width="14.140625" bestFit="1" customWidth="1"/>
    <col min="7" max="7" width="12.5703125" bestFit="1" customWidth="1"/>
    <col min="8" max="8" width="16.85546875" customWidth="1"/>
    <col min="9" max="9" width="18.140625" customWidth="1"/>
    <col min="10" max="10" width="25.85546875" customWidth="1"/>
    <col min="11" max="11" width="12" bestFit="1" customWidth="1"/>
  </cols>
  <sheetData>
    <row r="1" spans="1:17" ht="36.6" customHeight="1" x14ac:dyDescent="0.25">
      <c r="A1" s="41"/>
      <c r="B1" s="41"/>
      <c r="C1" s="43"/>
      <c r="D1" s="41"/>
      <c r="E1" s="41"/>
      <c r="F1" s="41"/>
      <c r="G1" s="30"/>
      <c r="H1" s="28"/>
      <c r="J1" s="48"/>
      <c r="K1" s="48"/>
      <c r="L1" s="48"/>
      <c r="M1" s="48"/>
      <c r="N1" s="48"/>
      <c r="O1" s="48"/>
      <c r="P1" s="25"/>
      <c r="Q1" s="26"/>
    </row>
    <row r="2" spans="1:17" ht="36.6" customHeight="1" x14ac:dyDescent="0.3">
      <c r="A2" s="42"/>
      <c r="B2" s="146" t="s">
        <v>13</v>
      </c>
      <c r="C2" s="147"/>
      <c r="D2" s="147"/>
      <c r="E2" s="147"/>
      <c r="F2" s="147"/>
      <c r="G2" s="148"/>
      <c r="H2" s="28"/>
      <c r="J2" s="49"/>
      <c r="K2" s="49"/>
      <c r="L2" s="49"/>
      <c r="M2" s="49"/>
      <c r="N2" s="49"/>
      <c r="O2" s="49"/>
      <c r="P2" s="25"/>
      <c r="Q2" s="25"/>
    </row>
    <row r="3" spans="1:17" ht="18.75" customHeight="1" x14ac:dyDescent="0.3">
      <c r="A3" s="30"/>
      <c r="B3" s="159" t="s">
        <v>23</v>
      </c>
      <c r="C3" s="160"/>
      <c r="D3" s="160"/>
      <c r="E3" s="160"/>
      <c r="F3" s="160"/>
      <c r="G3" s="161"/>
      <c r="H3" s="28"/>
      <c r="I3" s="1"/>
      <c r="J3" s="25"/>
      <c r="K3" s="165"/>
      <c r="L3" s="165"/>
      <c r="M3" s="165"/>
      <c r="N3" s="165"/>
      <c r="O3" s="25"/>
      <c r="P3" s="25"/>
      <c r="Q3" s="25"/>
    </row>
    <row r="4" spans="1:17" x14ac:dyDescent="0.25">
      <c r="A4" s="31"/>
      <c r="B4" s="19"/>
      <c r="C4" s="149" t="s">
        <v>1</v>
      </c>
      <c r="D4" s="150"/>
      <c r="E4" s="149" t="s">
        <v>7</v>
      </c>
      <c r="F4" s="150"/>
      <c r="G4" s="19"/>
      <c r="H4" s="31"/>
      <c r="J4" s="36"/>
      <c r="K4" s="36"/>
      <c r="L4" s="36"/>
      <c r="M4" s="36"/>
      <c r="N4" s="36"/>
      <c r="O4" s="36"/>
      <c r="P4" s="25"/>
      <c r="Q4" s="25"/>
    </row>
    <row r="5" spans="1:17" x14ac:dyDescent="0.25">
      <c r="A5" s="30"/>
      <c r="B5" s="20" t="s">
        <v>0</v>
      </c>
      <c r="C5" s="20" t="s">
        <v>2</v>
      </c>
      <c r="D5" s="20" t="s">
        <v>3</v>
      </c>
      <c r="E5" s="20" t="s">
        <v>33</v>
      </c>
      <c r="F5" s="20" t="s">
        <v>34</v>
      </c>
      <c r="G5" s="20" t="s">
        <v>35</v>
      </c>
      <c r="H5" s="28"/>
      <c r="J5" s="25"/>
      <c r="K5" s="44"/>
      <c r="L5" s="44"/>
      <c r="M5" s="44"/>
      <c r="N5" s="44"/>
      <c r="O5" s="44"/>
      <c r="P5" s="27"/>
      <c r="Q5" s="28"/>
    </row>
    <row r="6" spans="1:17" x14ac:dyDescent="0.25">
      <c r="A6" s="30"/>
      <c r="B6" s="19" t="s">
        <v>9</v>
      </c>
      <c r="C6" s="5">
        <v>700000</v>
      </c>
      <c r="D6" s="5">
        <v>550000</v>
      </c>
      <c r="E6" s="5">
        <v>1400</v>
      </c>
      <c r="F6" s="5">
        <v>1100000</v>
      </c>
      <c r="G6" s="5">
        <v>5000000</v>
      </c>
      <c r="H6" s="28"/>
      <c r="J6" s="25"/>
      <c r="K6" s="44"/>
      <c r="L6" s="44"/>
      <c r="M6" s="44"/>
      <c r="N6" s="44"/>
      <c r="O6" s="44"/>
      <c r="P6" s="27"/>
      <c r="Q6" s="28"/>
    </row>
    <row r="7" spans="1:17" x14ac:dyDescent="0.25">
      <c r="A7" s="30"/>
      <c r="B7" s="19" t="s">
        <v>10</v>
      </c>
      <c r="C7" s="5">
        <v>500</v>
      </c>
      <c r="D7" s="5">
        <v>500</v>
      </c>
      <c r="E7" s="5">
        <v>700</v>
      </c>
      <c r="F7" s="5">
        <v>1100000</v>
      </c>
      <c r="G7" s="5">
        <v>5000000</v>
      </c>
      <c r="H7" s="28"/>
      <c r="J7" s="25"/>
      <c r="K7" s="44"/>
      <c r="L7" s="44"/>
      <c r="M7" s="44"/>
      <c r="N7" s="44"/>
      <c r="O7" s="44"/>
      <c r="P7" s="27"/>
      <c r="Q7" s="28"/>
    </row>
    <row r="8" spans="1:17" ht="30" x14ac:dyDescent="0.25">
      <c r="A8" s="30"/>
      <c r="B8" s="19" t="s">
        <v>11</v>
      </c>
      <c r="C8" s="5">
        <v>400</v>
      </c>
      <c r="D8" s="5">
        <v>400</v>
      </c>
      <c r="E8" s="5">
        <v>700</v>
      </c>
      <c r="F8" s="5">
        <v>1100000</v>
      </c>
      <c r="G8" s="92">
        <v>5000000</v>
      </c>
      <c r="H8" s="97" t="s">
        <v>77</v>
      </c>
      <c r="I8" s="16"/>
      <c r="J8" s="25"/>
      <c r="K8" s="45"/>
      <c r="L8" s="45"/>
      <c r="M8" s="44"/>
      <c r="N8" s="44"/>
      <c r="O8" s="44"/>
      <c r="P8" s="27"/>
      <c r="Q8" s="28"/>
    </row>
    <row r="9" spans="1:17" x14ac:dyDescent="0.25">
      <c r="A9" s="34"/>
      <c r="B9" s="50" t="s">
        <v>45</v>
      </c>
      <c r="C9" s="12">
        <f>C6+C7+C8</f>
        <v>700900</v>
      </c>
      <c r="D9" s="12">
        <f>D6+D7+D8</f>
        <v>550900</v>
      </c>
      <c r="E9" s="12">
        <f>SUM(E6:E8)</f>
        <v>2800</v>
      </c>
      <c r="F9" s="12">
        <f>SUM(F6:F8)</f>
        <v>3300000</v>
      </c>
      <c r="G9" s="93">
        <f>SUM(G6:G8)</f>
        <v>15000000</v>
      </c>
      <c r="H9" s="94">
        <f>SUM(C9:G9)</f>
        <v>19554600</v>
      </c>
      <c r="J9" s="29"/>
      <c r="K9" s="29"/>
      <c r="L9" s="29"/>
      <c r="M9" s="29"/>
      <c r="N9" s="29"/>
      <c r="O9" s="29"/>
      <c r="P9" s="29"/>
      <c r="Q9" s="25"/>
    </row>
    <row r="10" spans="1:17" ht="20.25" customHeight="1" x14ac:dyDescent="0.25">
      <c r="A10" s="32"/>
      <c r="B10" s="162" t="s">
        <v>24</v>
      </c>
      <c r="C10" s="163"/>
      <c r="D10" s="163"/>
      <c r="E10" s="163"/>
      <c r="F10" s="163"/>
      <c r="G10" s="164"/>
      <c r="H10" s="28"/>
      <c r="J10" s="46"/>
      <c r="K10" s="44"/>
      <c r="L10" s="44"/>
      <c r="M10" s="44"/>
      <c r="N10" s="44"/>
      <c r="O10" s="44"/>
      <c r="P10" s="25"/>
      <c r="Q10" s="25"/>
    </row>
    <row r="11" spans="1:17" ht="40.5" customHeight="1" x14ac:dyDescent="0.25">
      <c r="A11" s="30"/>
      <c r="B11" s="22" t="s">
        <v>25</v>
      </c>
      <c r="C11" s="21"/>
      <c r="D11" s="21"/>
      <c r="E11" s="21"/>
      <c r="F11" s="21"/>
      <c r="G11" s="21"/>
      <c r="H11" s="28"/>
      <c r="J11" s="25"/>
      <c r="K11" s="44"/>
      <c r="L11" s="44"/>
      <c r="M11" s="44"/>
      <c r="N11" s="44"/>
      <c r="O11" s="44"/>
      <c r="P11" s="27"/>
      <c r="Q11" s="28"/>
    </row>
    <row r="12" spans="1:17" x14ac:dyDescent="0.25">
      <c r="A12" s="30"/>
      <c r="B12" s="19" t="s">
        <v>26</v>
      </c>
      <c r="C12" s="5">
        <v>1102843</v>
      </c>
      <c r="D12" s="5">
        <v>1100840</v>
      </c>
      <c r="E12" s="5">
        <v>1102832</v>
      </c>
      <c r="F12" s="5">
        <v>2085145</v>
      </c>
      <c r="G12" s="5">
        <v>4000000</v>
      </c>
      <c r="H12" s="28"/>
      <c r="J12" s="25"/>
      <c r="K12" s="44"/>
      <c r="L12" s="44"/>
      <c r="M12" s="44"/>
      <c r="N12" s="44"/>
      <c r="O12" s="44"/>
      <c r="P12" s="27"/>
      <c r="Q12" s="28"/>
    </row>
    <row r="13" spans="1:17" x14ac:dyDescent="0.25">
      <c r="A13" s="30"/>
      <c r="B13" s="19" t="s">
        <v>27</v>
      </c>
      <c r="C13" s="5">
        <v>1107845</v>
      </c>
      <c r="D13" s="5">
        <v>1101810</v>
      </c>
      <c r="E13" s="5">
        <v>1105810</v>
      </c>
      <c r="F13" s="5">
        <v>2123029</v>
      </c>
      <c r="G13" s="5">
        <v>4000000</v>
      </c>
      <c r="H13" s="28"/>
      <c r="J13" s="25"/>
      <c r="K13" s="44"/>
      <c r="L13" s="44"/>
      <c r="M13" s="44"/>
      <c r="N13" s="44"/>
      <c r="O13" s="44"/>
      <c r="P13" s="27"/>
      <c r="Q13" s="28"/>
    </row>
    <row r="14" spans="1:17" x14ac:dyDescent="0.25">
      <c r="A14" s="31"/>
      <c r="B14" s="19" t="s">
        <v>28</v>
      </c>
      <c r="C14" s="5">
        <v>1139098</v>
      </c>
      <c r="D14" s="5">
        <v>1126025</v>
      </c>
      <c r="E14" s="5">
        <v>1128067</v>
      </c>
      <c r="F14" s="5">
        <v>2654125</v>
      </c>
      <c r="G14" s="5">
        <v>4000000</v>
      </c>
      <c r="H14" s="28"/>
      <c r="J14" s="36"/>
      <c r="K14" s="45"/>
      <c r="L14" s="45"/>
      <c r="M14" s="44"/>
      <c r="N14" s="44"/>
      <c r="O14" s="44"/>
      <c r="P14" s="27"/>
      <c r="Q14" s="28"/>
    </row>
    <row r="15" spans="1:17" x14ac:dyDescent="0.25">
      <c r="A15" s="34"/>
      <c r="B15" s="50" t="s">
        <v>45</v>
      </c>
      <c r="C15" s="12">
        <f>SUM(C12:C14)</f>
        <v>3349786</v>
      </c>
      <c r="D15" s="12">
        <f>D12+D13+D14</f>
        <v>3328675</v>
      </c>
      <c r="E15" s="12">
        <f t="shared" ref="E15:G15" si="0">E12+E13+E14</f>
        <v>3336709</v>
      </c>
      <c r="F15" s="12">
        <f t="shared" si="0"/>
        <v>6862299</v>
      </c>
      <c r="G15" s="93">
        <f t="shared" si="0"/>
        <v>12000000</v>
      </c>
      <c r="H15" s="94">
        <f>SUM(C15:G15)</f>
        <v>28877469</v>
      </c>
      <c r="J15" s="29"/>
      <c r="K15" s="29"/>
      <c r="L15" s="29"/>
      <c r="M15" s="29"/>
      <c r="N15" s="29"/>
      <c r="O15" s="29"/>
      <c r="P15" s="34"/>
    </row>
    <row r="16" spans="1:17" x14ac:dyDescent="0.25">
      <c r="A16" s="30"/>
      <c r="B16" s="162" t="s">
        <v>29</v>
      </c>
      <c r="C16" s="163"/>
      <c r="D16" s="163"/>
      <c r="E16" s="163"/>
      <c r="F16" s="163"/>
      <c r="G16" s="164"/>
      <c r="H16" s="28"/>
      <c r="J16" s="25"/>
      <c r="K16" s="44"/>
      <c r="L16" s="44"/>
      <c r="M16" s="44"/>
      <c r="N16" s="44"/>
      <c r="O16" s="44"/>
      <c r="P16" s="27"/>
    </row>
    <row r="17" spans="1:16" x14ac:dyDescent="0.25">
      <c r="A17" s="30"/>
      <c r="B17" s="19" t="s">
        <v>14</v>
      </c>
      <c r="C17" s="5">
        <v>3000000</v>
      </c>
      <c r="D17" s="5">
        <v>2500000</v>
      </c>
      <c r="E17" s="5">
        <v>2000000</v>
      </c>
      <c r="F17" s="5">
        <v>1500000</v>
      </c>
      <c r="G17" s="5">
        <v>3000000</v>
      </c>
      <c r="H17" s="28"/>
      <c r="J17" s="25"/>
      <c r="K17" s="44"/>
      <c r="L17" s="44"/>
      <c r="M17" s="44"/>
      <c r="N17" s="44"/>
      <c r="O17" s="44"/>
      <c r="P17" s="27"/>
    </row>
    <row r="18" spans="1:16" x14ac:dyDescent="0.25">
      <c r="A18" s="30"/>
      <c r="B18" s="19" t="s">
        <v>8</v>
      </c>
      <c r="C18" s="5">
        <v>1500000</v>
      </c>
      <c r="D18" s="5">
        <v>1300000</v>
      </c>
      <c r="E18" s="5">
        <v>1600000</v>
      </c>
      <c r="F18" s="5">
        <v>1250000</v>
      </c>
      <c r="G18" s="5">
        <v>2500000</v>
      </c>
      <c r="H18" s="28"/>
      <c r="J18" s="25"/>
      <c r="K18" s="44"/>
      <c r="L18" s="44"/>
      <c r="M18" s="44"/>
      <c r="N18" s="44"/>
      <c r="O18" s="44"/>
      <c r="P18" s="27"/>
    </row>
    <row r="19" spans="1:16" x14ac:dyDescent="0.25">
      <c r="A19" s="30"/>
      <c r="B19" s="19" t="s">
        <v>15</v>
      </c>
      <c r="C19" s="5">
        <v>2900000</v>
      </c>
      <c r="D19" s="5">
        <v>2045000</v>
      </c>
      <c r="E19" s="5">
        <v>2000000</v>
      </c>
      <c r="F19" s="5">
        <v>1000000</v>
      </c>
      <c r="G19" s="5">
        <v>1600000</v>
      </c>
      <c r="H19" s="28"/>
      <c r="J19" s="25"/>
      <c r="K19" s="47"/>
      <c r="L19" s="44"/>
      <c r="M19" s="44"/>
      <c r="N19" s="44"/>
      <c r="O19" s="47"/>
      <c r="P19" s="33"/>
    </row>
    <row r="20" spans="1:16" x14ac:dyDescent="0.25">
      <c r="A20" s="31"/>
      <c r="B20" s="19" t="s">
        <v>16</v>
      </c>
      <c r="C20" s="6">
        <v>1200000</v>
      </c>
      <c r="D20" s="5">
        <v>1100000</v>
      </c>
      <c r="E20" s="5">
        <v>1000000</v>
      </c>
      <c r="F20" s="5">
        <v>900000</v>
      </c>
      <c r="G20" s="6">
        <v>980000</v>
      </c>
      <c r="H20" s="28"/>
      <c r="I20" s="16"/>
      <c r="J20" s="36"/>
      <c r="K20" s="45"/>
      <c r="L20" s="45"/>
      <c r="M20" s="45"/>
      <c r="N20" s="45"/>
      <c r="O20" s="47"/>
      <c r="P20" s="33"/>
    </row>
    <row r="21" spans="1:16" x14ac:dyDescent="0.25">
      <c r="A21" s="34"/>
      <c r="B21" s="50" t="s">
        <v>45</v>
      </c>
      <c r="C21" s="12">
        <f>SUM(C17:C20)</f>
        <v>8600000</v>
      </c>
      <c r="D21" s="12">
        <f>SUM(D19:D20)</f>
        <v>3145000</v>
      </c>
      <c r="E21" s="12">
        <f t="shared" ref="E21:G21" si="1">SUM(E19:E20)</f>
        <v>3000000</v>
      </c>
      <c r="F21" s="12">
        <f t="shared" si="1"/>
        <v>1900000</v>
      </c>
      <c r="G21" s="93">
        <f t="shared" si="1"/>
        <v>2580000</v>
      </c>
      <c r="H21" s="94">
        <f>SUM(C21:G21)</f>
        <v>19225000</v>
      </c>
      <c r="J21" s="29"/>
      <c r="K21" s="29"/>
      <c r="L21" s="29"/>
      <c r="M21" s="29"/>
      <c r="N21" s="29"/>
      <c r="O21" s="29"/>
      <c r="P21" s="34"/>
    </row>
    <row r="22" spans="1:16" x14ac:dyDescent="0.25">
      <c r="A22" s="30"/>
      <c r="B22" s="162" t="s">
        <v>30</v>
      </c>
      <c r="C22" s="163"/>
      <c r="D22" s="163"/>
      <c r="E22" s="163"/>
      <c r="F22" s="163"/>
      <c r="G22" s="164"/>
      <c r="H22" s="28"/>
      <c r="J22" s="25"/>
      <c r="K22" s="26"/>
      <c r="L22" s="44"/>
      <c r="M22" s="44"/>
      <c r="N22" s="44"/>
      <c r="O22" s="26"/>
      <c r="P22" s="28"/>
    </row>
    <row r="23" spans="1:16" x14ac:dyDescent="0.25">
      <c r="A23" s="30"/>
      <c r="B23" s="51" t="s">
        <v>31</v>
      </c>
      <c r="C23" s="57">
        <v>4000000</v>
      </c>
      <c r="D23" s="52">
        <v>2000000</v>
      </c>
      <c r="E23" s="52">
        <v>1523645</v>
      </c>
      <c r="F23" s="52">
        <v>685642</v>
      </c>
      <c r="G23" s="57">
        <v>3000000</v>
      </c>
      <c r="H23" s="28"/>
      <c r="J23" s="25"/>
      <c r="K23" s="26"/>
      <c r="L23" s="26"/>
      <c r="M23" s="26"/>
      <c r="N23" s="26"/>
      <c r="O23" s="26"/>
      <c r="P23" s="17"/>
    </row>
    <row r="24" spans="1:16" x14ac:dyDescent="0.25">
      <c r="A24" s="30"/>
      <c r="B24" s="51" t="s">
        <v>32</v>
      </c>
      <c r="C24" s="57">
        <v>4100000</v>
      </c>
      <c r="D24" s="57">
        <v>2005126</v>
      </c>
      <c r="E24" s="57">
        <v>1593654</v>
      </c>
      <c r="F24" s="57">
        <v>542360</v>
      </c>
      <c r="G24" s="57">
        <v>1235647</v>
      </c>
      <c r="H24" s="28"/>
      <c r="J24" s="46"/>
      <c r="K24" s="26"/>
      <c r="L24" s="26"/>
      <c r="M24" s="26"/>
      <c r="N24" s="26"/>
      <c r="O24" s="26"/>
      <c r="P24" s="17"/>
    </row>
    <row r="25" spans="1:16" ht="24.75" x14ac:dyDescent="0.25">
      <c r="A25" s="30"/>
      <c r="B25" s="53" t="s">
        <v>36</v>
      </c>
      <c r="C25" s="57">
        <v>2005112</v>
      </c>
      <c r="D25" s="57">
        <v>1000000</v>
      </c>
      <c r="E25" s="57">
        <v>500000</v>
      </c>
      <c r="F25" s="57">
        <v>359875</v>
      </c>
      <c r="G25" s="57">
        <v>985412</v>
      </c>
      <c r="H25" s="28"/>
      <c r="J25" s="25"/>
      <c r="K25" s="26"/>
      <c r="L25" s="26"/>
      <c r="M25" s="26"/>
      <c r="N25" s="26"/>
      <c r="O25" s="26"/>
      <c r="P25" s="28"/>
    </row>
    <row r="26" spans="1:16" x14ac:dyDescent="0.25">
      <c r="A26" s="30"/>
      <c r="B26" s="51" t="s">
        <v>37</v>
      </c>
      <c r="C26" s="57">
        <v>1500000</v>
      </c>
      <c r="D26" s="57">
        <v>999000</v>
      </c>
      <c r="E26" s="57">
        <v>445000</v>
      </c>
      <c r="F26" s="57">
        <v>226875</v>
      </c>
      <c r="G26" s="57">
        <v>547630</v>
      </c>
      <c r="H26" s="40"/>
      <c r="J26" s="25"/>
      <c r="K26" s="26"/>
      <c r="L26" s="26"/>
      <c r="M26" s="26"/>
      <c r="N26" s="26"/>
      <c r="O26" s="26"/>
    </row>
    <row r="27" spans="1:16" x14ac:dyDescent="0.25">
      <c r="A27" s="34"/>
      <c r="B27" s="54" t="s">
        <v>83</v>
      </c>
      <c r="C27" s="58">
        <v>4300000</v>
      </c>
      <c r="D27" s="58">
        <v>1632000</v>
      </c>
      <c r="E27" s="58">
        <v>689214</v>
      </c>
      <c r="F27" s="58">
        <v>367110</v>
      </c>
      <c r="G27" s="58">
        <v>745320</v>
      </c>
      <c r="H27" s="28"/>
      <c r="J27" s="25"/>
      <c r="K27" s="26"/>
      <c r="L27" s="38"/>
      <c r="M27" s="37"/>
      <c r="N27" s="37"/>
      <c r="O27" s="37"/>
      <c r="P27" s="39"/>
    </row>
    <row r="28" spans="1:16" x14ac:dyDescent="0.25">
      <c r="A28" s="30"/>
      <c r="B28" s="55" t="s">
        <v>45</v>
      </c>
      <c r="C28" s="56">
        <f>SUM(C23:C27)</f>
        <v>15905112</v>
      </c>
      <c r="D28" s="56">
        <f>D24</f>
        <v>2005126</v>
      </c>
      <c r="E28" s="56">
        <f t="shared" ref="E28:G28" si="2">E24</f>
        <v>1593654</v>
      </c>
      <c r="F28" s="56">
        <f t="shared" si="2"/>
        <v>542360</v>
      </c>
      <c r="G28" s="95">
        <f t="shared" si="2"/>
        <v>1235647</v>
      </c>
      <c r="H28" s="96">
        <f>SUM(C28:G28)</f>
        <v>21281899</v>
      </c>
      <c r="J28" s="29"/>
      <c r="K28" s="29"/>
      <c r="L28" s="29"/>
      <c r="M28" s="29"/>
      <c r="N28" s="29"/>
      <c r="O28" s="29"/>
      <c r="P28" s="28"/>
    </row>
    <row r="29" spans="1:16" x14ac:dyDescent="0.25">
      <c r="A29" s="30"/>
      <c r="B29" s="154" t="s">
        <v>38</v>
      </c>
      <c r="C29" s="154"/>
      <c r="D29" s="154"/>
      <c r="E29" s="154"/>
      <c r="F29" s="154"/>
      <c r="G29" s="154"/>
      <c r="H29" s="28"/>
      <c r="J29" s="25"/>
      <c r="K29" s="26"/>
      <c r="L29" s="26"/>
      <c r="M29" s="26"/>
      <c r="N29" s="26"/>
      <c r="O29" s="35"/>
      <c r="P29" s="28"/>
    </row>
    <row r="30" spans="1:16" x14ac:dyDescent="0.25">
      <c r="A30" s="30"/>
      <c r="B30" s="51" t="s">
        <v>39</v>
      </c>
      <c r="C30" s="57">
        <v>4586217</v>
      </c>
      <c r="D30" s="57">
        <v>4116000</v>
      </c>
      <c r="E30" s="57">
        <v>4120365</v>
      </c>
      <c r="F30" s="57">
        <v>3000000</v>
      </c>
      <c r="G30" s="57">
        <v>105962</v>
      </c>
      <c r="H30" s="28"/>
      <c r="J30" s="25"/>
      <c r="K30" s="26"/>
      <c r="L30" s="26"/>
      <c r="M30" s="26"/>
      <c r="N30" s="26"/>
      <c r="O30" s="35"/>
      <c r="P30" s="28"/>
    </row>
    <row r="31" spans="1:16" x14ac:dyDescent="0.25">
      <c r="A31" s="30"/>
      <c r="B31" s="51" t="s">
        <v>8</v>
      </c>
      <c r="C31" s="57">
        <v>365110</v>
      </c>
      <c r="D31" s="57">
        <v>423000</v>
      </c>
      <c r="E31" s="57">
        <v>500000</v>
      </c>
      <c r="F31" s="57">
        <v>1530000</v>
      </c>
      <c r="G31" s="57">
        <v>666271</v>
      </c>
      <c r="H31" s="28"/>
      <c r="J31" s="25"/>
      <c r="K31" s="26"/>
      <c r="L31" s="26"/>
      <c r="M31" s="26"/>
      <c r="N31" s="26"/>
      <c r="O31" s="35"/>
    </row>
    <row r="32" spans="1:16" x14ac:dyDescent="0.25">
      <c r="A32" s="31"/>
      <c r="B32" s="51" t="s">
        <v>40</v>
      </c>
      <c r="C32" s="57">
        <v>1072365</v>
      </c>
      <c r="D32" s="57">
        <v>1065999</v>
      </c>
      <c r="E32" s="57">
        <v>996000</v>
      </c>
      <c r="F32" s="57">
        <v>196225</v>
      </c>
      <c r="G32" s="57">
        <v>3000120</v>
      </c>
      <c r="H32" s="28"/>
      <c r="J32" s="25"/>
      <c r="K32" s="26"/>
      <c r="L32" s="26"/>
      <c r="M32" s="26"/>
      <c r="N32" s="26"/>
      <c r="O32" s="35"/>
    </row>
    <row r="33" spans="1:15" x14ac:dyDescent="0.25">
      <c r="A33" s="28"/>
      <c r="B33" s="51" t="s">
        <v>12</v>
      </c>
      <c r="C33" s="136">
        <v>1260000</v>
      </c>
      <c r="D33" s="57">
        <v>2568710</v>
      </c>
      <c r="E33" s="57">
        <v>1203665</v>
      </c>
      <c r="F33" s="57">
        <v>9654721</v>
      </c>
      <c r="G33" s="57">
        <v>4523106</v>
      </c>
      <c r="H33" s="28"/>
      <c r="J33" s="36"/>
      <c r="K33" s="37"/>
      <c r="L33" s="37"/>
      <c r="M33" s="37"/>
      <c r="N33" s="37"/>
      <c r="O33" s="38"/>
    </row>
    <row r="34" spans="1:15" x14ac:dyDescent="0.25">
      <c r="B34" s="55" t="s">
        <v>45</v>
      </c>
      <c r="C34" s="56">
        <f t="shared" ref="C34:F34" si="3">SUM(C30:C33)</f>
        <v>7283692</v>
      </c>
      <c r="D34" s="56">
        <f t="shared" si="3"/>
        <v>8173709</v>
      </c>
      <c r="E34" s="56">
        <f t="shared" si="3"/>
        <v>6820030</v>
      </c>
      <c r="F34" s="56">
        <f t="shared" si="3"/>
        <v>14380946</v>
      </c>
      <c r="G34" s="95">
        <f>SUM(G30:G33)</f>
        <v>8295459</v>
      </c>
      <c r="H34" s="96">
        <f>SUM(C34:G34)</f>
        <v>44953836</v>
      </c>
    </row>
    <row r="36" spans="1:15" x14ac:dyDescent="0.25">
      <c r="H36" s="109">
        <f>SUM(H9+H15+H21+H28+H34)</f>
        <v>133892804</v>
      </c>
      <c r="I36" s="145" t="s">
        <v>84</v>
      </c>
      <c r="J36" s="145"/>
      <c r="K36" s="145"/>
      <c r="L36" s="145"/>
      <c r="M36" s="145"/>
      <c r="N36" s="29"/>
      <c r="O36" s="29"/>
    </row>
    <row r="37" spans="1:15" x14ac:dyDescent="0.25">
      <c r="J37" s="25"/>
      <c r="K37" s="26"/>
      <c r="L37" s="26"/>
      <c r="M37" s="26"/>
      <c r="N37" s="26"/>
      <c r="O37" s="35"/>
    </row>
    <row r="38" spans="1:15" x14ac:dyDescent="0.25">
      <c r="J38" s="25"/>
      <c r="K38" s="26"/>
      <c r="L38" s="26"/>
      <c r="M38" s="26"/>
      <c r="N38" s="26"/>
      <c r="O38" s="35"/>
    </row>
    <row r="39" spans="1:15" x14ac:dyDescent="0.25">
      <c r="J39" s="25"/>
      <c r="K39" s="26"/>
      <c r="L39" s="26"/>
      <c r="M39" s="26"/>
      <c r="N39" s="26"/>
      <c r="O39" s="35"/>
    </row>
    <row r="40" spans="1:15" x14ac:dyDescent="0.25">
      <c r="J40" s="25"/>
      <c r="K40" s="26"/>
      <c r="L40" s="26"/>
      <c r="M40" s="26"/>
      <c r="N40" s="26"/>
      <c r="O40" s="35"/>
    </row>
    <row r="41" spans="1:15" x14ac:dyDescent="0.25">
      <c r="J41" s="36"/>
      <c r="K41" s="37"/>
      <c r="L41" s="37"/>
      <c r="M41" s="37"/>
      <c r="N41" s="37"/>
      <c r="O41" s="38"/>
    </row>
  </sheetData>
  <mergeCells count="11">
    <mergeCell ref="I36:M36"/>
    <mergeCell ref="B2:G2"/>
    <mergeCell ref="B3:G3"/>
    <mergeCell ref="C4:D4"/>
    <mergeCell ref="E4:F4"/>
    <mergeCell ref="B10:G10"/>
    <mergeCell ref="B16:G16"/>
    <mergeCell ref="B22:G22"/>
    <mergeCell ref="B29:G29"/>
    <mergeCell ref="K3:L3"/>
    <mergeCell ref="M3:N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14"/>
  <sheetViews>
    <sheetView workbookViewId="0">
      <selection activeCell="K19" sqref="K19:K20"/>
    </sheetView>
  </sheetViews>
  <sheetFormatPr baseColWidth="10" defaultRowHeight="15" x14ac:dyDescent="0.25"/>
  <cols>
    <col min="1" max="1" width="22" bestFit="1" customWidth="1"/>
    <col min="2" max="2" width="10.5703125" customWidth="1"/>
    <col min="3" max="3" width="14.5703125" bestFit="1" customWidth="1"/>
    <col min="6" max="6" width="19" bestFit="1" customWidth="1"/>
    <col min="7" max="7" width="15.140625" bestFit="1" customWidth="1"/>
    <col min="8" max="8" width="18" bestFit="1" customWidth="1"/>
    <col min="9" max="9" width="15" bestFit="1" customWidth="1"/>
    <col min="10" max="10" width="16.42578125" bestFit="1" customWidth="1"/>
    <col min="11" max="11" width="17.140625" customWidth="1"/>
  </cols>
  <sheetData>
    <row r="1" spans="1:12" x14ac:dyDescent="0.25">
      <c r="A1" s="20" t="s">
        <v>0</v>
      </c>
      <c r="B1" s="61"/>
      <c r="C1" s="63"/>
      <c r="D1" s="61"/>
      <c r="E1" s="61"/>
      <c r="F1" s="61"/>
      <c r="G1" s="61"/>
      <c r="H1" s="61"/>
      <c r="I1" s="61"/>
      <c r="J1" s="61"/>
      <c r="K1" s="65"/>
      <c r="L1" s="30"/>
    </row>
    <row r="2" spans="1:12" x14ac:dyDescent="0.25">
      <c r="A2" s="19" t="s">
        <v>42</v>
      </c>
      <c r="B2" s="20" t="s">
        <v>41</v>
      </c>
      <c r="C2" s="20" t="s">
        <v>43</v>
      </c>
      <c r="D2" s="20" t="s">
        <v>44</v>
      </c>
      <c r="E2" s="20" t="s">
        <v>45</v>
      </c>
      <c r="F2" s="20" t="s">
        <v>46</v>
      </c>
      <c r="G2" s="20" t="s">
        <v>47</v>
      </c>
      <c r="H2" s="20" t="s">
        <v>48</v>
      </c>
      <c r="I2" s="20" t="s">
        <v>49</v>
      </c>
      <c r="J2" s="24" t="s">
        <v>50</v>
      </c>
      <c r="K2" s="66"/>
      <c r="L2" s="30"/>
    </row>
    <row r="3" spans="1:12" ht="31.5" customHeight="1" x14ac:dyDescent="0.25">
      <c r="A3" s="20" t="s">
        <v>51</v>
      </c>
      <c r="B3" s="68"/>
      <c r="C3" s="19"/>
      <c r="D3" s="19"/>
      <c r="E3" s="19"/>
      <c r="F3" s="19">
        <v>21.83</v>
      </c>
      <c r="G3" s="19">
        <v>21.13</v>
      </c>
      <c r="H3" s="69">
        <v>9</v>
      </c>
      <c r="I3" s="19"/>
      <c r="J3" s="23"/>
      <c r="K3" s="107" t="s">
        <v>77</v>
      </c>
      <c r="L3" s="30"/>
    </row>
    <row r="4" spans="1:12" x14ac:dyDescent="0.25">
      <c r="A4" s="19" t="s">
        <v>31</v>
      </c>
      <c r="B4" s="62">
        <v>4000000</v>
      </c>
      <c r="C4" s="62">
        <v>140606</v>
      </c>
      <c r="D4" s="62">
        <v>193333</v>
      </c>
      <c r="E4" s="62">
        <f>SUM(B4:D4)</f>
        <v>4333939</v>
      </c>
      <c r="F4" s="82">
        <v>1521459.05</v>
      </c>
      <c r="G4" s="73">
        <v>239067.05</v>
      </c>
      <c r="H4" s="87" t="s">
        <v>76</v>
      </c>
      <c r="I4" s="90">
        <v>10000</v>
      </c>
      <c r="J4" s="75">
        <f>SUM(F4:I4)</f>
        <v>1770526.1</v>
      </c>
      <c r="K4" s="108">
        <f>SUM(B4:J4)</f>
        <v>12208930.200000001</v>
      </c>
      <c r="L4" s="30"/>
    </row>
    <row r="5" spans="1:12" x14ac:dyDescent="0.25">
      <c r="A5" s="19" t="s">
        <v>52</v>
      </c>
      <c r="B5" s="62">
        <v>3048000</v>
      </c>
      <c r="C5" s="62">
        <v>140606</v>
      </c>
      <c r="D5" s="62">
        <v>193333</v>
      </c>
      <c r="E5" s="62">
        <f>SUM(B5:D5)</f>
        <v>3381939</v>
      </c>
      <c r="F5" s="82">
        <v>1521459.05</v>
      </c>
      <c r="G5" s="73">
        <v>239067.05</v>
      </c>
      <c r="H5" s="87" t="s">
        <v>76</v>
      </c>
      <c r="I5" s="90">
        <v>10000</v>
      </c>
      <c r="J5" s="75">
        <f>SUM(F5:I5)</f>
        <v>1770526.1</v>
      </c>
      <c r="K5" s="108">
        <f>SUM(B5:J5)</f>
        <v>10304930.199999999</v>
      </c>
      <c r="L5" s="30"/>
    </row>
    <row r="6" spans="1:12" x14ac:dyDescent="0.25">
      <c r="A6" s="20" t="s">
        <v>33</v>
      </c>
      <c r="B6" s="68"/>
      <c r="C6" s="68"/>
      <c r="D6" s="68"/>
      <c r="E6" s="68"/>
      <c r="F6" s="77"/>
      <c r="G6" s="83"/>
      <c r="H6" s="76"/>
      <c r="I6" s="89"/>
      <c r="J6" s="76"/>
      <c r="L6" s="30"/>
    </row>
    <row r="7" spans="1:12" x14ac:dyDescent="0.25">
      <c r="A7" s="19" t="s">
        <v>40</v>
      </c>
      <c r="B7" s="57">
        <v>1072365</v>
      </c>
      <c r="C7" s="62">
        <v>140606</v>
      </c>
      <c r="D7" s="62">
        <v>193333</v>
      </c>
      <c r="E7" s="62">
        <f>SUM(B7:D7)</f>
        <v>1406304</v>
      </c>
      <c r="F7" s="78">
        <v>1521459.05</v>
      </c>
      <c r="G7" s="73">
        <v>239067.05</v>
      </c>
      <c r="H7" s="74" t="s">
        <v>76</v>
      </c>
      <c r="I7" s="90">
        <v>10000</v>
      </c>
      <c r="J7" s="75">
        <f>SUM(F7:I7)</f>
        <v>1770526.1</v>
      </c>
      <c r="K7" s="110">
        <f>SUM(B7:J7)</f>
        <v>6353660.1999999993</v>
      </c>
      <c r="L7" s="30"/>
    </row>
    <row r="8" spans="1:12" x14ac:dyDescent="0.25">
      <c r="A8" s="20" t="s">
        <v>61</v>
      </c>
      <c r="B8" s="70"/>
      <c r="C8" s="70"/>
      <c r="D8" s="70"/>
      <c r="E8" s="70"/>
      <c r="F8" s="80"/>
      <c r="G8" s="83"/>
      <c r="H8" s="79"/>
      <c r="I8" s="89"/>
      <c r="J8" s="79"/>
      <c r="L8" s="59"/>
    </row>
    <row r="9" spans="1:12" x14ac:dyDescent="0.25">
      <c r="A9" s="19" t="s">
        <v>26</v>
      </c>
      <c r="B9" s="5">
        <v>1102843</v>
      </c>
      <c r="C9" s="62">
        <v>140606</v>
      </c>
      <c r="D9" s="62">
        <v>193333</v>
      </c>
      <c r="E9" s="64">
        <f>SUM(B9:D9)</f>
        <v>1436782</v>
      </c>
      <c r="F9" s="82">
        <v>1521459.05</v>
      </c>
      <c r="G9" s="73">
        <v>239067.05</v>
      </c>
      <c r="H9" s="74" t="s">
        <v>76</v>
      </c>
      <c r="I9" s="90">
        <v>10000</v>
      </c>
      <c r="J9" s="81">
        <f>SUM(F9:I9)</f>
        <v>1770526.1</v>
      </c>
      <c r="K9" s="108">
        <f>SUM(K4+K5+K7)</f>
        <v>28867520.599999998</v>
      </c>
      <c r="L9" s="60"/>
    </row>
    <row r="10" spans="1:12" x14ac:dyDescent="0.25">
      <c r="A10" s="19" t="s">
        <v>27</v>
      </c>
      <c r="B10" s="5">
        <v>1107845</v>
      </c>
      <c r="C10" s="62">
        <v>140606</v>
      </c>
      <c r="D10" s="62">
        <v>193333</v>
      </c>
      <c r="E10" s="64">
        <f t="shared" ref="E10:E11" si="0">SUM(B10:D10)</f>
        <v>1441784</v>
      </c>
      <c r="F10" s="82">
        <v>1521459.05</v>
      </c>
      <c r="G10" s="73">
        <v>239067.05</v>
      </c>
      <c r="H10" s="74" t="s">
        <v>76</v>
      </c>
      <c r="I10" s="90">
        <v>10000</v>
      </c>
      <c r="J10" s="81">
        <f>SUM(F10:I10)</f>
        <v>1770526.1</v>
      </c>
      <c r="K10" s="67"/>
      <c r="L10" s="59"/>
    </row>
    <row r="11" spans="1:12" x14ac:dyDescent="0.25">
      <c r="A11" s="19" t="s">
        <v>28</v>
      </c>
      <c r="B11" s="5">
        <v>1139098</v>
      </c>
      <c r="C11" s="62">
        <v>140606</v>
      </c>
      <c r="D11" s="62">
        <v>193333</v>
      </c>
      <c r="E11" s="64">
        <f t="shared" si="0"/>
        <v>1473037</v>
      </c>
      <c r="F11" s="82">
        <v>1521459.05</v>
      </c>
      <c r="G11" s="73">
        <v>239067.05</v>
      </c>
      <c r="H11" s="74" t="s">
        <v>76</v>
      </c>
      <c r="I11" s="90">
        <v>10000</v>
      </c>
      <c r="J11" s="81">
        <f>SUM(F11:I11)</f>
        <v>1770526.1</v>
      </c>
      <c r="K11" s="67"/>
      <c r="L11" s="59"/>
    </row>
    <row r="12" spans="1:12" x14ac:dyDescent="0.25">
      <c r="I12" s="91"/>
    </row>
    <row r="13" spans="1:12" x14ac:dyDescent="0.25">
      <c r="J13" s="111" t="s">
        <v>86</v>
      </c>
      <c r="K13" s="108">
        <f>SUM(K4+K5+K7+K9)</f>
        <v>57735041.199999996</v>
      </c>
    </row>
    <row r="14" spans="1:12" ht="60" x14ac:dyDescent="0.25">
      <c r="D14" s="85"/>
      <c r="E14" s="84"/>
      <c r="F14" s="86" t="s">
        <v>73</v>
      </c>
      <c r="G14" s="86" t="s">
        <v>74</v>
      </c>
      <c r="H14" s="88" t="s">
        <v>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3" zoomScale="90" zoomScaleNormal="90" workbookViewId="0">
      <selection activeCell="A7" sqref="A7"/>
    </sheetView>
  </sheetViews>
  <sheetFormatPr baseColWidth="10" defaultRowHeight="15" x14ac:dyDescent="0.25"/>
  <cols>
    <col min="1" max="1" width="25.42578125" bestFit="1" customWidth="1"/>
    <col min="2" max="2" width="11.7109375" bestFit="1" customWidth="1"/>
    <col min="3" max="3" width="9.7109375" bestFit="1" customWidth="1"/>
    <col min="4" max="4" width="6.85546875" bestFit="1" customWidth="1"/>
    <col min="5" max="5" width="12.7109375" bestFit="1" customWidth="1"/>
    <col min="6" max="6" width="14.28515625" bestFit="1" customWidth="1"/>
    <col min="7" max="7" width="6.42578125" bestFit="1" customWidth="1"/>
    <col min="8" max="8" width="10.140625" bestFit="1" customWidth="1"/>
  </cols>
  <sheetData>
    <row r="1" spans="1:8" x14ac:dyDescent="0.25">
      <c r="A1" s="166" t="s">
        <v>17</v>
      </c>
      <c r="B1" s="166"/>
      <c r="C1" s="166"/>
      <c r="D1" s="166"/>
      <c r="E1" s="166"/>
      <c r="F1" s="166"/>
      <c r="G1" s="166"/>
      <c r="H1" s="3"/>
    </row>
    <row r="2" spans="1:8" x14ac:dyDescent="0.25">
      <c r="A2" s="168" t="s">
        <v>23</v>
      </c>
      <c r="B2" s="168"/>
      <c r="C2" s="168"/>
      <c r="D2" s="168"/>
      <c r="E2" s="168"/>
      <c r="F2" s="168"/>
      <c r="G2" s="168"/>
      <c r="H2" s="3"/>
    </row>
    <row r="3" spans="1:8" x14ac:dyDescent="0.25">
      <c r="A3" s="2"/>
      <c r="B3" s="167" t="s">
        <v>1</v>
      </c>
      <c r="C3" s="167"/>
      <c r="D3" s="167" t="s">
        <v>4</v>
      </c>
      <c r="E3" s="167"/>
      <c r="F3" s="167" t="s">
        <v>7</v>
      </c>
      <c r="G3" s="167"/>
      <c r="H3" s="3"/>
    </row>
    <row r="4" spans="1:8" x14ac:dyDescent="0.25">
      <c r="A4" s="4" t="s">
        <v>0</v>
      </c>
      <c r="B4" s="4" t="s">
        <v>2</v>
      </c>
      <c r="C4" s="4" t="s">
        <v>3</v>
      </c>
      <c r="D4" s="4" t="s">
        <v>5</v>
      </c>
      <c r="E4" s="4" t="s">
        <v>6</v>
      </c>
      <c r="F4" s="4" t="s">
        <v>33</v>
      </c>
      <c r="G4" s="4" t="s">
        <v>34</v>
      </c>
      <c r="H4" s="4" t="s">
        <v>35</v>
      </c>
    </row>
    <row r="5" spans="1:8" x14ac:dyDescent="0.25">
      <c r="A5" s="2" t="s">
        <v>53</v>
      </c>
      <c r="B5" s="5"/>
      <c r="C5" s="5">
        <v>2000</v>
      </c>
      <c r="D5" s="5"/>
      <c r="E5" s="5"/>
      <c r="F5" s="5"/>
      <c r="G5" s="5"/>
      <c r="H5" s="3"/>
    </row>
    <row r="6" spans="1:8" x14ac:dyDescent="0.25">
      <c r="A6" s="2" t="s">
        <v>54</v>
      </c>
      <c r="B6" s="5"/>
      <c r="C6" s="5">
        <v>60000</v>
      </c>
      <c r="D6" s="5"/>
      <c r="E6" s="5"/>
      <c r="F6" s="5"/>
      <c r="G6" s="5"/>
      <c r="H6" s="3"/>
    </row>
    <row r="7" spans="1:8" x14ac:dyDescent="0.25">
      <c r="A7" s="2"/>
      <c r="B7" s="5"/>
      <c r="C7" s="5"/>
      <c r="D7" s="5"/>
      <c r="E7" s="5"/>
      <c r="F7" s="5"/>
      <c r="G7" s="5"/>
      <c r="H7" s="3"/>
    </row>
    <row r="8" spans="1:8" x14ac:dyDescent="0.25">
      <c r="A8" s="2"/>
      <c r="B8" s="5"/>
      <c r="C8" s="5"/>
      <c r="D8" s="5"/>
      <c r="E8" s="5"/>
      <c r="F8" s="5"/>
      <c r="G8" s="5"/>
      <c r="H8" s="3"/>
    </row>
    <row r="9" spans="1:8" x14ac:dyDescent="0.25">
      <c r="A9" s="4" t="s">
        <v>45</v>
      </c>
      <c r="B9" s="5"/>
      <c r="C9" s="12">
        <f>SUM(C5:C6)</f>
        <v>62000</v>
      </c>
      <c r="D9" s="5"/>
      <c r="E9" s="5"/>
      <c r="F9" s="5"/>
      <c r="G9" s="5"/>
      <c r="H9" s="3"/>
    </row>
    <row r="10" spans="1:8" x14ac:dyDescent="0.25">
      <c r="A10" s="166" t="s">
        <v>24</v>
      </c>
      <c r="B10" s="166"/>
      <c r="C10" s="166"/>
      <c r="D10" s="166"/>
      <c r="E10" s="166"/>
      <c r="F10" s="166"/>
      <c r="G10" s="166"/>
      <c r="H10" s="3"/>
    </row>
    <row r="11" spans="1:8" x14ac:dyDescent="0.25">
      <c r="A11" s="2" t="s">
        <v>55</v>
      </c>
      <c r="B11" s="5">
        <v>2400000</v>
      </c>
      <c r="C11" s="5"/>
      <c r="D11" s="5"/>
      <c r="E11" s="5"/>
      <c r="F11" s="5"/>
      <c r="G11" s="5"/>
      <c r="H11" s="3"/>
    </row>
    <row r="12" spans="1:8" x14ac:dyDescent="0.25">
      <c r="A12" s="2" t="s">
        <v>20</v>
      </c>
      <c r="B12" s="5">
        <v>3000000</v>
      </c>
      <c r="C12" s="5"/>
      <c r="D12" s="5"/>
      <c r="E12" s="5"/>
      <c r="F12" s="5"/>
      <c r="G12" s="5"/>
      <c r="H12" s="3"/>
    </row>
    <row r="13" spans="1:8" x14ac:dyDescent="0.25">
      <c r="A13" s="2"/>
      <c r="B13" s="5"/>
      <c r="C13" s="5"/>
      <c r="D13" s="5"/>
      <c r="E13" s="5"/>
      <c r="F13" s="5"/>
      <c r="G13" s="5"/>
      <c r="H13" s="3"/>
    </row>
    <row r="14" spans="1:8" x14ac:dyDescent="0.25">
      <c r="A14" s="2"/>
      <c r="B14" s="5"/>
      <c r="C14" s="5"/>
      <c r="D14" s="5"/>
      <c r="E14" s="5"/>
      <c r="F14" s="5"/>
      <c r="G14" s="5"/>
      <c r="H14" s="3"/>
    </row>
    <row r="15" spans="1:8" x14ac:dyDescent="0.25">
      <c r="A15" s="4" t="s">
        <v>45</v>
      </c>
      <c r="B15" s="12">
        <f>SUM(B11:B12)</f>
        <v>5400000</v>
      </c>
      <c r="C15" s="5"/>
      <c r="D15" s="5"/>
      <c r="E15" s="5"/>
      <c r="F15" s="5"/>
      <c r="G15" s="5"/>
      <c r="H15" s="3"/>
    </row>
    <row r="16" spans="1:8" x14ac:dyDescent="0.25">
      <c r="A16" s="166" t="s">
        <v>29</v>
      </c>
      <c r="B16" s="166"/>
      <c r="C16" s="166"/>
      <c r="D16" s="166"/>
      <c r="E16" s="166"/>
      <c r="F16" s="166"/>
      <c r="G16" s="166"/>
      <c r="H16" s="3"/>
    </row>
    <row r="17" spans="1:8" x14ac:dyDescent="0.25">
      <c r="A17" s="2" t="s">
        <v>18</v>
      </c>
      <c r="B17" s="5">
        <v>1000000</v>
      </c>
      <c r="C17" s="5"/>
      <c r="D17" s="5"/>
      <c r="E17" s="5"/>
      <c r="F17" s="5"/>
      <c r="G17" s="5"/>
      <c r="H17" s="3"/>
    </row>
    <row r="18" spans="1:8" x14ac:dyDescent="0.25">
      <c r="A18" s="2" t="s">
        <v>8</v>
      </c>
      <c r="B18" s="5"/>
      <c r="C18" s="5">
        <v>400000</v>
      </c>
      <c r="D18" s="5"/>
      <c r="E18" s="5"/>
      <c r="F18" s="5"/>
      <c r="G18" s="5"/>
      <c r="H18" s="3"/>
    </row>
    <row r="19" spans="1:8" x14ac:dyDescent="0.25">
      <c r="A19" s="2" t="s">
        <v>56</v>
      </c>
      <c r="B19" s="5"/>
      <c r="C19" s="5">
        <v>1000000</v>
      </c>
      <c r="D19" s="5"/>
      <c r="E19" s="5"/>
      <c r="F19" s="5"/>
      <c r="G19" s="5"/>
      <c r="H19" s="3"/>
    </row>
    <row r="20" spans="1:8" x14ac:dyDescent="0.25">
      <c r="A20" s="2" t="s">
        <v>57</v>
      </c>
      <c r="B20" s="6"/>
      <c r="C20" s="5">
        <v>350000</v>
      </c>
      <c r="D20" s="5"/>
      <c r="E20" s="5"/>
      <c r="F20" s="6"/>
      <c r="G20" s="6"/>
      <c r="H20" s="3"/>
    </row>
    <row r="21" spans="1:8" x14ac:dyDescent="0.25">
      <c r="A21" s="4" t="s">
        <v>45</v>
      </c>
      <c r="B21" s="12">
        <f>B17</f>
        <v>1000000</v>
      </c>
      <c r="C21" s="12">
        <f>SUM(C18:C20)</f>
        <v>1750000</v>
      </c>
      <c r="D21" s="5"/>
      <c r="E21" s="5"/>
      <c r="F21" s="6"/>
      <c r="G21" s="6"/>
      <c r="H21" s="3"/>
    </row>
    <row r="22" spans="1:8" x14ac:dyDescent="0.25">
      <c r="A22" s="166" t="s">
        <v>30</v>
      </c>
      <c r="B22" s="166"/>
      <c r="C22" s="166"/>
      <c r="D22" s="166"/>
      <c r="E22" s="166"/>
      <c r="F22" s="166"/>
      <c r="G22" s="166"/>
      <c r="H22" s="3"/>
    </row>
    <row r="23" spans="1:8" x14ac:dyDescent="0.25">
      <c r="A23" s="2" t="s">
        <v>31</v>
      </c>
      <c r="B23" s="3"/>
      <c r="C23" s="5"/>
      <c r="D23" s="5"/>
      <c r="E23" s="5">
        <v>2800000</v>
      </c>
      <c r="F23" s="3"/>
      <c r="G23" s="3"/>
      <c r="H23" s="3"/>
    </row>
    <row r="24" spans="1:8" x14ac:dyDescent="0.25">
      <c r="A24" s="2" t="s">
        <v>32</v>
      </c>
      <c r="B24" s="3"/>
      <c r="C24" s="3"/>
      <c r="D24" s="3"/>
      <c r="E24" s="11">
        <v>500000</v>
      </c>
      <c r="F24" s="3"/>
      <c r="G24" s="7"/>
      <c r="H24" s="3"/>
    </row>
    <row r="25" spans="1:8" x14ac:dyDescent="0.25">
      <c r="A25" s="2" t="s">
        <v>36</v>
      </c>
      <c r="B25" s="3"/>
      <c r="C25" s="3"/>
      <c r="D25" s="3"/>
      <c r="E25" s="11">
        <v>80000</v>
      </c>
      <c r="F25" s="3"/>
      <c r="G25" s="7"/>
      <c r="H25" s="3"/>
    </row>
    <row r="26" spans="1:8" x14ac:dyDescent="0.25">
      <c r="A26" s="2" t="s">
        <v>37</v>
      </c>
      <c r="B26" s="3"/>
      <c r="C26" s="3"/>
      <c r="D26" s="3"/>
      <c r="E26" s="7">
        <v>100000</v>
      </c>
      <c r="F26" s="3"/>
      <c r="G26" s="7"/>
      <c r="H26" s="3"/>
    </row>
    <row r="27" spans="1:8" x14ac:dyDescent="0.25">
      <c r="A27" s="2" t="s">
        <v>58</v>
      </c>
      <c r="B27" s="3"/>
      <c r="C27" s="7"/>
      <c r="D27" s="3"/>
      <c r="E27" s="7">
        <v>800000</v>
      </c>
      <c r="F27" s="3"/>
      <c r="G27" s="7"/>
      <c r="H27" s="3"/>
    </row>
    <row r="28" spans="1:8" x14ac:dyDescent="0.25">
      <c r="A28" s="2" t="s">
        <v>21</v>
      </c>
      <c r="B28" s="3"/>
      <c r="C28" s="7"/>
      <c r="D28" s="3"/>
      <c r="E28" s="7">
        <v>200000</v>
      </c>
      <c r="F28" s="3"/>
      <c r="G28" s="3"/>
      <c r="H28" s="3"/>
    </row>
    <row r="29" spans="1:8" x14ac:dyDescent="0.25">
      <c r="A29" s="2" t="s">
        <v>59</v>
      </c>
      <c r="B29" s="3"/>
      <c r="C29" s="7"/>
      <c r="D29" s="3"/>
      <c r="E29" s="7">
        <v>50000</v>
      </c>
      <c r="F29" s="3"/>
      <c r="G29" s="3"/>
      <c r="H29" s="3"/>
    </row>
    <row r="30" spans="1:8" x14ac:dyDescent="0.25">
      <c r="A30" s="2" t="s">
        <v>60</v>
      </c>
      <c r="B30" s="3"/>
      <c r="C30" s="7"/>
      <c r="D30" s="3"/>
      <c r="E30" s="7">
        <v>400000</v>
      </c>
      <c r="F30" s="3"/>
      <c r="G30" s="3"/>
      <c r="H30" s="3"/>
    </row>
    <row r="31" spans="1:8" x14ac:dyDescent="0.25">
      <c r="A31" s="4" t="s">
        <v>45</v>
      </c>
      <c r="B31" s="13"/>
      <c r="C31" s="14"/>
      <c r="D31" s="13"/>
      <c r="E31" s="14">
        <f>SUM(E23:E30)</f>
        <v>4930000</v>
      </c>
      <c r="F31" s="3"/>
      <c r="G31" s="3"/>
      <c r="H31" s="3"/>
    </row>
    <row r="32" spans="1:8" x14ac:dyDescent="0.25">
      <c r="A32" s="166" t="s">
        <v>38</v>
      </c>
      <c r="B32" s="166"/>
      <c r="C32" s="166"/>
      <c r="D32" s="166"/>
      <c r="E32" s="166"/>
      <c r="F32" s="166"/>
      <c r="G32" s="166"/>
      <c r="H32" s="3"/>
    </row>
    <row r="33" spans="1:8" x14ac:dyDescent="0.25">
      <c r="A33" s="2" t="s">
        <v>39</v>
      </c>
      <c r="B33" s="3"/>
      <c r="C33" s="3"/>
      <c r="D33" s="3"/>
      <c r="E33" s="3"/>
      <c r="F33" s="7">
        <v>1200000</v>
      </c>
      <c r="G33" s="3"/>
      <c r="H33" s="3"/>
    </row>
    <row r="34" spans="1:8" x14ac:dyDescent="0.25">
      <c r="A34" s="2" t="s">
        <v>8</v>
      </c>
      <c r="B34" s="3"/>
      <c r="C34" s="3"/>
      <c r="D34" s="3"/>
      <c r="E34" s="3"/>
      <c r="F34" s="7">
        <v>400000</v>
      </c>
      <c r="G34" s="3"/>
      <c r="H34" s="3"/>
    </row>
    <row r="35" spans="1:8" x14ac:dyDescent="0.25">
      <c r="A35" s="2" t="s">
        <v>40</v>
      </c>
      <c r="B35" s="3"/>
      <c r="C35" s="3"/>
      <c r="D35" s="3"/>
      <c r="E35" s="3"/>
      <c r="F35" s="7">
        <v>1200000</v>
      </c>
      <c r="G35" s="3"/>
      <c r="H35" s="3"/>
    </row>
    <row r="36" spans="1:8" x14ac:dyDescent="0.25">
      <c r="A36" s="2" t="s">
        <v>19</v>
      </c>
      <c r="B36" s="3"/>
      <c r="C36" s="3"/>
      <c r="D36" s="3"/>
      <c r="E36" s="3"/>
      <c r="F36" s="7">
        <v>3500000</v>
      </c>
      <c r="G36" s="3"/>
      <c r="H36" s="3"/>
    </row>
    <row r="37" spans="1:8" x14ac:dyDescent="0.25">
      <c r="A37" s="2" t="s">
        <v>12</v>
      </c>
      <c r="B37" s="3"/>
      <c r="C37" s="3"/>
      <c r="D37" s="3"/>
      <c r="E37" s="3"/>
      <c r="F37" s="7">
        <v>200000</v>
      </c>
      <c r="G37" s="3"/>
      <c r="H37" s="3"/>
    </row>
    <row r="38" spans="1:8" x14ac:dyDescent="0.25">
      <c r="A38" s="4" t="s">
        <v>45</v>
      </c>
      <c r="B38" s="4"/>
      <c r="C38" s="4"/>
      <c r="D38" s="4"/>
      <c r="E38" s="4"/>
      <c r="F38" s="15">
        <f>SUM(F33:F37)</f>
        <v>6500000</v>
      </c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</sheetData>
  <mergeCells count="9">
    <mergeCell ref="A22:G22"/>
    <mergeCell ref="A32:G32"/>
    <mergeCell ref="A1:G1"/>
    <mergeCell ref="B3:C3"/>
    <mergeCell ref="D3:E3"/>
    <mergeCell ref="F3:G3"/>
    <mergeCell ref="A10:G10"/>
    <mergeCell ref="A16:G16"/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15"/>
  <sheetViews>
    <sheetView workbookViewId="0">
      <selection activeCell="D23" sqref="D23"/>
    </sheetView>
  </sheetViews>
  <sheetFormatPr baseColWidth="10" defaultRowHeight="15" x14ac:dyDescent="0.25"/>
  <cols>
    <col min="1" max="1" width="31.140625" customWidth="1"/>
    <col min="2" max="2" width="15.140625" bestFit="1" customWidth="1"/>
    <col min="3" max="3" width="11.5703125" bestFit="1" customWidth="1"/>
  </cols>
  <sheetData>
    <row r="1" spans="1:8" x14ac:dyDescent="0.25">
      <c r="A1" s="20" t="s">
        <v>62</v>
      </c>
      <c r="B1" s="149" t="s">
        <v>63</v>
      </c>
      <c r="C1" s="150"/>
      <c r="D1" s="155">
        <v>100</v>
      </c>
      <c r="E1" s="19"/>
      <c r="F1" s="19"/>
      <c r="G1" s="71"/>
      <c r="H1" s="19"/>
    </row>
    <row r="2" spans="1:8" x14ac:dyDescent="0.25">
      <c r="A2" s="19"/>
      <c r="B2" s="20" t="s">
        <v>64</v>
      </c>
      <c r="C2" s="20" t="s">
        <v>65</v>
      </c>
      <c r="D2" s="155"/>
      <c r="E2" s="19"/>
      <c r="F2" s="19"/>
      <c r="G2" s="19"/>
      <c r="H2" s="19"/>
    </row>
    <row r="3" spans="1:8" x14ac:dyDescent="0.25">
      <c r="A3" s="19" t="s">
        <v>33</v>
      </c>
      <c r="B3" s="56">
        <v>6820030</v>
      </c>
      <c r="C3" s="18">
        <v>2000</v>
      </c>
      <c r="D3" s="2"/>
      <c r="E3" s="2"/>
      <c r="F3" s="2"/>
      <c r="G3" s="2"/>
      <c r="H3" s="2"/>
    </row>
    <row r="4" spans="1:8" x14ac:dyDescent="0.25">
      <c r="A4" s="20" t="s">
        <v>66</v>
      </c>
      <c r="B4" s="15">
        <v>28877469</v>
      </c>
      <c r="C4" s="5">
        <f>(B4)/C3</f>
        <v>14438.7345</v>
      </c>
      <c r="D4" s="9">
        <f>(B4*$D$1)/B3</f>
        <v>423.42143656259577</v>
      </c>
      <c r="E4" s="2"/>
      <c r="F4" s="2"/>
      <c r="G4" s="2"/>
      <c r="H4" s="2"/>
    </row>
    <row r="5" spans="1:8" x14ac:dyDescent="0.25">
      <c r="A5" s="19" t="s">
        <v>22</v>
      </c>
      <c r="B5" s="12">
        <v>2281899</v>
      </c>
      <c r="C5" s="5">
        <f t="shared" ref="C5:C8" si="0">(B5)/C4</f>
        <v>158.04009693508803</v>
      </c>
      <c r="D5" s="9">
        <f>(B5*$D$1)/B4</f>
        <v>7.9020048467544024</v>
      </c>
      <c r="E5" s="2"/>
      <c r="F5" s="2"/>
      <c r="G5" s="2"/>
      <c r="H5" s="2"/>
    </row>
    <row r="6" spans="1:8" x14ac:dyDescent="0.25">
      <c r="A6" s="19" t="s">
        <v>67</v>
      </c>
      <c r="B6" s="12">
        <v>47923961</v>
      </c>
      <c r="C6" s="5">
        <f t="shared" si="0"/>
        <v>303239.25338823261</v>
      </c>
      <c r="D6" s="9">
        <f t="shared" ref="D6:D11" si="1">(B6*$D$1)/B5</f>
        <v>2100.1788860944325</v>
      </c>
      <c r="E6" s="2"/>
      <c r="F6" s="2"/>
      <c r="G6" s="2"/>
      <c r="H6" s="2"/>
    </row>
    <row r="7" spans="1:8" x14ac:dyDescent="0.25">
      <c r="A7" s="20" t="s">
        <v>68</v>
      </c>
      <c r="B7" s="15">
        <v>19225000</v>
      </c>
      <c r="C7" s="5">
        <f t="shared" si="0"/>
        <v>63.398784244421435</v>
      </c>
      <c r="D7" s="9">
        <f t="shared" si="1"/>
        <v>40.115632345164457</v>
      </c>
      <c r="E7" s="2"/>
      <c r="F7" s="2"/>
      <c r="G7" s="2"/>
      <c r="H7" s="2"/>
    </row>
    <row r="8" spans="1:8" x14ac:dyDescent="0.25">
      <c r="A8" s="102" t="s">
        <v>69</v>
      </c>
      <c r="B8" s="98">
        <f>SUM(B13:F13)</f>
        <v>9391660</v>
      </c>
      <c r="C8" s="5">
        <f t="shared" si="0"/>
        <v>148136.27914050085</v>
      </c>
      <c r="D8" s="100">
        <f t="shared" si="1"/>
        <v>48.851287386215866</v>
      </c>
      <c r="E8" s="99"/>
      <c r="F8" s="99"/>
      <c r="G8" s="99"/>
      <c r="H8" s="99"/>
    </row>
    <row r="9" spans="1:8" x14ac:dyDescent="0.25">
      <c r="A9" s="169"/>
      <c r="B9" s="169"/>
      <c r="C9" s="169"/>
      <c r="D9" s="169"/>
      <c r="E9" s="169"/>
      <c r="F9" s="169"/>
      <c r="G9" s="169"/>
      <c r="H9" s="169"/>
    </row>
    <row r="10" spans="1:8" x14ac:dyDescent="0.25">
      <c r="A10" s="103" t="s">
        <v>70</v>
      </c>
      <c r="B10" s="105">
        <v>19225000</v>
      </c>
      <c r="C10" s="101"/>
      <c r="D10" s="106"/>
      <c r="E10" s="101"/>
      <c r="F10" s="101"/>
      <c r="G10" s="101"/>
      <c r="H10" s="101"/>
    </row>
    <row r="11" spans="1:8" x14ac:dyDescent="0.25">
      <c r="A11" s="19" t="s">
        <v>71</v>
      </c>
      <c r="B11" s="18">
        <f>(B10*100%)</f>
        <v>19225000</v>
      </c>
      <c r="C11" s="2"/>
      <c r="D11" s="9">
        <f t="shared" si="1"/>
        <v>100</v>
      </c>
      <c r="E11" s="2"/>
      <c r="F11" s="2"/>
      <c r="G11" s="2"/>
      <c r="H11" s="2"/>
    </row>
    <row r="13" spans="1:8" x14ac:dyDescent="0.25">
      <c r="A13" s="19" t="s">
        <v>78</v>
      </c>
      <c r="B13" s="21">
        <v>1102843</v>
      </c>
      <c r="C13" s="21">
        <v>1100840</v>
      </c>
      <c r="D13" s="21">
        <v>1102832</v>
      </c>
      <c r="E13" s="21">
        <v>2085145</v>
      </c>
      <c r="F13" s="21">
        <v>4000000</v>
      </c>
    </row>
    <row r="15" spans="1:8" x14ac:dyDescent="0.25">
      <c r="C15" s="27"/>
      <c r="D15" s="27"/>
      <c r="E15" s="27"/>
      <c r="F15" s="27"/>
      <c r="G15" s="27"/>
    </row>
  </sheetData>
  <mergeCells count="3">
    <mergeCell ref="D1:D2"/>
    <mergeCell ref="B1:C1"/>
    <mergeCell ref="A9:H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C3:R27"/>
  <sheetViews>
    <sheetView workbookViewId="0">
      <selection activeCell="C15" sqref="C15"/>
    </sheetView>
  </sheetViews>
  <sheetFormatPr baseColWidth="10" defaultRowHeight="15" x14ac:dyDescent="0.25"/>
  <sheetData>
    <row r="3" spans="4:18" ht="15.75" thickBot="1" x14ac:dyDescent="0.3"/>
    <row r="4" spans="4:18" ht="15.75" thickBot="1" x14ac:dyDescent="0.3"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</row>
    <row r="5" spans="4:18" ht="15.75" thickBot="1" x14ac:dyDescent="0.3"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</row>
    <row r="6" spans="4:18" ht="15.75" thickBot="1" x14ac:dyDescent="0.3"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</row>
    <row r="7" spans="4:18" ht="15.75" thickBot="1" x14ac:dyDescent="0.3"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</row>
    <row r="8" spans="4:18" ht="15.75" thickBot="1" x14ac:dyDescent="0.3"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</row>
    <row r="9" spans="4:18" ht="15.75" thickBot="1" x14ac:dyDescent="0.3"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</row>
    <row r="10" spans="4:18" ht="15.75" thickBot="1" x14ac:dyDescent="0.3"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</row>
    <row r="11" spans="4:18" ht="15.75" thickBot="1" x14ac:dyDescent="0.3"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</row>
    <row r="12" spans="4:18" ht="15.75" thickBot="1" x14ac:dyDescent="0.3"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</row>
    <row r="13" spans="4:18" ht="15.75" thickBot="1" x14ac:dyDescent="0.3"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</row>
    <row r="14" spans="4:18" ht="15.75" thickBot="1" x14ac:dyDescent="0.3"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</row>
    <row r="15" spans="4:18" ht="15.75" thickBot="1" x14ac:dyDescent="0.3"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</row>
    <row r="16" spans="4:18" ht="15.75" thickBot="1" x14ac:dyDescent="0.3"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</row>
    <row r="17" spans="3:18" ht="15.75" thickBot="1" x14ac:dyDescent="0.3"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</row>
    <row r="18" spans="3:18" ht="15.75" thickBot="1" x14ac:dyDescent="0.3"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</row>
    <row r="19" spans="3:18" ht="15.75" thickBot="1" x14ac:dyDescent="0.3"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</row>
    <row r="20" spans="3:18" ht="15.75" thickBot="1" x14ac:dyDescent="0.3"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</row>
    <row r="21" spans="3:18" ht="15.75" thickBot="1" x14ac:dyDescent="0.3"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</row>
    <row r="22" spans="3:18" ht="15.75" thickBot="1" x14ac:dyDescent="0.3"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</row>
    <row r="23" spans="3:18" ht="15.75" thickBot="1" x14ac:dyDescent="0.3">
      <c r="C23" s="112"/>
      <c r="D23" s="171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</row>
    <row r="24" spans="3:18" ht="15.75" thickBot="1" x14ac:dyDescent="0.3"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</row>
    <row r="25" spans="3:18" ht="15.75" thickBot="1" x14ac:dyDescent="0.3"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</row>
    <row r="26" spans="3:18" ht="15.75" thickBot="1" x14ac:dyDescent="0.3"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</row>
    <row r="27" spans="3:18" ht="15.75" thickBot="1" x14ac:dyDescent="0.3"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</row>
  </sheetData>
  <mergeCells count="1">
    <mergeCell ref="D4:R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PORTADA</vt:lpstr>
      <vt:lpstr>opcion 1</vt:lpstr>
      <vt:lpstr>TABLA #2</vt:lpstr>
      <vt:lpstr>TABLA #3</vt:lpstr>
      <vt:lpstr>Opcion2</vt:lpstr>
      <vt:lpstr>TABLA 2</vt:lpstr>
      <vt:lpstr>Hoja3</vt:lpstr>
      <vt:lpstr>TABLA 3</vt:lpstr>
      <vt:lpstr>CONCLUSION</vt:lpstr>
      <vt:lpstr>Hoja1</vt:lpstr>
      <vt:lpstr>Hoja2</vt:lpstr>
      <vt:lpstr>Hoja4</vt:lpstr>
    </vt:vector>
  </TitlesOfParts>
  <Company>VRIO DIRECTV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VANESSA HERNANDEZ LOAIZA</dc:creator>
  <cp:lastModifiedBy>Natalia Sánchez</cp:lastModifiedBy>
  <dcterms:created xsi:type="dcterms:W3CDTF">2023-08-16T01:06:15Z</dcterms:created>
  <dcterms:modified xsi:type="dcterms:W3CDTF">2023-09-19T00:52:26Z</dcterms:modified>
</cp:coreProperties>
</file>