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MINTA\guia 8\"/>
    </mc:Choice>
  </mc:AlternateContent>
  <xr:revisionPtr revIDLastSave="0" documentId="13_ncr:1_{07231449-34FA-4F24-8F04-71C92D9D4CCA}" xr6:coauthVersionLast="47" xr6:coauthVersionMax="47" xr10:uidLastSave="{00000000-0000-0000-0000-000000000000}"/>
  <bookViews>
    <workbookView xWindow="-120" yWindow="-120" windowWidth="19440" windowHeight="10440" xr2:uid="{B2823449-204C-411C-BA21-4AB96EC60B8B}"/>
  </bookViews>
  <sheets>
    <sheet name="Hoja1" sheetId="1" r:id="rId1"/>
    <sheet name="Hoja2" sheetId="2" r:id="rId2"/>
    <sheet name="Hoja3" sheetId="3" state="hidden" r:id="rId3"/>
    <sheet name="Hoja5" sheetId="5" r:id="rId4"/>
    <sheet name="Hoja6" sheetId="6" r:id="rId5"/>
    <sheet name="Hoja4" sheetId="4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H32" i="1"/>
  <c r="F32" i="1"/>
  <c r="D26" i="1"/>
  <c r="E26" i="1"/>
  <c r="B26" i="1"/>
  <c r="E20" i="1"/>
  <c r="F20" i="1"/>
  <c r="G20" i="1"/>
  <c r="H20" i="1"/>
  <c r="D20" i="1"/>
  <c r="B20" i="1"/>
  <c r="D14" i="1"/>
  <c r="E14" i="1"/>
  <c r="F14" i="1"/>
  <c r="G14" i="1"/>
  <c r="H14" i="1"/>
  <c r="C14" i="1"/>
  <c r="I8" i="6"/>
  <c r="J8" i="6" s="1"/>
  <c r="D8" i="1"/>
  <c r="E8" i="1"/>
  <c r="F8" i="1"/>
  <c r="G8" i="1"/>
  <c r="H8" i="1"/>
  <c r="C8" i="1"/>
  <c r="B8" i="1"/>
  <c r="J45" i="6"/>
  <c r="H45" i="6"/>
  <c r="F45" i="6"/>
  <c r="J44" i="6"/>
  <c r="H44" i="6"/>
  <c r="F44" i="6"/>
  <c r="J37" i="6"/>
  <c r="I37" i="6"/>
  <c r="H37" i="6"/>
  <c r="K37" i="6" s="1"/>
  <c r="F37" i="6"/>
  <c r="J36" i="6"/>
  <c r="H36" i="6"/>
  <c r="K36" i="6" s="1"/>
  <c r="F36" i="6"/>
  <c r="G35" i="6"/>
  <c r="I30" i="6"/>
  <c r="J30" i="6" s="1"/>
  <c r="J29" i="6"/>
  <c r="I29" i="6"/>
  <c r="B27" i="6"/>
  <c r="I25" i="6"/>
  <c r="G25" i="6"/>
  <c r="E25" i="6"/>
  <c r="J24" i="6"/>
  <c r="G29" i="6" s="1"/>
  <c r="I24" i="6"/>
  <c r="G24" i="6"/>
  <c r="E24" i="6"/>
  <c r="I23" i="6"/>
  <c r="J25" i="6" s="1"/>
  <c r="G30" i="6" s="1"/>
  <c r="G23" i="6"/>
  <c r="H25" i="6" s="1"/>
  <c r="F30" i="6" s="1"/>
  <c r="E23" i="6"/>
  <c r="F25" i="6" s="1"/>
  <c r="E30" i="6" s="1"/>
  <c r="K18" i="6"/>
  <c r="B14" i="6"/>
  <c r="H9" i="6"/>
  <c r="H8" i="6"/>
  <c r="I4" i="6"/>
  <c r="J4" i="6" s="1"/>
  <c r="G9" i="6" s="1"/>
  <c r="G4" i="6"/>
  <c r="E4" i="6"/>
  <c r="I3" i="6"/>
  <c r="G3" i="6"/>
  <c r="H3" i="6" s="1"/>
  <c r="F8" i="6" s="1"/>
  <c r="E3" i="6"/>
  <c r="I2" i="6"/>
  <c r="J3" i="6" s="1"/>
  <c r="G8" i="6" s="1"/>
  <c r="G2" i="6"/>
  <c r="H4" i="6" s="1"/>
  <c r="F9" i="6" s="1"/>
  <c r="E2" i="6"/>
  <c r="F4" i="6" s="1"/>
  <c r="E9" i="6" s="1"/>
  <c r="E7" i="2"/>
  <c r="K8" i="6" l="1"/>
  <c r="B13" i="6"/>
  <c r="B26" i="6" s="1"/>
  <c r="H30" i="6"/>
  <c r="K29" i="6" s="1"/>
  <c r="F24" i="6"/>
  <c r="E29" i="6" s="1"/>
  <c r="H24" i="6"/>
  <c r="F29" i="6" s="1"/>
  <c r="F3" i="6"/>
  <c r="E8" i="6" s="1"/>
  <c r="L9" i="2"/>
  <c r="B8" i="5" s="1"/>
  <c r="H10" i="2"/>
  <c r="G10" i="2"/>
  <c r="G11" i="2"/>
  <c r="G9" i="2"/>
  <c r="E10" i="2"/>
  <c r="F10" i="2" s="1"/>
  <c r="E11" i="2"/>
  <c r="F11" i="2" s="1"/>
  <c r="E9" i="2"/>
  <c r="F9" i="2" s="1"/>
  <c r="F38" i="3"/>
  <c r="E31" i="3"/>
  <c r="C21" i="3"/>
  <c r="B21" i="3"/>
  <c r="B15" i="3"/>
  <c r="C9" i="3"/>
  <c r="G26" i="1"/>
  <c r="C26" i="1"/>
  <c r="C20" i="1"/>
  <c r="B14" i="1"/>
  <c r="E7" i="4"/>
  <c r="H7" i="4" s="1"/>
  <c r="H5" i="4"/>
  <c r="G5" i="4"/>
  <c r="F5" i="4"/>
  <c r="I5" i="4" s="1"/>
  <c r="J5" i="4" s="1"/>
  <c r="H4" i="4"/>
  <c r="G4" i="4"/>
  <c r="F4" i="4"/>
  <c r="H29" i="6" l="1"/>
  <c r="I10" i="2"/>
  <c r="J10" i="2" s="1"/>
  <c r="I4" i="4"/>
  <c r="J4" i="4" s="1"/>
  <c r="H26" i="1"/>
  <c r="B5" i="5" s="1"/>
  <c r="H9" i="2"/>
  <c r="I9" i="2" s="1"/>
  <c r="J9" i="2" s="1"/>
  <c r="H11" i="2"/>
  <c r="I11" i="2" s="1"/>
  <c r="J11" i="2" s="1"/>
  <c r="I20" i="1"/>
  <c r="B10" i="5" s="1"/>
  <c r="I8" i="1"/>
  <c r="B9" i="5" s="1"/>
  <c r="D9" i="5" s="1"/>
  <c r="F7" i="4"/>
  <c r="G7" i="4"/>
  <c r="F5" i="2"/>
  <c r="G5" i="2"/>
  <c r="H5" i="2"/>
  <c r="H4" i="2"/>
  <c r="G4" i="2"/>
  <c r="F4" i="2"/>
  <c r="I4" i="2" s="1"/>
  <c r="J4" i="2" s="1"/>
  <c r="I5" i="2" l="1"/>
  <c r="J5" i="2" s="1"/>
  <c r="D6" i="5"/>
  <c r="F7" i="2"/>
  <c r="G7" i="2"/>
  <c r="B7" i="5"/>
  <c r="D11" i="5"/>
  <c r="D10" i="5"/>
  <c r="H7" i="2"/>
  <c r="I7" i="4"/>
  <c r="D4" i="5" l="1"/>
  <c r="C4" i="5"/>
  <c r="I7" i="2"/>
  <c r="J7" i="2" s="1"/>
  <c r="D7" i="5"/>
  <c r="C7" i="5"/>
  <c r="D8" i="5"/>
  <c r="D5" i="5"/>
</calcChain>
</file>

<file path=xl/sharedStrings.xml><?xml version="1.0" encoding="utf-8"?>
<sst xmlns="http://schemas.openxmlformats.org/spreadsheetml/2006/main" count="175" uniqueCount="101">
  <si>
    <t>CONCEPTO</t>
  </si>
  <si>
    <t>COSTOS</t>
  </si>
  <si>
    <t xml:space="preserve">FIJO </t>
  </si>
  <si>
    <t>VARIABLE</t>
  </si>
  <si>
    <t>COSTO DE FABRICACION</t>
  </si>
  <si>
    <t>DIRECTO</t>
  </si>
  <si>
    <t>INDIRECTO</t>
  </si>
  <si>
    <t>GASTO</t>
  </si>
  <si>
    <t>SERVICIOS PUBLICOS</t>
  </si>
  <si>
    <t>BLOQUE BROWNIE</t>
  </si>
  <si>
    <t>BOLSAS DE EMPAQUE</t>
  </si>
  <si>
    <t>ETIQUETA</t>
  </si>
  <si>
    <t>PUBLICIDAD</t>
  </si>
  <si>
    <t>COMPRA  BROWNIES PREPARADOS PERO DEBERA USTED CORTARLOS, EMPACARLOS SUMINISTRAR MATERIAL DE EMPAQUE Y ETIQUETAS</t>
  </si>
  <si>
    <t>ARRIENDO BODEGA</t>
  </si>
  <si>
    <t>SEGUROS DE MANTENIMIENTO</t>
  </si>
  <si>
    <t>TRANSPORTE Y FLETE</t>
  </si>
  <si>
    <t>COMPRAR BROWNIES PREPAPEDOS Y LISTOS PARA LA VENTA</t>
  </si>
  <si>
    <t>ARRIENDO PDV</t>
  </si>
  <si>
    <t>ESTANTERIA</t>
  </si>
  <si>
    <t>ADMINISTRADOR</t>
  </si>
  <si>
    <t>PAPELERIA</t>
  </si>
  <si>
    <t>ADMINISTRATIVOS</t>
  </si>
  <si>
    <t>Costos materia Prima</t>
  </si>
  <si>
    <t>COSTOS POR MANO DE OBRA</t>
  </si>
  <si>
    <t>MANO DE OBRA 4 PERSONAS, CORTADOR, EMPACADOR, ALMACENISTA</t>
  </si>
  <si>
    <t>CORTADOR</t>
  </si>
  <si>
    <t>EMPACADOR</t>
  </si>
  <si>
    <t>ALMACENISTA</t>
  </si>
  <si>
    <t>COSTOS INDIRECTOS DE FABRICACION</t>
  </si>
  <si>
    <t>GASTOS ADMINISTRATIVOS</t>
  </si>
  <si>
    <t>GERENTE</t>
  </si>
  <si>
    <t>CONTADOR</t>
  </si>
  <si>
    <t>VENTAS</t>
  </si>
  <si>
    <t>ADMON</t>
  </si>
  <si>
    <t>FINANCIEROS</t>
  </si>
  <si>
    <t>DEPRECIACION MUEBLES Y ENSERES</t>
  </si>
  <si>
    <t>OTROS GASTOS</t>
  </si>
  <si>
    <t>GASTOS POR VENTAS</t>
  </si>
  <si>
    <t>ARRIENDO LOCAL</t>
  </si>
  <si>
    <t>VENDEDOR</t>
  </si>
  <si>
    <t>SUELDO</t>
  </si>
  <si>
    <t>TRABAJOR</t>
  </si>
  <si>
    <t>AUX. TRANSPORTE</t>
  </si>
  <si>
    <t>COMISIONES</t>
  </si>
  <si>
    <t>TOTAL</t>
  </si>
  <si>
    <t>PRESTACIONES SOCIALES</t>
  </si>
  <si>
    <t>SEGURIDAD SOCIAL</t>
  </si>
  <si>
    <t>APORTES PARA FICALES</t>
  </si>
  <si>
    <t>TOTAL DE APORTES</t>
  </si>
  <si>
    <t>TOTAL COSTO GASTO</t>
  </si>
  <si>
    <t>ADMINISTATIVOS</t>
  </si>
  <si>
    <t>SUELDO X ADMINISTRATIVO</t>
  </si>
  <si>
    <t>PORCION BROWNIE</t>
  </si>
  <si>
    <t>CAJA DE BROWNIW</t>
  </si>
  <si>
    <t>VENDEDORES (2)</t>
  </si>
  <si>
    <t>SEGUROS</t>
  </si>
  <si>
    <t>TRANSPORTE T.T Y FLETE</t>
  </si>
  <si>
    <t>IMPUESTOS</t>
  </si>
  <si>
    <t>EQUIPOS Y ENSERES</t>
  </si>
  <si>
    <t>SISTEMA DE FACTURACION</t>
  </si>
  <si>
    <t>MANO DE OBRA DIRECTA</t>
  </si>
  <si>
    <t>CONCEPTOS</t>
  </si>
  <si>
    <t>VALORES</t>
  </si>
  <si>
    <t>TOTALES</t>
  </si>
  <si>
    <t>UNITARIOS</t>
  </si>
  <si>
    <t>MENOS GASTOS OPERACIONES</t>
  </si>
  <si>
    <t>DE VENTAS</t>
  </si>
  <si>
    <t>MENOS COSTO DE PRODUCCION</t>
  </si>
  <si>
    <t>MANO DE OBRRA DIRECTA</t>
  </si>
  <si>
    <t>MATERIA PRIMA DIRECTA</t>
  </si>
  <si>
    <t>COSTOS INDIRECTOS</t>
  </si>
  <si>
    <t>UTILIDAD</t>
  </si>
  <si>
    <t>PRODUCTO</t>
  </si>
  <si>
    <t xml:space="preserve">OPERACIÓN DE CAJA </t>
  </si>
  <si>
    <t>LARGO</t>
  </si>
  <si>
    <t>ANCHO</t>
  </si>
  <si>
    <t>ALTO</t>
  </si>
  <si>
    <t>PESO</t>
  </si>
  <si>
    <t>CANTIDAD A ENTREGAR</t>
  </si>
  <si>
    <t>RESULTADOS</t>
  </si>
  <si>
    <t xml:space="preserve">BROWNIE </t>
  </si>
  <si>
    <t>CANTIDAD DE CAJAS A ENVIAR</t>
  </si>
  <si>
    <t>EMBALAJE</t>
  </si>
  <si>
    <t>Largo</t>
  </si>
  <si>
    <t>Ancho</t>
  </si>
  <si>
    <t>Alto</t>
  </si>
  <si>
    <t>Peso</t>
  </si>
  <si>
    <t xml:space="preserve">Cantidad </t>
  </si>
  <si>
    <t>OPERACIÓN DE PALLET</t>
  </si>
  <si>
    <t xml:space="preserve">CAJAS </t>
  </si>
  <si>
    <t>TENDIDOS</t>
  </si>
  <si>
    <t xml:space="preserve">ALTURA DE PALLET </t>
  </si>
  <si>
    <t>PALLETS</t>
  </si>
  <si>
    <t xml:space="preserve"> PALLET AMERICANO</t>
  </si>
  <si>
    <t xml:space="preserve">Ancho </t>
  </si>
  <si>
    <t>Peso sin carga</t>
  </si>
  <si>
    <t>CONTENEDOR DRY - GENERAL</t>
  </si>
  <si>
    <t xml:space="preserve">  </t>
  </si>
  <si>
    <t>Capacidad</t>
  </si>
  <si>
    <t>33.2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</si>
</sst>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General\ &quot;cm&quot;"/>
    <numFmt numFmtId="166" formatCode="General\ &quot;gramos&quot;"/>
    <numFmt numFmtId="167" formatCode="General\ &quot;kg&quot;"/>
    <numFmt numFmtId="168" formatCode="General\ &quot;unidades&quot;"/>
    <numFmt numFmtId="169" formatCode="General\ &quot;m&quot;"/>
    <numFmt numFmtId="170" formatCode="General\ &quot;gr&quot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3">
    <xf numFmtId="0" fontId="0" fillId="0" borderId="0" xfId="0"/>
    <xf numFmtId="3" fontId="0" fillId="0" borderId="0" xfId="0" applyNumberForma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4" fillId="0" borderId="1" xfId="1" applyNumberFormat="1" applyFont="1" applyBorder="1"/>
    <xf numFmtId="3" fontId="4" fillId="0" borderId="1" xfId="0" applyNumberFormat="1" applyFont="1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4" fontId="7" fillId="0" borderId="1" xfId="1" applyNumberFormat="1" applyFont="1" applyBorder="1"/>
    <xf numFmtId="164" fontId="4" fillId="0" borderId="3" xfId="1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3" xfId="1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164" fontId="0" fillId="0" borderId="1" xfId="0" applyNumberFormat="1" applyBorder="1"/>
    <xf numFmtId="164" fontId="4" fillId="0" borderId="1" xfId="0" applyNumberFormat="1" applyFont="1" applyBorder="1"/>
    <xf numFmtId="0" fontId="4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/>
    <xf numFmtId="0" fontId="3" fillId="0" borderId="5" xfId="0" applyFont="1" applyBorder="1" applyAlignment="1">
      <alignment horizontal="center"/>
    </xf>
    <xf numFmtId="0" fontId="3" fillId="0" borderId="0" xfId="0" applyFont="1"/>
    <xf numFmtId="164" fontId="3" fillId="0" borderId="0" xfId="0" applyNumberFormat="1" applyFont="1"/>
    <xf numFmtId="0" fontId="2" fillId="0" borderId="1" xfId="0" applyFont="1" applyBorder="1"/>
    <xf numFmtId="164" fontId="3" fillId="0" borderId="1" xfId="1" applyNumberFormat="1" applyFont="1" applyBorder="1"/>
    <xf numFmtId="164" fontId="3" fillId="0" borderId="1" xfId="0" applyNumberFormat="1" applyFont="1" applyBorder="1" applyAlignment="1">
      <alignment horizontal="center"/>
    </xf>
    <xf numFmtId="164" fontId="0" fillId="0" borderId="0" xfId="0" applyNumberFormat="1"/>
    <xf numFmtId="3" fontId="4" fillId="0" borderId="1" xfId="0" applyNumberFormat="1" applyFont="1" applyBorder="1"/>
    <xf numFmtId="164" fontId="4" fillId="0" borderId="0" xfId="1" applyNumberFormat="1" applyFont="1" applyBorder="1"/>
    <xf numFmtId="164" fontId="4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0" fillId="0" borderId="1" xfId="0" applyNumberFormat="1" applyBorder="1"/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167" fontId="0" fillId="0" borderId="1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67" fontId="0" fillId="0" borderId="0" xfId="0" applyNumberFormat="1"/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0" fillId="3" borderId="1" xfId="0" applyFill="1" applyBorder="1"/>
    <xf numFmtId="168" fontId="0" fillId="0" borderId="1" xfId="0" applyNumberFormat="1" applyBorder="1"/>
    <xf numFmtId="0" fontId="0" fillId="0" borderId="1" xfId="0" applyBorder="1" applyAlignment="1">
      <alignment vertical="center"/>
    </xf>
    <xf numFmtId="169" fontId="0" fillId="0" borderId="1" xfId="0" applyNumberFormat="1" applyBorder="1"/>
    <xf numFmtId="170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169" fontId="0" fillId="0" borderId="1" xfId="0" applyNumberFormat="1" applyBorder="1" applyAlignment="1">
      <alignment horizontal="center"/>
    </xf>
    <xf numFmtId="1" fontId="0" fillId="2" borderId="1" xfId="0" applyNumberFormat="1" applyFill="1" applyBorder="1" applyAlignment="1">
      <alignment horizontal="center" vertical="center"/>
    </xf>
    <xf numFmtId="169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170" fontId="0" fillId="0" borderId="0" xfId="0" applyNumberFormat="1"/>
    <xf numFmtId="0" fontId="0" fillId="0" borderId="1" xfId="0" applyBorder="1" applyAlignment="1">
      <alignment horizontal="right"/>
    </xf>
    <xf numFmtId="3" fontId="0" fillId="0" borderId="1" xfId="0" applyNumberFormat="1" applyBorder="1"/>
    <xf numFmtId="3" fontId="0" fillId="0" borderId="5" xfId="0" applyNumberForma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9</xdr:row>
      <xdr:rowOff>96907</xdr:rowOff>
    </xdr:from>
    <xdr:to>
      <xdr:col>7</xdr:col>
      <xdr:colOff>495301</xdr:colOff>
      <xdr:row>20</xdr:row>
      <xdr:rowOff>149503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B2E1D9-AFC6-401D-B437-DA38E29E05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6825" y="1820932"/>
          <a:ext cx="2352676" cy="21480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98D4D-7C43-4319-AE0F-B44E852B4DF7}">
  <sheetPr>
    <tabColor rgb="FF7030A0"/>
  </sheetPr>
  <dimension ref="A1:J32"/>
  <sheetViews>
    <sheetView tabSelected="1" topLeftCell="A2" workbookViewId="0">
      <selection activeCell="A2" sqref="A2:G2"/>
    </sheetView>
  </sheetViews>
  <sheetFormatPr baseColWidth="10" defaultRowHeight="15" x14ac:dyDescent="0.25"/>
  <cols>
    <col min="1" max="1" width="25.5703125" customWidth="1"/>
    <col min="2" max="2" width="12" bestFit="1" customWidth="1"/>
    <col min="3" max="3" width="11.5703125" bestFit="1" customWidth="1"/>
    <col min="4" max="4" width="17.7109375" bestFit="1" customWidth="1"/>
    <col min="5" max="5" width="11" bestFit="1" customWidth="1"/>
    <col min="6" max="6" width="14.140625" bestFit="1" customWidth="1"/>
    <col min="7" max="7" width="12.5703125" bestFit="1" customWidth="1"/>
    <col min="8" max="8" width="16.85546875" customWidth="1"/>
    <col min="9" max="9" width="18.140625" customWidth="1"/>
  </cols>
  <sheetData>
    <row r="1" spans="1:10" ht="36.6" customHeight="1" x14ac:dyDescent="0.25">
      <c r="A1" s="37" t="s">
        <v>13</v>
      </c>
      <c r="B1" s="37"/>
      <c r="C1" s="37"/>
      <c r="D1" s="37"/>
      <c r="E1" s="37"/>
      <c r="F1" s="37"/>
      <c r="G1" s="3"/>
      <c r="H1" s="4"/>
      <c r="J1" s="1"/>
    </row>
    <row r="2" spans="1:10" ht="36.6" customHeight="1" x14ac:dyDescent="0.3">
      <c r="A2" s="39" t="s">
        <v>23</v>
      </c>
      <c r="B2" s="39"/>
      <c r="C2" s="39"/>
      <c r="D2" s="39"/>
      <c r="E2" s="39"/>
      <c r="F2" s="39"/>
      <c r="G2" s="39"/>
      <c r="H2" s="4"/>
      <c r="J2" s="1"/>
    </row>
    <row r="3" spans="1:10" x14ac:dyDescent="0.25">
      <c r="A3" s="3"/>
      <c r="B3" s="38" t="s">
        <v>1</v>
      </c>
      <c r="C3" s="38"/>
      <c r="D3" s="38" t="s">
        <v>4</v>
      </c>
      <c r="E3" s="38"/>
      <c r="F3" s="38" t="s">
        <v>7</v>
      </c>
      <c r="G3" s="38"/>
      <c r="H3" s="4"/>
      <c r="I3" s="1">
        <v>60000000</v>
      </c>
      <c r="J3" s="1"/>
    </row>
    <row r="4" spans="1:10" x14ac:dyDescent="0.25">
      <c r="A4" s="5" t="s">
        <v>0</v>
      </c>
      <c r="B4" s="5" t="s">
        <v>2</v>
      </c>
      <c r="C4" s="5" t="s">
        <v>3</v>
      </c>
      <c r="D4" s="5" t="s">
        <v>5</v>
      </c>
      <c r="E4" s="5" t="s">
        <v>6</v>
      </c>
      <c r="F4" s="5" t="s">
        <v>33</v>
      </c>
      <c r="G4" s="5" t="s">
        <v>34</v>
      </c>
      <c r="H4" s="5" t="s">
        <v>35</v>
      </c>
    </row>
    <row r="5" spans="1:10" x14ac:dyDescent="0.25">
      <c r="A5" s="3" t="s">
        <v>9</v>
      </c>
      <c r="B5" s="6">
        <v>700000</v>
      </c>
      <c r="C5" s="6">
        <v>430000</v>
      </c>
      <c r="D5" s="6"/>
      <c r="E5" s="6"/>
      <c r="F5" s="6">
        <v>1800</v>
      </c>
      <c r="G5" s="6">
        <v>1200000</v>
      </c>
      <c r="H5" s="4">
        <v>5500000</v>
      </c>
      <c r="I5">
        <v>600</v>
      </c>
      <c r="J5" s="1">
        <v>60000</v>
      </c>
    </row>
    <row r="6" spans="1:10" x14ac:dyDescent="0.25">
      <c r="A6" s="3" t="s">
        <v>10</v>
      </c>
      <c r="B6" s="6">
        <v>350</v>
      </c>
      <c r="C6" s="6">
        <v>350</v>
      </c>
      <c r="D6" s="6"/>
      <c r="E6" s="6"/>
      <c r="F6" s="6">
        <v>500</v>
      </c>
      <c r="G6" s="6">
        <v>1200000</v>
      </c>
      <c r="H6" s="4">
        <v>5500000</v>
      </c>
    </row>
    <row r="7" spans="1:10" x14ac:dyDescent="0.25">
      <c r="A7" s="3" t="s">
        <v>11</v>
      </c>
      <c r="B7" s="6">
        <v>500</v>
      </c>
      <c r="C7" s="6">
        <v>500</v>
      </c>
      <c r="D7" s="6"/>
      <c r="E7" s="6"/>
      <c r="F7" s="6">
        <v>500</v>
      </c>
      <c r="G7" s="6">
        <v>1200000</v>
      </c>
      <c r="H7" s="4">
        <v>5500000</v>
      </c>
    </row>
    <row r="8" spans="1:10" x14ac:dyDescent="0.25">
      <c r="A8" s="3" t="s">
        <v>45</v>
      </c>
      <c r="B8" s="6">
        <f>SUM(B5:B7)</f>
        <v>700850</v>
      </c>
      <c r="C8" s="6">
        <f>SUM(C5:C7)</f>
        <v>430850</v>
      </c>
      <c r="D8" s="6">
        <f t="shared" ref="D8:H8" si="0">SUM(D5:D7)</f>
        <v>0</v>
      </c>
      <c r="E8" s="6">
        <f t="shared" si="0"/>
        <v>0</v>
      </c>
      <c r="F8" s="6">
        <f t="shared" si="0"/>
        <v>2800</v>
      </c>
      <c r="G8" s="6">
        <f t="shared" si="0"/>
        <v>3600000</v>
      </c>
      <c r="H8" s="6">
        <f t="shared" si="0"/>
        <v>16500000</v>
      </c>
      <c r="I8" s="29">
        <f>B8+C8</f>
        <v>1131700</v>
      </c>
    </row>
    <row r="9" spans="1:10" x14ac:dyDescent="0.25">
      <c r="A9" s="33" t="s">
        <v>24</v>
      </c>
      <c r="B9" s="33"/>
      <c r="C9" s="33"/>
      <c r="D9" s="33"/>
      <c r="E9" s="33"/>
      <c r="F9" s="33"/>
      <c r="G9" s="33"/>
      <c r="H9" s="4"/>
    </row>
    <row r="10" spans="1:10" x14ac:dyDescent="0.25">
      <c r="A10" s="3" t="s">
        <v>25</v>
      </c>
      <c r="B10" s="6"/>
      <c r="C10" s="6"/>
      <c r="D10" s="6"/>
      <c r="E10" s="6"/>
      <c r="F10" s="6"/>
      <c r="G10" s="6"/>
      <c r="H10" s="4"/>
    </row>
    <row r="11" spans="1:10" x14ac:dyDescent="0.25">
      <c r="A11" s="3" t="s">
        <v>26</v>
      </c>
      <c r="B11" s="6">
        <v>1130000</v>
      </c>
      <c r="C11" s="6">
        <v>1100845</v>
      </c>
      <c r="D11" s="6"/>
      <c r="E11" s="6"/>
      <c r="F11" s="6">
        <v>1125000</v>
      </c>
      <c r="G11" s="6">
        <v>1100845</v>
      </c>
      <c r="H11" s="4"/>
    </row>
    <row r="12" spans="1:10" x14ac:dyDescent="0.25">
      <c r="A12" s="3" t="s">
        <v>27</v>
      </c>
      <c r="B12" s="6">
        <v>1145000</v>
      </c>
      <c r="C12" s="6">
        <v>1123000</v>
      </c>
      <c r="D12" s="6"/>
      <c r="E12" s="6"/>
      <c r="F12" s="6">
        <v>1130000</v>
      </c>
      <c r="G12" s="6">
        <v>1123000</v>
      </c>
      <c r="H12" s="4"/>
    </row>
    <row r="13" spans="1:10" x14ac:dyDescent="0.25">
      <c r="A13" s="3" t="s">
        <v>28</v>
      </c>
      <c r="B13" s="6">
        <v>1200000</v>
      </c>
      <c r="C13" s="6">
        <v>1148000</v>
      </c>
      <c r="D13" s="6"/>
      <c r="E13" s="6"/>
      <c r="F13" s="6">
        <v>1180000</v>
      </c>
      <c r="G13" s="6">
        <v>1148000</v>
      </c>
      <c r="H13" s="4"/>
    </row>
    <row r="14" spans="1:10" x14ac:dyDescent="0.25">
      <c r="A14" s="15" t="s">
        <v>45</v>
      </c>
      <c r="B14" s="16">
        <f>SUM(B11:B13)</f>
        <v>3475000</v>
      </c>
      <c r="C14" s="14">
        <f>SUM(C11:C13)</f>
        <v>3371845</v>
      </c>
      <c r="D14" s="14">
        <f t="shared" ref="D14:H14" si="1">SUM(D11:D13)</f>
        <v>0</v>
      </c>
      <c r="E14" s="14">
        <f t="shared" si="1"/>
        <v>0</v>
      </c>
      <c r="F14" s="14">
        <f t="shared" si="1"/>
        <v>3435000</v>
      </c>
      <c r="G14" s="14">
        <f t="shared" si="1"/>
        <v>3371845</v>
      </c>
      <c r="H14" s="14">
        <f t="shared" si="1"/>
        <v>0</v>
      </c>
    </row>
    <row r="15" spans="1:10" x14ac:dyDescent="0.25">
      <c r="A15" s="34" t="s">
        <v>29</v>
      </c>
      <c r="B15" s="35"/>
      <c r="C15" s="35"/>
      <c r="D15" s="35"/>
      <c r="E15" s="35"/>
      <c r="F15" s="35"/>
      <c r="G15" s="36"/>
      <c r="H15" s="4"/>
    </row>
    <row r="16" spans="1:10" x14ac:dyDescent="0.25">
      <c r="A16" s="3" t="s">
        <v>14</v>
      </c>
      <c r="B16" s="6">
        <v>3000000</v>
      </c>
      <c r="C16" s="6">
        <v>1800000</v>
      </c>
      <c r="E16" s="6"/>
      <c r="F16" s="6">
        <v>2500000</v>
      </c>
      <c r="G16" s="6">
        <v>2000000</v>
      </c>
      <c r="H16" s="71">
        <v>4000000</v>
      </c>
    </row>
    <row r="17" spans="1:9" x14ac:dyDescent="0.25">
      <c r="A17" s="3" t="s">
        <v>8</v>
      </c>
      <c r="B17" s="6">
        <v>1850000</v>
      </c>
      <c r="C17" s="6">
        <v>1500000</v>
      </c>
      <c r="E17" s="6"/>
      <c r="F17" s="6">
        <v>1000000</v>
      </c>
      <c r="G17" s="6">
        <v>900000</v>
      </c>
      <c r="H17" s="71">
        <v>2500000</v>
      </c>
    </row>
    <row r="18" spans="1:9" x14ac:dyDescent="0.25">
      <c r="A18" s="3" t="s">
        <v>15</v>
      </c>
      <c r="B18" s="6">
        <v>2500000</v>
      </c>
      <c r="C18" s="6">
        <v>1900000</v>
      </c>
      <c r="E18" s="6"/>
      <c r="F18" s="6">
        <v>1000000</v>
      </c>
      <c r="G18" s="6">
        <v>900000</v>
      </c>
      <c r="H18" s="71">
        <v>2000000</v>
      </c>
    </row>
    <row r="19" spans="1:9" x14ac:dyDescent="0.25">
      <c r="A19" s="3" t="s">
        <v>16</v>
      </c>
      <c r="B19" s="7">
        <v>1310000</v>
      </c>
      <c r="C19" s="6">
        <v>1000000</v>
      </c>
      <c r="E19" s="6"/>
      <c r="F19" s="6">
        <v>900000</v>
      </c>
      <c r="G19" s="7">
        <v>900000</v>
      </c>
      <c r="H19" s="71">
        <v>2000000</v>
      </c>
    </row>
    <row r="20" spans="1:9" x14ac:dyDescent="0.25">
      <c r="A20" s="5" t="s">
        <v>45</v>
      </c>
      <c r="B20" s="17">
        <f>SUM(B16:B19)</f>
        <v>8660000</v>
      </c>
      <c r="C20" s="17">
        <f>SUM(C18:C19)</f>
        <v>2900000</v>
      </c>
      <c r="D20" s="17">
        <f>SUM(D18:D19)</f>
        <v>0</v>
      </c>
      <c r="E20" s="17">
        <f t="shared" ref="E20:H20" si="2">SUM(E18:E19)</f>
        <v>0</v>
      </c>
      <c r="F20" s="17">
        <f t="shared" si="2"/>
        <v>1900000</v>
      </c>
      <c r="G20" s="17">
        <f t="shared" si="2"/>
        <v>1800000</v>
      </c>
      <c r="H20" s="17">
        <f t="shared" si="2"/>
        <v>4000000</v>
      </c>
      <c r="I20" s="29">
        <f>B20+C20</f>
        <v>11560000</v>
      </c>
    </row>
    <row r="21" spans="1:9" x14ac:dyDescent="0.25">
      <c r="A21" s="33" t="s">
        <v>30</v>
      </c>
      <c r="B21" s="33"/>
      <c r="C21" s="33"/>
      <c r="D21" s="33"/>
      <c r="E21" s="33"/>
      <c r="F21" s="33"/>
      <c r="G21" s="33"/>
      <c r="H21" s="4"/>
    </row>
    <row r="22" spans="1:9" x14ac:dyDescent="0.25">
      <c r="A22" s="3" t="s">
        <v>31</v>
      </c>
      <c r="B22" s="71">
        <v>1600000</v>
      </c>
      <c r="C22" s="6">
        <v>1200000</v>
      </c>
      <c r="D22" s="6"/>
      <c r="E22" s="6"/>
      <c r="F22" s="6">
        <v>1100000</v>
      </c>
      <c r="G22" s="71">
        <v>900000</v>
      </c>
      <c r="H22" s="4">
        <v>700000</v>
      </c>
    </row>
    <row r="23" spans="1:9" x14ac:dyDescent="0.25">
      <c r="A23" s="3" t="s">
        <v>32</v>
      </c>
      <c r="B23" s="71">
        <v>1300000</v>
      </c>
      <c r="C23" s="71">
        <v>1000000</v>
      </c>
      <c r="E23" s="4"/>
      <c r="F23" s="71">
        <v>999000</v>
      </c>
      <c r="G23" s="8">
        <v>700000</v>
      </c>
      <c r="H23" s="4">
        <v>500000</v>
      </c>
    </row>
    <row r="24" spans="1:9" x14ac:dyDescent="0.25">
      <c r="A24" s="3" t="s">
        <v>36</v>
      </c>
      <c r="B24" s="71">
        <v>1600000</v>
      </c>
      <c r="C24" s="71">
        <v>1100000</v>
      </c>
      <c r="E24" s="4"/>
      <c r="F24" s="71">
        <v>1000000</v>
      </c>
      <c r="G24" s="8">
        <v>900000</v>
      </c>
      <c r="H24" s="71">
        <v>800000</v>
      </c>
    </row>
    <row r="25" spans="1:9" x14ac:dyDescent="0.25">
      <c r="A25" s="3" t="s">
        <v>37</v>
      </c>
      <c r="B25" s="71">
        <v>1400000</v>
      </c>
      <c r="C25" s="71">
        <v>1200000</v>
      </c>
      <c r="E25" s="4"/>
      <c r="F25" s="71">
        <v>1100000</v>
      </c>
      <c r="G25" s="4">
        <v>990000</v>
      </c>
      <c r="H25" s="71">
        <v>900000</v>
      </c>
    </row>
    <row r="26" spans="1:9" x14ac:dyDescent="0.25">
      <c r="A26" s="3" t="s">
        <v>45</v>
      </c>
      <c r="B26" s="71">
        <f>SUM(B22:B25)</f>
        <v>5900000</v>
      </c>
      <c r="C26" s="21">
        <f>C22</f>
        <v>1200000</v>
      </c>
      <c r="D26" s="21">
        <f t="shared" ref="D26:E26" si="3">D22</f>
        <v>0</v>
      </c>
      <c r="E26" s="21">
        <f t="shared" si="3"/>
        <v>0</v>
      </c>
      <c r="F26" s="22"/>
      <c r="G26" s="21">
        <f>SUM(G23:G24)</f>
        <v>1600000</v>
      </c>
      <c r="H26" s="18">
        <f>C26+G26</f>
        <v>2800000</v>
      </c>
    </row>
    <row r="27" spans="1:9" x14ac:dyDescent="0.25">
      <c r="A27" s="33" t="s">
        <v>38</v>
      </c>
      <c r="B27" s="33"/>
      <c r="C27" s="33"/>
      <c r="D27" s="33"/>
      <c r="E27" s="33"/>
      <c r="F27" s="33"/>
      <c r="G27" s="33"/>
      <c r="H27" s="4"/>
    </row>
    <row r="28" spans="1:9" x14ac:dyDescent="0.25">
      <c r="A28" s="3" t="s">
        <v>39</v>
      </c>
      <c r="B28" s="71">
        <v>5000000</v>
      </c>
      <c r="C28" s="71">
        <v>4800000</v>
      </c>
      <c r="D28" s="4"/>
      <c r="E28" s="4"/>
      <c r="F28" s="8">
        <v>4600000</v>
      </c>
      <c r="G28" s="71">
        <v>4200000</v>
      </c>
      <c r="H28" s="71">
        <v>4000000</v>
      </c>
    </row>
    <row r="29" spans="1:9" x14ac:dyDescent="0.25">
      <c r="A29" s="3" t="s">
        <v>8</v>
      </c>
      <c r="B29" s="71">
        <v>3000000</v>
      </c>
      <c r="C29" s="1">
        <v>2800000</v>
      </c>
      <c r="D29" s="4"/>
      <c r="E29" s="4"/>
      <c r="F29" s="8">
        <v>2600000</v>
      </c>
      <c r="G29" s="71">
        <v>2200000</v>
      </c>
      <c r="H29" s="71">
        <v>2000000</v>
      </c>
    </row>
    <row r="30" spans="1:9" x14ac:dyDescent="0.25">
      <c r="A30" s="3" t="s">
        <v>40</v>
      </c>
      <c r="B30" s="71">
        <v>1300000</v>
      </c>
      <c r="C30" s="71">
        <v>1100000</v>
      </c>
      <c r="D30" s="4"/>
      <c r="E30" s="4"/>
      <c r="F30" s="8">
        <v>1000000</v>
      </c>
      <c r="G30" s="4">
        <v>900</v>
      </c>
      <c r="H30" s="71">
        <v>800000</v>
      </c>
    </row>
    <row r="31" spans="1:9" x14ac:dyDescent="0.25">
      <c r="A31" s="12" t="s">
        <v>12</v>
      </c>
      <c r="B31" s="72">
        <v>2000000</v>
      </c>
      <c r="C31" s="1">
        <v>1500000</v>
      </c>
      <c r="F31" s="31">
        <v>1300000</v>
      </c>
      <c r="G31" s="1">
        <v>1100000</v>
      </c>
    </row>
    <row r="32" spans="1:9" x14ac:dyDescent="0.25">
      <c r="A32" s="23" t="s">
        <v>45</v>
      </c>
      <c r="B32" s="24"/>
      <c r="C32" s="24"/>
      <c r="D32" s="24"/>
      <c r="E32" s="24"/>
      <c r="F32" s="25">
        <f>SUM(F28:F31)</f>
        <v>9500000</v>
      </c>
      <c r="G32" s="25">
        <f t="shared" ref="G32:H32" si="4">SUM(G28:G31)</f>
        <v>7500900</v>
      </c>
      <c r="H32" s="25">
        <f t="shared" si="4"/>
        <v>6800000</v>
      </c>
    </row>
  </sheetData>
  <mergeCells count="9">
    <mergeCell ref="A9:G9"/>
    <mergeCell ref="A21:G21"/>
    <mergeCell ref="A27:G27"/>
    <mergeCell ref="A15:G15"/>
    <mergeCell ref="A1:F1"/>
    <mergeCell ref="B3:C3"/>
    <mergeCell ref="D3:E3"/>
    <mergeCell ref="F3:G3"/>
    <mergeCell ref="A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619A1-D25E-4F94-B0C5-C3206F036A34}">
  <sheetPr>
    <tabColor rgb="FF7030A0"/>
  </sheetPr>
  <dimension ref="A1:L11"/>
  <sheetViews>
    <sheetView workbookViewId="0">
      <selection activeCell="K11" sqref="K11"/>
    </sheetView>
  </sheetViews>
  <sheetFormatPr baseColWidth="10" defaultRowHeight="15" x14ac:dyDescent="0.25"/>
  <cols>
    <col min="1" max="1" width="19.85546875" bestFit="1" customWidth="1"/>
    <col min="2" max="2" width="10.85546875" bestFit="1" customWidth="1"/>
    <col min="3" max="3" width="13.85546875" bestFit="1" customWidth="1"/>
    <col min="4" max="4" width="9.85546875" bestFit="1" customWidth="1"/>
    <col min="5" max="5" width="10.85546875" bestFit="1" customWidth="1"/>
    <col min="6" max="6" width="18.42578125" bestFit="1" customWidth="1"/>
    <col min="7" max="7" width="14.28515625" bestFit="1" customWidth="1"/>
    <col min="8" max="8" width="17.28515625" bestFit="1" customWidth="1"/>
    <col min="9" max="9" width="14.140625" bestFit="1" customWidth="1"/>
    <col min="10" max="10" width="15.42578125" bestFit="1" customWidth="1"/>
    <col min="11" max="12" width="11.5703125" bestFit="1" customWidth="1"/>
  </cols>
  <sheetData>
    <row r="1" spans="1:12" s="2" customFormat="1" ht="12" x14ac:dyDescent="0.2">
      <c r="A1" s="5" t="s">
        <v>0</v>
      </c>
      <c r="B1" s="3"/>
      <c r="C1" s="9"/>
      <c r="D1" s="3"/>
      <c r="E1" s="3"/>
      <c r="F1" s="3"/>
      <c r="G1" s="3"/>
      <c r="H1" s="3"/>
      <c r="I1" s="3"/>
      <c r="J1" s="3"/>
      <c r="K1" s="3"/>
      <c r="L1" s="3"/>
    </row>
    <row r="2" spans="1:12" s="2" customFormat="1" ht="12" x14ac:dyDescent="0.2">
      <c r="A2" s="3" t="s">
        <v>42</v>
      </c>
      <c r="B2" s="5" t="s">
        <v>41</v>
      </c>
      <c r="C2" s="5" t="s">
        <v>43</v>
      </c>
      <c r="D2" s="5" t="s">
        <v>44</v>
      </c>
      <c r="E2" s="5" t="s">
        <v>45</v>
      </c>
      <c r="F2" s="5" t="s">
        <v>46</v>
      </c>
      <c r="G2" s="5" t="s">
        <v>47</v>
      </c>
      <c r="H2" s="5" t="s">
        <v>48</v>
      </c>
      <c r="I2" s="5" t="s">
        <v>49</v>
      </c>
      <c r="J2" s="5" t="s">
        <v>50</v>
      </c>
      <c r="K2" s="3"/>
      <c r="L2" s="3"/>
    </row>
    <row r="3" spans="1:12" s="2" customFormat="1" ht="12" x14ac:dyDescent="0.2">
      <c r="A3" s="5" t="s">
        <v>51</v>
      </c>
      <c r="B3" s="3"/>
      <c r="C3" s="3"/>
      <c r="D3" s="3"/>
      <c r="E3" s="3"/>
      <c r="F3" s="3">
        <v>21.83</v>
      </c>
      <c r="G3" s="3">
        <v>21.13</v>
      </c>
      <c r="H3" s="10">
        <v>9</v>
      </c>
      <c r="I3" s="3"/>
      <c r="J3" s="3"/>
      <c r="K3" s="3"/>
      <c r="L3" s="3"/>
    </row>
    <row r="4" spans="1:12" s="2" customFormat="1" ht="12" x14ac:dyDescent="0.2">
      <c r="A4" s="3" t="s">
        <v>31</v>
      </c>
      <c r="B4" s="6"/>
      <c r="C4" s="6"/>
      <c r="D4" s="6"/>
      <c r="E4" s="6"/>
      <c r="F4" s="6">
        <f>(E4*$F$3)/100</f>
        <v>0</v>
      </c>
      <c r="G4" s="6">
        <f>(E4*$G$3)/100</f>
        <v>0</v>
      </c>
      <c r="H4" s="6">
        <f>(E4*$H$3)/100</f>
        <v>0</v>
      </c>
      <c r="I4" s="6">
        <f>F4+G4+H4</f>
        <v>0</v>
      </c>
      <c r="J4" s="6">
        <f>E4+I4</f>
        <v>0</v>
      </c>
      <c r="K4" s="3"/>
      <c r="L4" s="3"/>
    </row>
    <row r="5" spans="1:12" s="2" customFormat="1" ht="12" x14ac:dyDescent="0.2">
      <c r="A5" s="3" t="s">
        <v>52</v>
      </c>
      <c r="B5" s="6"/>
      <c r="C5" s="6"/>
      <c r="D5" s="6"/>
      <c r="E5" s="6"/>
      <c r="F5" s="6">
        <f>(E5*$F$3)/100</f>
        <v>0</v>
      </c>
      <c r="G5" s="6">
        <f>(E5*$G$3)/100</f>
        <v>0</v>
      </c>
      <c r="H5" s="6">
        <f>(E5*$H$3)/100</f>
        <v>0</v>
      </c>
      <c r="I5" s="6">
        <f>F5+G5+H5</f>
        <v>0</v>
      </c>
      <c r="J5" s="6">
        <f>E5+I5</f>
        <v>0</v>
      </c>
      <c r="K5" s="6"/>
      <c r="L5" s="3"/>
    </row>
    <row r="6" spans="1:12" s="2" customFormat="1" ht="12" x14ac:dyDescent="0.2">
      <c r="A6" s="5" t="s">
        <v>33</v>
      </c>
      <c r="B6" s="6"/>
      <c r="C6" s="6"/>
      <c r="D6" s="6"/>
      <c r="E6" s="6"/>
      <c r="F6" s="6"/>
      <c r="G6" s="6"/>
      <c r="H6" s="6"/>
      <c r="I6" s="6"/>
      <c r="J6" s="6"/>
      <c r="K6" s="6"/>
      <c r="L6" s="3"/>
    </row>
    <row r="7" spans="1:12" s="2" customFormat="1" ht="12" x14ac:dyDescent="0.2">
      <c r="A7" s="3" t="s">
        <v>40</v>
      </c>
      <c r="B7" s="6"/>
      <c r="C7" s="6"/>
      <c r="D7" s="6"/>
      <c r="E7" s="6">
        <f>B7+C7</f>
        <v>0</v>
      </c>
      <c r="F7" s="6">
        <f>(E7*$F$3)/100</f>
        <v>0</v>
      </c>
      <c r="G7" s="6">
        <f>(E7*$G$3)/100</f>
        <v>0</v>
      </c>
      <c r="H7" s="6">
        <f>(E7*$H$3)/100</f>
        <v>0</v>
      </c>
      <c r="I7" s="6">
        <f>F7+G7+H7</f>
        <v>0</v>
      </c>
      <c r="J7" s="6">
        <f>E7+I7</f>
        <v>0</v>
      </c>
      <c r="K7" s="6"/>
      <c r="L7" s="3"/>
    </row>
    <row r="8" spans="1:12" x14ac:dyDescent="0.25">
      <c r="A8" s="5" t="s">
        <v>61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</row>
    <row r="9" spans="1:12" x14ac:dyDescent="0.25">
      <c r="A9" s="3" t="s">
        <v>26</v>
      </c>
      <c r="B9" s="30"/>
      <c r="C9" s="30"/>
      <c r="D9" s="20"/>
      <c r="E9" s="30">
        <f>B9+C9</f>
        <v>0</v>
      </c>
      <c r="F9" s="8">
        <f>(E9*$F$3)/100</f>
        <v>0</v>
      </c>
      <c r="G9" s="8">
        <f>(E9*$G$3)/100</f>
        <v>0</v>
      </c>
      <c r="H9" s="8">
        <f>(E9*$H$3)/100</f>
        <v>0</v>
      </c>
      <c r="I9" s="19">
        <f>F9+G9+H9</f>
        <v>0</v>
      </c>
      <c r="J9" s="19">
        <f>E9+I9</f>
        <v>0</v>
      </c>
      <c r="K9" s="19"/>
      <c r="L9" s="19">
        <f>K9+K10+K11</f>
        <v>0</v>
      </c>
    </row>
    <row r="10" spans="1:12" x14ac:dyDescent="0.25">
      <c r="A10" s="3" t="s">
        <v>27</v>
      </c>
      <c r="B10" s="30"/>
      <c r="C10" s="30"/>
      <c r="D10" s="20"/>
      <c r="E10" s="30">
        <f t="shared" ref="E10:E11" si="0">B10+C10</f>
        <v>0</v>
      </c>
      <c r="F10" s="8">
        <f t="shared" ref="F10:F11" si="1">(E10*$F$3)/100</f>
        <v>0</v>
      </c>
      <c r="G10" s="8">
        <f t="shared" ref="G10:G11" si="2">(E10*$G$3)/100</f>
        <v>0</v>
      </c>
      <c r="H10" s="8">
        <f t="shared" ref="H10:H11" si="3">(E10*$H$3)/100</f>
        <v>0</v>
      </c>
      <c r="I10" s="19">
        <f t="shared" ref="I10:I11" si="4">F10+G10+H10</f>
        <v>0</v>
      </c>
      <c r="J10" s="19">
        <f t="shared" ref="J10:J11" si="5">E10+I10</f>
        <v>0</v>
      </c>
      <c r="K10" s="19"/>
      <c r="L10" s="20"/>
    </row>
    <row r="11" spans="1:12" x14ac:dyDescent="0.25">
      <c r="A11" s="3" t="s">
        <v>28</v>
      </c>
      <c r="B11" s="30"/>
      <c r="C11" s="30"/>
      <c r="D11" s="20"/>
      <c r="E11" s="30">
        <f t="shared" si="0"/>
        <v>0</v>
      </c>
      <c r="F11" s="8">
        <f t="shared" si="1"/>
        <v>0</v>
      </c>
      <c r="G11" s="8">
        <f t="shared" si="2"/>
        <v>0</v>
      </c>
      <c r="H11" s="8">
        <f t="shared" si="3"/>
        <v>0</v>
      </c>
      <c r="I11" s="19">
        <f t="shared" si="4"/>
        <v>0</v>
      </c>
      <c r="J11" s="19">
        <f t="shared" si="5"/>
        <v>0</v>
      </c>
      <c r="K11" s="19"/>
      <c r="L11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55BED-DA77-4019-83CE-89445C87C758}">
  <dimension ref="A1:H42"/>
  <sheetViews>
    <sheetView topLeftCell="A3" zoomScale="90" zoomScaleNormal="90" workbookViewId="0">
      <selection activeCell="A7" sqref="A7"/>
    </sheetView>
  </sheetViews>
  <sheetFormatPr baseColWidth="10" defaultRowHeight="15" x14ac:dyDescent="0.25"/>
  <cols>
    <col min="1" max="1" width="25.42578125" bestFit="1" customWidth="1"/>
    <col min="2" max="2" width="11.7109375" bestFit="1" customWidth="1"/>
    <col min="3" max="3" width="9.7109375" bestFit="1" customWidth="1"/>
    <col min="4" max="4" width="6.85546875" bestFit="1" customWidth="1"/>
    <col min="5" max="5" width="12.7109375" bestFit="1" customWidth="1"/>
    <col min="6" max="6" width="14.28515625" bestFit="1" customWidth="1"/>
    <col min="7" max="7" width="6.42578125" bestFit="1" customWidth="1"/>
    <col min="8" max="8" width="10.140625" bestFit="1" customWidth="1"/>
  </cols>
  <sheetData>
    <row r="1" spans="1:8" x14ac:dyDescent="0.25">
      <c r="A1" s="33" t="s">
        <v>17</v>
      </c>
      <c r="B1" s="33"/>
      <c r="C1" s="33"/>
      <c r="D1" s="33"/>
      <c r="E1" s="33"/>
      <c r="F1" s="33"/>
      <c r="G1" s="33"/>
      <c r="H1" s="4"/>
    </row>
    <row r="2" spans="1:8" x14ac:dyDescent="0.25">
      <c r="A2" s="40" t="s">
        <v>23</v>
      </c>
      <c r="B2" s="40"/>
      <c r="C2" s="40"/>
      <c r="D2" s="40"/>
      <c r="E2" s="40"/>
      <c r="F2" s="40"/>
      <c r="G2" s="40"/>
      <c r="H2" s="4"/>
    </row>
    <row r="3" spans="1:8" x14ac:dyDescent="0.25">
      <c r="A3" s="3"/>
      <c r="B3" s="38" t="s">
        <v>1</v>
      </c>
      <c r="C3" s="38"/>
      <c r="D3" s="38" t="s">
        <v>4</v>
      </c>
      <c r="E3" s="38"/>
      <c r="F3" s="38" t="s">
        <v>7</v>
      </c>
      <c r="G3" s="38"/>
      <c r="H3" s="4"/>
    </row>
    <row r="4" spans="1:8" x14ac:dyDescent="0.25">
      <c r="A4" s="5" t="s">
        <v>0</v>
      </c>
      <c r="B4" s="5" t="s">
        <v>2</v>
      </c>
      <c r="C4" s="5" t="s">
        <v>3</v>
      </c>
      <c r="D4" s="5" t="s">
        <v>5</v>
      </c>
      <c r="E4" s="5" t="s">
        <v>6</v>
      </c>
      <c r="F4" s="5" t="s">
        <v>33</v>
      </c>
      <c r="G4" s="5" t="s">
        <v>34</v>
      </c>
      <c r="H4" s="5" t="s">
        <v>35</v>
      </c>
    </row>
    <row r="5" spans="1:8" x14ac:dyDescent="0.25">
      <c r="A5" s="3" t="s">
        <v>53</v>
      </c>
      <c r="B5" s="6"/>
      <c r="C5" s="6">
        <v>2000</v>
      </c>
      <c r="D5" s="6"/>
      <c r="E5" s="6"/>
      <c r="F5" s="6"/>
      <c r="G5" s="6"/>
      <c r="H5" s="4"/>
    </row>
    <row r="6" spans="1:8" x14ac:dyDescent="0.25">
      <c r="A6" s="3" t="s">
        <v>54</v>
      </c>
      <c r="B6" s="6"/>
      <c r="C6" s="6">
        <v>60000</v>
      </c>
      <c r="D6" s="6"/>
      <c r="E6" s="6"/>
      <c r="F6" s="6"/>
      <c r="G6" s="6"/>
      <c r="H6" s="4"/>
    </row>
    <row r="7" spans="1:8" x14ac:dyDescent="0.25">
      <c r="A7" s="3"/>
      <c r="B7" s="6"/>
      <c r="C7" s="6"/>
      <c r="D7" s="6"/>
      <c r="E7" s="6"/>
      <c r="F7" s="6"/>
      <c r="G7" s="6"/>
      <c r="H7" s="4"/>
    </row>
    <row r="8" spans="1:8" x14ac:dyDescent="0.25">
      <c r="A8" s="3"/>
      <c r="B8" s="6"/>
      <c r="C8" s="6"/>
      <c r="D8" s="6"/>
      <c r="E8" s="6"/>
      <c r="F8" s="6"/>
      <c r="G8" s="6"/>
      <c r="H8" s="4"/>
    </row>
    <row r="9" spans="1:8" x14ac:dyDescent="0.25">
      <c r="A9" s="5" t="s">
        <v>45</v>
      </c>
      <c r="B9" s="6"/>
      <c r="C9" s="17">
        <f>SUM(C5:C6)</f>
        <v>62000</v>
      </c>
      <c r="D9" s="6"/>
      <c r="E9" s="6"/>
      <c r="F9" s="6"/>
      <c r="G9" s="6"/>
      <c r="H9" s="4"/>
    </row>
    <row r="10" spans="1:8" x14ac:dyDescent="0.25">
      <c r="A10" s="33" t="s">
        <v>24</v>
      </c>
      <c r="B10" s="33"/>
      <c r="C10" s="33"/>
      <c r="D10" s="33"/>
      <c r="E10" s="33"/>
      <c r="F10" s="33"/>
      <c r="G10" s="33"/>
      <c r="H10" s="4"/>
    </row>
    <row r="11" spans="1:8" x14ac:dyDescent="0.25">
      <c r="A11" s="3" t="s">
        <v>55</v>
      </c>
      <c r="B11" s="6">
        <v>2400000</v>
      </c>
      <c r="C11" s="6"/>
      <c r="D11" s="6"/>
      <c r="E11" s="6"/>
      <c r="F11" s="6"/>
      <c r="G11" s="6"/>
      <c r="H11" s="4"/>
    </row>
    <row r="12" spans="1:8" x14ac:dyDescent="0.25">
      <c r="A12" s="3" t="s">
        <v>20</v>
      </c>
      <c r="B12" s="6">
        <v>3000000</v>
      </c>
      <c r="C12" s="6"/>
      <c r="D12" s="6"/>
      <c r="E12" s="6"/>
      <c r="F12" s="6"/>
      <c r="G12" s="6"/>
      <c r="H12" s="4"/>
    </row>
    <row r="13" spans="1:8" x14ac:dyDescent="0.25">
      <c r="A13" s="3"/>
      <c r="B13" s="6"/>
      <c r="C13" s="6"/>
      <c r="D13" s="6"/>
      <c r="E13" s="6"/>
      <c r="F13" s="6"/>
      <c r="G13" s="6"/>
      <c r="H13" s="4"/>
    </row>
    <row r="14" spans="1:8" x14ac:dyDescent="0.25">
      <c r="A14" s="3"/>
      <c r="B14" s="6"/>
      <c r="C14" s="6"/>
      <c r="D14" s="6"/>
      <c r="E14" s="6"/>
      <c r="F14" s="6"/>
      <c r="G14" s="6"/>
      <c r="H14" s="4"/>
    </row>
    <row r="15" spans="1:8" x14ac:dyDescent="0.25">
      <c r="A15" s="5" t="s">
        <v>45</v>
      </c>
      <c r="B15" s="17">
        <f>SUM(B11:B12)</f>
        <v>5400000</v>
      </c>
      <c r="C15" s="6"/>
      <c r="D15" s="6"/>
      <c r="E15" s="6"/>
      <c r="F15" s="6"/>
      <c r="G15" s="6"/>
      <c r="H15" s="4"/>
    </row>
    <row r="16" spans="1:8" x14ac:dyDescent="0.25">
      <c r="A16" s="33" t="s">
        <v>29</v>
      </c>
      <c r="B16" s="33"/>
      <c r="C16" s="33"/>
      <c r="D16" s="33"/>
      <c r="E16" s="33"/>
      <c r="F16" s="33"/>
      <c r="G16" s="33"/>
      <c r="H16" s="4"/>
    </row>
    <row r="17" spans="1:8" x14ac:dyDescent="0.25">
      <c r="A17" s="3" t="s">
        <v>18</v>
      </c>
      <c r="B17" s="6">
        <v>1000000</v>
      </c>
      <c r="C17" s="6"/>
      <c r="D17" s="6"/>
      <c r="E17" s="6"/>
      <c r="F17" s="6"/>
      <c r="G17" s="6"/>
      <c r="H17" s="4"/>
    </row>
    <row r="18" spans="1:8" x14ac:dyDescent="0.25">
      <c r="A18" s="3" t="s">
        <v>8</v>
      </c>
      <c r="B18" s="6"/>
      <c r="C18" s="6">
        <v>400000</v>
      </c>
      <c r="D18" s="6"/>
      <c r="E18" s="6"/>
      <c r="F18" s="6"/>
      <c r="G18" s="6"/>
      <c r="H18" s="4"/>
    </row>
    <row r="19" spans="1:8" x14ac:dyDescent="0.25">
      <c r="A19" s="3" t="s">
        <v>56</v>
      </c>
      <c r="B19" s="6"/>
      <c r="C19" s="6">
        <v>1000000</v>
      </c>
      <c r="D19" s="6"/>
      <c r="E19" s="6"/>
      <c r="F19" s="6"/>
      <c r="G19" s="6"/>
      <c r="H19" s="4"/>
    </row>
    <row r="20" spans="1:8" x14ac:dyDescent="0.25">
      <c r="A20" s="3" t="s">
        <v>57</v>
      </c>
      <c r="B20" s="7"/>
      <c r="C20" s="6">
        <v>350000</v>
      </c>
      <c r="D20" s="6"/>
      <c r="E20" s="6"/>
      <c r="F20" s="7"/>
      <c r="G20" s="7"/>
      <c r="H20" s="4"/>
    </row>
    <row r="21" spans="1:8" x14ac:dyDescent="0.25">
      <c r="A21" s="5" t="s">
        <v>45</v>
      </c>
      <c r="B21" s="17">
        <f>B17</f>
        <v>1000000</v>
      </c>
      <c r="C21" s="17">
        <f>SUM(C18:C20)</f>
        <v>1750000</v>
      </c>
      <c r="D21" s="6"/>
      <c r="E21" s="6"/>
      <c r="F21" s="7"/>
      <c r="G21" s="7"/>
      <c r="H21" s="4"/>
    </row>
    <row r="22" spans="1:8" x14ac:dyDescent="0.25">
      <c r="A22" s="33" t="s">
        <v>30</v>
      </c>
      <c r="B22" s="33"/>
      <c r="C22" s="33"/>
      <c r="D22" s="33"/>
      <c r="E22" s="33"/>
      <c r="F22" s="33"/>
      <c r="G22" s="33"/>
      <c r="H22" s="4"/>
    </row>
    <row r="23" spans="1:8" x14ac:dyDescent="0.25">
      <c r="A23" s="3" t="s">
        <v>31</v>
      </c>
      <c r="B23" s="4"/>
      <c r="C23" s="6"/>
      <c r="D23" s="6"/>
      <c r="E23" s="6">
        <v>2800000</v>
      </c>
      <c r="F23" s="4"/>
      <c r="G23" s="4"/>
      <c r="H23" s="4"/>
    </row>
    <row r="24" spans="1:8" x14ac:dyDescent="0.25">
      <c r="A24" s="3" t="s">
        <v>32</v>
      </c>
      <c r="B24" s="4"/>
      <c r="C24" s="4"/>
      <c r="D24" s="4"/>
      <c r="E24" s="13">
        <v>500000</v>
      </c>
      <c r="F24" s="4"/>
      <c r="G24" s="8"/>
      <c r="H24" s="4"/>
    </row>
    <row r="25" spans="1:8" x14ac:dyDescent="0.25">
      <c r="A25" s="3" t="s">
        <v>36</v>
      </c>
      <c r="B25" s="4"/>
      <c r="C25" s="4"/>
      <c r="D25" s="4"/>
      <c r="E25" s="13">
        <v>80000</v>
      </c>
      <c r="F25" s="4"/>
      <c r="G25" s="8"/>
      <c r="H25" s="4"/>
    </row>
    <row r="26" spans="1:8" x14ac:dyDescent="0.25">
      <c r="A26" s="3" t="s">
        <v>37</v>
      </c>
      <c r="B26" s="4"/>
      <c r="C26" s="4"/>
      <c r="D26" s="4"/>
      <c r="E26" s="8">
        <v>100000</v>
      </c>
      <c r="F26" s="4"/>
      <c r="G26" s="8"/>
      <c r="H26" s="4"/>
    </row>
    <row r="27" spans="1:8" x14ac:dyDescent="0.25">
      <c r="A27" s="3" t="s">
        <v>58</v>
      </c>
      <c r="B27" s="4"/>
      <c r="C27" s="8"/>
      <c r="D27" s="4"/>
      <c r="E27" s="8">
        <v>800000</v>
      </c>
      <c r="F27" s="4"/>
      <c r="G27" s="8"/>
      <c r="H27" s="4"/>
    </row>
    <row r="28" spans="1:8" x14ac:dyDescent="0.25">
      <c r="A28" s="3" t="s">
        <v>21</v>
      </c>
      <c r="B28" s="4"/>
      <c r="C28" s="8"/>
      <c r="D28" s="4"/>
      <c r="E28" s="8">
        <v>200000</v>
      </c>
      <c r="F28" s="4"/>
      <c r="G28" s="4"/>
      <c r="H28" s="4"/>
    </row>
    <row r="29" spans="1:8" x14ac:dyDescent="0.25">
      <c r="A29" s="3" t="s">
        <v>59</v>
      </c>
      <c r="B29" s="4"/>
      <c r="C29" s="8"/>
      <c r="D29" s="4"/>
      <c r="E29" s="8">
        <v>50000</v>
      </c>
      <c r="F29" s="4"/>
      <c r="G29" s="4"/>
      <c r="H29" s="4"/>
    </row>
    <row r="30" spans="1:8" x14ac:dyDescent="0.25">
      <c r="A30" s="3" t="s">
        <v>60</v>
      </c>
      <c r="B30" s="4"/>
      <c r="C30" s="8"/>
      <c r="D30" s="4"/>
      <c r="E30" s="8">
        <v>400000</v>
      </c>
      <c r="F30" s="4"/>
      <c r="G30" s="4"/>
      <c r="H30" s="4"/>
    </row>
    <row r="31" spans="1:8" x14ac:dyDescent="0.25">
      <c r="A31" s="5" t="s">
        <v>45</v>
      </c>
      <c r="B31" s="26"/>
      <c r="C31" s="27"/>
      <c r="D31" s="26"/>
      <c r="E31" s="27">
        <f>SUM(E23:E30)</f>
        <v>4930000</v>
      </c>
      <c r="F31" s="4"/>
      <c r="G31" s="4"/>
      <c r="H31" s="4"/>
    </row>
    <row r="32" spans="1:8" x14ac:dyDescent="0.25">
      <c r="A32" s="33" t="s">
        <v>38</v>
      </c>
      <c r="B32" s="33"/>
      <c r="C32" s="33"/>
      <c r="D32" s="33"/>
      <c r="E32" s="33"/>
      <c r="F32" s="33"/>
      <c r="G32" s="33"/>
      <c r="H32" s="4"/>
    </row>
    <row r="33" spans="1:8" x14ac:dyDescent="0.25">
      <c r="A33" s="3" t="s">
        <v>39</v>
      </c>
      <c r="B33" s="4"/>
      <c r="C33" s="4"/>
      <c r="D33" s="4"/>
      <c r="E33" s="4"/>
      <c r="F33" s="8">
        <v>1200000</v>
      </c>
      <c r="G33" s="4"/>
      <c r="H33" s="4"/>
    </row>
    <row r="34" spans="1:8" x14ac:dyDescent="0.25">
      <c r="A34" s="3" t="s">
        <v>8</v>
      </c>
      <c r="B34" s="4"/>
      <c r="C34" s="4"/>
      <c r="D34" s="4"/>
      <c r="E34" s="4"/>
      <c r="F34" s="8">
        <v>400000</v>
      </c>
      <c r="G34" s="4"/>
      <c r="H34" s="4"/>
    </row>
    <row r="35" spans="1:8" x14ac:dyDescent="0.25">
      <c r="A35" s="3" t="s">
        <v>40</v>
      </c>
      <c r="B35" s="4"/>
      <c r="C35" s="4"/>
      <c r="D35" s="4"/>
      <c r="E35" s="4"/>
      <c r="F35" s="8">
        <v>1200000</v>
      </c>
      <c r="G35" s="4"/>
      <c r="H35" s="4"/>
    </row>
    <row r="36" spans="1:8" x14ac:dyDescent="0.25">
      <c r="A36" s="3" t="s">
        <v>19</v>
      </c>
      <c r="B36" s="4"/>
      <c r="C36" s="4"/>
      <c r="D36" s="4"/>
      <c r="E36" s="4"/>
      <c r="F36" s="8">
        <v>3500000</v>
      </c>
      <c r="G36" s="4"/>
      <c r="H36" s="4"/>
    </row>
    <row r="37" spans="1:8" x14ac:dyDescent="0.25">
      <c r="A37" s="3" t="s">
        <v>12</v>
      </c>
      <c r="B37" s="4"/>
      <c r="C37" s="4"/>
      <c r="D37" s="4"/>
      <c r="E37" s="4"/>
      <c r="F37" s="8">
        <v>200000</v>
      </c>
      <c r="G37" s="4"/>
      <c r="H37" s="4"/>
    </row>
    <row r="38" spans="1:8" x14ac:dyDescent="0.25">
      <c r="A38" s="5" t="s">
        <v>45</v>
      </c>
      <c r="B38" s="5"/>
      <c r="C38" s="5"/>
      <c r="D38" s="5"/>
      <c r="E38" s="5"/>
      <c r="F38" s="28">
        <f>SUM(F33:F37)</f>
        <v>6500000</v>
      </c>
      <c r="G38" s="4"/>
      <c r="H38" s="4"/>
    </row>
    <row r="39" spans="1:8" x14ac:dyDescent="0.25">
      <c r="A39" s="4"/>
      <c r="B39" s="4"/>
      <c r="C39" s="4"/>
      <c r="D39" s="4"/>
      <c r="E39" s="4"/>
      <c r="F39" s="4"/>
      <c r="G39" s="4"/>
      <c r="H39" s="4"/>
    </row>
    <row r="40" spans="1:8" x14ac:dyDescent="0.25">
      <c r="A40" s="4"/>
      <c r="B40" s="4"/>
      <c r="C40" s="4"/>
      <c r="D40" s="4"/>
      <c r="E40" s="4"/>
      <c r="F40" s="4"/>
      <c r="G40" s="4"/>
      <c r="H40" s="4"/>
    </row>
    <row r="41" spans="1:8" x14ac:dyDescent="0.25">
      <c r="A41" s="4"/>
      <c r="B41" s="4"/>
      <c r="C41" s="4"/>
      <c r="D41" s="4"/>
      <c r="E41" s="4"/>
      <c r="F41" s="4"/>
      <c r="G41" s="4"/>
      <c r="H41" s="4"/>
    </row>
    <row r="42" spans="1:8" x14ac:dyDescent="0.25">
      <c r="A42" s="4"/>
      <c r="B42" s="4"/>
      <c r="C42" s="4"/>
      <c r="D42" s="4"/>
      <c r="E42" s="4"/>
      <c r="F42" s="4"/>
      <c r="G42" s="4"/>
      <c r="H42" s="4"/>
    </row>
  </sheetData>
  <mergeCells count="9">
    <mergeCell ref="A22:G22"/>
    <mergeCell ref="A32:G32"/>
    <mergeCell ref="A1:G1"/>
    <mergeCell ref="B3:C3"/>
    <mergeCell ref="D3:E3"/>
    <mergeCell ref="F3:G3"/>
    <mergeCell ref="A10:G10"/>
    <mergeCell ref="A16:G16"/>
    <mergeCell ref="A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DD1E-A1F6-45F2-A7CC-A9A1098CD5C1}">
  <sheetPr>
    <tabColor rgb="FF7030A0"/>
  </sheetPr>
  <dimension ref="A1:H11"/>
  <sheetViews>
    <sheetView workbookViewId="0">
      <selection activeCell="C3" sqref="C3"/>
    </sheetView>
  </sheetViews>
  <sheetFormatPr baseColWidth="10" defaultRowHeight="15" x14ac:dyDescent="0.25"/>
  <cols>
    <col min="1" max="1" width="31.140625" customWidth="1"/>
    <col min="2" max="2" width="15.140625" bestFit="1" customWidth="1"/>
    <col min="3" max="3" width="11.5703125" bestFit="1" customWidth="1"/>
  </cols>
  <sheetData>
    <row r="1" spans="1:8" x14ac:dyDescent="0.25">
      <c r="A1" s="5" t="s">
        <v>62</v>
      </c>
      <c r="B1" s="41" t="s">
        <v>63</v>
      </c>
      <c r="C1" s="42"/>
      <c r="D1" s="38">
        <v>100</v>
      </c>
      <c r="E1" s="3"/>
      <c r="F1" s="3"/>
      <c r="G1" s="9">
        <v>30000</v>
      </c>
      <c r="H1" s="3">
        <v>2500</v>
      </c>
    </row>
    <row r="2" spans="1:8" x14ac:dyDescent="0.25">
      <c r="A2" s="3"/>
      <c r="B2" s="5" t="s">
        <v>64</v>
      </c>
      <c r="C2" s="5" t="s">
        <v>65</v>
      </c>
      <c r="D2" s="38"/>
      <c r="E2" s="3"/>
      <c r="F2" s="3"/>
      <c r="G2" s="3"/>
      <c r="H2" s="3"/>
    </row>
    <row r="3" spans="1:8" x14ac:dyDescent="0.25">
      <c r="A3" s="3" t="s">
        <v>33</v>
      </c>
      <c r="B3" s="6"/>
      <c r="C3" s="32"/>
      <c r="D3" s="3"/>
      <c r="E3" s="3"/>
      <c r="F3" s="3"/>
      <c r="G3" s="3"/>
      <c r="H3" s="3"/>
    </row>
    <row r="4" spans="1:8" x14ac:dyDescent="0.25">
      <c r="A4" s="5" t="s">
        <v>66</v>
      </c>
      <c r="B4" s="28"/>
      <c r="C4" s="6">
        <f>(B4)/$G$1</f>
        <v>0</v>
      </c>
      <c r="D4" s="10" t="e">
        <f t="shared" ref="D4:D11" si="0">(B4*$D$1)/B3</f>
        <v>#DIV/0!</v>
      </c>
      <c r="E4" s="3"/>
      <c r="F4" s="3"/>
      <c r="G4" s="3"/>
      <c r="H4" s="3"/>
    </row>
    <row r="5" spans="1:8" x14ac:dyDescent="0.25">
      <c r="A5" s="3" t="s">
        <v>22</v>
      </c>
      <c r="B5" s="6">
        <f>Hoja1!H26+Hoja2!K5</f>
        <v>2800000</v>
      </c>
      <c r="C5" s="3"/>
      <c r="D5" s="10" t="e">
        <f t="shared" si="0"/>
        <v>#DIV/0!</v>
      </c>
      <c r="E5" s="3"/>
      <c r="F5" s="3"/>
      <c r="G5" s="3"/>
      <c r="H5" s="3"/>
    </row>
    <row r="6" spans="1:8" x14ac:dyDescent="0.25">
      <c r="A6" s="3" t="s">
        <v>67</v>
      </c>
      <c r="B6" s="6"/>
      <c r="C6" s="3"/>
      <c r="D6" s="10">
        <f t="shared" si="0"/>
        <v>0</v>
      </c>
      <c r="E6" s="3"/>
      <c r="F6" s="3"/>
      <c r="G6" s="3"/>
      <c r="H6" s="3"/>
    </row>
    <row r="7" spans="1:8" x14ac:dyDescent="0.25">
      <c r="A7" s="5" t="s">
        <v>68</v>
      </c>
      <c r="B7" s="28">
        <f>B8+B9+B10</f>
        <v>12691700</v>
      </c>
      <c r="C7" s="6">
        <f>(B7)/$G$1</f>
        <v>423.05666666666667</v>
      </c>
      <c r="D7" s="10" t="e">
        <f t="shared" si="0"/>
        <v>#DIV/0!</v>
      </c>
      <c r="E7" s="3"/>
      <c r="F7" s="3"/>
      <c r="G7" s="3"/>
      <c r="H7" s="3"/>
    </row>
    <row r="8" spans="1:8" x14ac:dyDescent="0.25">
      <c r="A8" s="3" t="s">
        <v>69</v>
      </c>
      <c r="B8" s="6">
        <f>Hoja2!L9</f>
        <v>0</v>
      </c>
      <c r="C8" s="3"/>
      <c r="D8" s="10">
        <f t="shared" si="0"/>
        <v>0</v>
      </c>
      <c r="E8" s="3"/>
      <c r="F8" s="3"/>
      <c r="G8" s="3"/>
      <c r="H8" s="3"/>
    </row>
    <row r="9" spans="1:8" x14ac:dyDescent="0.25">
      <c r="A9" s="3" t="s">
        <v>70</v>
      </c>
      <c r="B9" s="6">
        <f>Hoja1!I8</f>
        <v>1131700</v>
      </c>
      <c r="C9" s="3"/>
      <c r="D9" s="10" t="e">
        <f t="shared" si="0"/>
        <v>#DIV/0!</v>
      </c>
      <c r="E9" s="3"/>
      <c r="F9" s="3"/>
      <c r="G9" s="3"/>
      <c r="H9" s="3"/>
    </row>
    <row r="10" spans="1:8" x14ac:dyDescent="0.25">
      <c r="A10" s="3" t="s">
        <v>71</v>
      </c>
      <c r="B10" s="6">
        <f>Hoja1!I20</f>
        <v>11560000</v>
      </c>
      <c r="C10" s="3"/>
      <c r="D10" s="10">
        <f t="shared" si="0"/>
        <v>1021.472121586993</v>
      </c>
      <c r="E10" s="3"/>
      <c r="F10" s="3"/>
      <c r="G10" s="3"/>
      <c r="H10" s="3"/>
    </row>
    <row r="11" spans="1:8" x14ac:dyDescent="0.25">
      <c r="A11" s="3" t="s">
        <v>72</v>
      </c>
      <c r="B11" s="32"/>
      <c r="C11" s="3"/>
      <c r="D11" s="10">
        <f t="shared" si="0"/>
        <v>0</v>
      </c>
      <c r="E11" s="3"/>
      <c r="F11" s="3"/>
      <c r="G11" s="3"/>
      <c r="H11" s="3"/>
    </row>
  </sheetData>
  <mergeCells count="2">
    <mergeCell ref="D1:D2"/>
    <mergeCell ref="B1:C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BFD06-76B7-4D73-AFA5-145190F15F66}">
  <dimension ref="A1:K45"/>
  <sheetViews>
    <sheetView topLeftCell="A31" workbookViewId="0">
      <selection activeCell="L48" sqref="L48"/>
    </sheetView>
  </sheetViews>
  <sheetFormatPr baseColWidth="10" defaultRowHeight="15" x14ac:dyDescent="0.25"/>
  <cols>
    <col min="11" max="11" width="16.5703125" customWidth="1"/>
  </cols>
  <sheetData>
    <row r="1" spans="1:11" x14ac:dyDescent="0.25">
      <c r="A1" s="43" t="s">
        <v>73</v>
      </c>
      <c r="B1" s="43"/>
      <c r="E1" s="44" t="s">
        <v>74</v>
      </c>
      <c r="F1" s="45"/>
      <c r="G1" s="45"/>
      <c r="H1" s="45"/>
      <c r="I1" s="45"/>
      <c r="J1" s="46"/>
    </row>
    <row r="2" spans="1:11" x14ac:dyDescent="0.25">
      <c r="A2" s="4" t="s">
        <v>75</v>
      </c>
      <c r="B2" s="47">
        <v>10</v>
      </c>
      <c r="E2" s="48">
        <f>B10</f>
        <v>30</v>
      </c>
      <c r="F2" s="49"/>
      <c r="G2" s="48">
        <f>B11</f>
        <v>25</v>
      </c>
      <c r="H2" s="49"/>
      <c r="I2" s="48">
        <f>B12</f>
        <v>10</v>
      </c>
      <c r="J2" s="49"/>
    </row>
    <row r="3" spans="1:11" x14ac:dyDescent="0.25">
      <c r="A3" s="4" t="s">
        <v>76</v>
      </c>
      <c r="B3" s="47">
        <v>5</v>
      </c>
      <c r="E3" s="48">
        <f>B2</f>
        <v>10</v>
      </c>
      <c r="F3" s="49">
        <f>E2/E3</f>
        <v>3</v>
      </c>
      <c r="G3" s="50">
        <f>B3</f>
        <v>5</v>
      </c>
      <c r="H3" s="49">
        <f>G2/G3</f>
        <v>5</v>
      </c>
      <c r="I3" s="51">
        <f>B4</f>
        <v>3</v>
      </c>
      <c r="J3" s="49">
        <f>I2/I3</f>
        <v>3.3333333333333335</v>
      </c>
    </row>
    <row r="4" spans="1:11" x14ac:dyDescent="0.25">
      <c r="A4" s="4" t="s">
        <v>77</v>
      </c>
      <c r="B4" s="47">
        <v>3</v>
      </c>
      <c r="E4" s="48">
        <f>B3</f>
        <v>5</v>
      </c>
      <c r="F4" s="49">
        <f>E2/E4</f>
        <v>6</v>
      </c>
      <c r="G4" s="50">
        <f>B2</f>
        <v>10</v>
      </c>
      <c r="H4" s="49">
        <f>G2/G4</f>
        <v>2.5</v>
      </c>
      <c r="I4" s="51">
        <f>B4</f>
        <v>3</v>
      </c>
      <c r="J4" s="49">
        <f>I2/I4</f>
        <v>3.3333333333333335</v>
      </c>
    </row>
    <row r="5" spans="1:11" x14ac:dyDescent="0.25">
      <c r="A5" s="4" t="s">
        <v>78</v>
      </c>
      <c r="B5" s="52">
        <v>80</v>
      </c>
    </row>
    <row r="6" spans="1:11" x14ac:dyDescent="0.25">
      <c r="A6" s="4" t="s">
        <v>79</v>
      </c>
      <c r="B6" s="53">
        <v>24000</v>
      </c>
    </row>
    <row r="7" spans="1:11" x14ac:dyDescent="0.25">
      <c r="E7" s="44" t="s">
        <v>80</v>
      </c>
      <c r="F7" s="45"/>
      <c r="G7" s="46"/>
      <c r="H7" s="49" t="s">
        <v>81</v>
      </c>
      <c r="I7" s="54" t="s">
        <v>78</v>
      </c>
      <c r="J7" s="43" t="s">
        <v>82</v>
      </c>
      <c r="K7" s="43"/>
    </row>
    <row r="8" spans="1:11" x14ac:dyDescent="0.25">
      <c r="E8" s="55">
        <f>TRUNC(F3,0)</f>
        <v>3</v>
      </c>
      <c r="F8" s="55">
        <f>TRUNC(H3,0)</f>
        <v>5</v>
      </c>
      <c r="G8" s="55">
        <f>TRUNC(J3,1)</f>
        <v>3.3</v>
      </c>
      <c r="H8" s="55">
        <f>3*5*3</f>
        <v>45</v>
      </c>
      <c r="I8" s="52">
        <f>H8*8.5+0.1</f>
        <v>382.6</v>
      </c>
      <c r="J8" s="56">
        <f>B6/I8</f>
        <v>62.728698379508621</v>
      </c>
      <c r="K8" s="52">
        <f>I8*63</f>
        <v>24103.800000000003</v>
      </c>
    </row>
    <row r="9" spans="1:11" ht="15.75" x14ac:dyDescent="0.25">
      <c r="A9" s="57" t="s">
        <v>83</v>
      </c>
      <c r="B9" s="58"/>
      <c r="E9" s="49">
        <f>TRUNC(F4,0)</f>
        <v>6</v>
      </c>
      <c r="F9" s="49">
        <f>TRUNC(H4,0)</f>
        <v>2</v>
      </c>
      <c r="G9" s="49">
        <f>TRUNC(J4,1)</f>
        <v>3.3</v>
      </c>
      <c r="H9" s="49">
        <f>6*2*3</f>
        <v>36</v>
      </c>
      <c r="J9" s="59">
        <v>63</v>
      </c>
    </row>
    <row r="10" spans="1:11" x14ac:dyDescent="0.25">
      <c r="A10" s="4" t="s">
        <v>84</v>
      </c>
      <c r="B10" s="47">
        <v>30</v>
      </c>
    </row>
    <row r="11" spans="1:11" x14ac:dyDescent="0.25">
      <c r="A11" s="4" t="s">
        <v>85</v>
      </c>
      <c r="B11" s="47">
        <v>25</v>
      </c>
    </row>
    <row r="12" spans="1:11" x14ac:dyDescent="0.25">
      <c r="A12" s="4" t="s">
        <v>86</v>
      </c>
      <c r="B12" s="47">
        <v>10</v>
      </c>
    </row>
    <row r="13" spans="1:11" x14ac:dyDescent="0.25">
      <c r="A13" s="4" t="s">
        <v>87</v>
      </c>
      <c r="B13" s="53">
        <f>I8</f>
        <v>382.6</v>
      </c>
    </row>
    <row r="14" spans="1:11" x14ac:dyDescent="0.25">
      <c r="A14" s="4" t="s">
        <v>88</v>
      </c>
      <c r="B14" s="60">
        <f>J9</f>
        <v>63</v>
      </c>
    </row>
    <row r="18" spans="1:11" x14ac:dyDescent="0.25">
      <c r="J18">
        <v>6145</v>
      </c>
      <c r="K18">
        <f>J18*4</f>
        <v>24580</v>
      </c>
    </row>
    <row r="22" spans="1:11" ht="15.75" x14ac:dyDescent="0.25">
      <c r="A22" s="57" t="s">
        <v>83</v>
      </c>
      <c r="B22" s="58"/>
      <c r="E22" s="44" t="s">
        <v>89</v>
      </c>
      <c r="F22" s="45"/>
      <c r="G22" s="45"/>
      <c r="H22" s="45"/>
      <c r="I22" s="45"/>
      <c r="J22" s="46"/>
    </row>
    <row r="23" spans="1:11" x14ac:dyDescent="0.25">
      <c r="A23" s="61" t="s">
        <v>85</v>
      </c>
      <c r="B23" s="62">
        <v>0.25</v>
      </c>
      <c r="E23" s="49">
        <f>B32</f>
        <v>1.2</v>
      </c>
      <c r="F23" s="49"/>
      <c r="G23" s="49">
        <f>B33</f>
        <v>1</v>
      </c>
      <c r="H23" s="49"/>
      <c r="I23" s="49">
        <f>B34</f>
        <v>0.17</v>
      </c>
      <c r="J23" s="49"/>
    </row>
    <row r="24" spans="1:11" x14ac:dyDescent="0.25">
      <c r="A24" s="4" t="s">
        <v>84</v>
      </c>
      <c r="B24" s="62">
        <v>0.3</v>
      </c>
      <c r="E24" s="49">
        <f>B23</f>
        <v>0.25</v>
      </c>
      <c r="F24" s="49">
        <f>E23/E24</f>
        <v>4.8</v>
      </c>
      <c r="G24" s="51">
        <f>B24</f>
        <v>0.3</v>
      </c>
      <c r="H24" s="49">
        <f>G23/G24</f>
        <v>3.3333333333333335</v>
      </c>
      <c r="I24" s="51">
        <f>B25</f>
        <v>0.1</v>
      </c>
      <c r="J24" s="49">
        <f>I23/I24</f>
        <v>1.7</v>
      </c>
    </row>
    <row r="25" spans="1:11" x14ac:dyDescent="0.25">
      <c r="A25" s="4" t="s">
        <v>86</v>
      </c>
      <c r="B25" s="62">
        <v>0.1</v>
      </c>
      <c r="E25" s="49">
        <f>B24</f>
        <v>0.3</v>
      </c>
      <c r="F25" s="49">
        <f>E23/E25</f>
        <v>4</v>
      </c>
      <c r="G25" s="51">
        <f>B23</f>
        <v>0.25</v>
      </c>
      <c r="H25" s="49">
        <f>G23/G25</f>
        <v>4</v>
      </c>
      <c r="I25" s="51">
        <f>B25</f>
        <v>0.1</v>
      </c>
      <c r="J25" s="49">
        <f>I23/I25</f>
        <v>1.7</v>
      </c>
    </row>
    <row r="26" spans="1:11" x14ac:dyDescent="0.25">
      <c r="A26" s="4" t="s">
        <v>87</v>
      </c>
      <c r="B26" s="63">
        <f>B13</f>
        <v>382.6</v>
      </c>
    </row>
    <row r="27" spans="1:11" x14ac:dyDescent="0.25">
      <c r="A27" s="4" t="s">
        <v>88</v>
      </c>
      <c r="B27" s="60">
        <f>B14</f>
        <v>63</v>
      </c>
    </row>
    <row r="28" spans="1:11" ht="30" x14ac:dyDescent="0.25">
      <c r="E28" s="44" t="s">
        <v>80</v>
      </c>
      <c r="F28" s="45"/>
      <c r="G28" s="46"/>
      <c r="H28" s="49" t="s">
        <v>90</v>
      </c>
      <c r="I28" s="49" t="s">
        <v>91</v>
      </c>
      <c r="J28" s="64" t="s">
        <v>92</v>
      </c>
      <c r="K28" s="4" t="s">
        <v>93</v>
      </c>
    </row>
    <row r="29" spans="1:11" x14ac:dyDescent="0.25">
      <c r="E29" s="49">
        <f>TRUNC(F24,0)</f>
        <v>4</v>
      </c>
      <c r="F29" s="49">
        <f>TRUNC(H24,0)</f>
        <v>3</v>
      </c>
      <c r="G29" s="49">
        <f>TRUNC(J24,1)</f>
        <v>1.7</v>
      </c>
      <c r="H29" s="49">
        <f>E29*F29</f>
        <v>12</v>
      </c>
      <c r="I29" s="50">
        <f>1</f>
        <v>1</v>
      </c>
      <c r="J29" s="65">
        <f>I29*I24+B34</f>
        <v>0.27</v>
      </c>
      <c r="K29" s="4">
        <f>J9/H30</f>
        <v>3.9375</v>
      </c>
    </row>
    <row r="30" spans="1:11" x14ac:dyDescent="0.25">
      <c r="E30" s="55">
        <f>TRUNC(F25,0)</f>
        <v>4</v>
      </c>
      <c r="F30" s="55">
        <f>TRUNC(H25,0)</f>
        <v>4</v>
      </c>
      <c r="G30" s="55">
        <f>TRUNC(J25,1)</f>
        <v>1.7</v>
      </c>
      <c r="H30" s="55">
        <f>E30*F30</f>
        <v>16</v>
      </c>
      <c r="I30" s="66">
        <f>1</f>
        <v>1</v>
      </c>
      <c r="J30" s="67">
        <f>I30*I25+B34</f>
        <v>0.27</v>
      </c>
    </row>
    <row r="31" spans="1:11" x14ac:dyDescent="0.25">
      <c r="A31" s="68" t="s">
        <v>94</v>
      </c>
      <c r="B31" s="68"/>
    </row>
    <row r="32" spans="1:11" x14ac:dyDescent="0.25">
      <c r="A32" s="4" t="s">
        <v>95</v>
      </c>
      <c r="B32" s="62">
        <v>1.2</v>
      </c>
    </row>
    <row r="33" spans="1:11" x14ac:dyDescent="0.25">
      <c r="A33" s="4" t="s">
        <v>84</v>
      </c>
      <c r="B33" s="62">
        <v>1</v>
      </c>
    </row>
    <row r="34" spans="1:11" x14ac:dyDescent="0.25">
      <c r="A34" s="4" t="s">
        <v>86</v>
      </c>
      <c r="B34" s="62">
        <v>0.17</v>
      </c>
    </row>
    <row r="35" spans="1:11" x14ac:dyDescent="0.25">
      <c r="A35" s="4" t="s">
        <v>96</v>
      </c>
      <c r="B35" s="53">
        <v>25</v>
      </c>
      <c r="E35" s="4">
        <v>2.6</v>
      </c>
      <c r="G35" s="4">
        <f>4.4</f>
        <v>4.4000000000000004</v>
      </c>
      <c r="I35" s="4">
        <v>10.8</v>
      </c>
    </row>
    <row r="36" spans="1:11" x14ac:dyDescent="0.25">
      <c r="E36" s="47">
        <v>0.1</v>
      </c>
      <c r="F36" s="47">
        <f>E35/E36</f>
        <v>26</v>
      </c>
      <c r="G36" s="47">
        <v>0.5</v>
      </c>
      <c r="H36" s="47">
        <f>G35/G36</f>
        <v>8.8000000000000007</v>
      </c>
      <c r="I36" s="47">
        <v>0.3</v>
      </c>
      <c r="J36" s="47">
        <f>I35/I36</f>
        <v>36.000000000000007</v>
      </c>
      <c r="K36" s="47">
        <f>F36+H36+J36</f>
        <v>70.800000000000011</v>
      </c>
    </row>
    <row r="37" spans="1:11" x14ac:dyDescent="0.25">
      <c r="E37" s="47">
        <v>0.5</v>
      </c>
      <c r="F37" s="47">
        <f>E35/E37</f>
        <v>5.2</v>
      </c>
      <c r="G37" s="47">
        <v>0.1</v>
      </c>
      <c r="H37" s="47">
        <f>G35/G37</f>
        <v>44</v>
      </c>
      <c r="I37" s="47">
        <f>I36</f>
        <v>0.3</v>
      </c>
      <c r="J37" s="47">
        <f>I35/I37</f>
        <v>36.000000000000007</v>
      </c>
      <c r="K37" s="47">
        <f>F37+H37+J37</f>
        <v>85.200000000000017</v>
      </c>
    </row>
    <row r="39" spans="1:11" x14ac:dyDescent="0.25">
      <c r="A39" s="43" t="s">
        <v>97</v>
      </c>
      <c r="B39" s="43"/>
      <c r="F39" t="s">
        <v>78</v>
      </c>
    </row>
    <row r="40" spans="1:11" x14ac:dyDescent="0.25">
      <c r="A40" s="4" t="s">
        <v>84</v>
      </c>
      <c r="B40" s="4">
        <v>5902</v>
      </c>
      <c r="F40" s="69"/>
    </row>
    <row r="41" spans="1:11" x14ac:dyDescent="0.25">
      <c r="A41" s="4" t="s">
        <v>85</v>
      </c>
      <c r="B41" s="4">
        <v>2350</v>
      </c>
    </row>
    <row r="42" spans="1:11" x14ac:dyDescent="0.25">
      <c r="A42" s="4" t="s">
        <v>86</v>
      </c>
      <c r="B42" s="4">
        <v>2392</v>
      </c>
      <c r="K42" t="s">
        <v>98</v>
      </c>
    </row>
    <row r="43" spans="1:11" x14ac:dyDescent="0.25">
      <c r="A43" s="4" t="s">
        <v>99</v>
      </c>
      <c r="B43" s="70" t="s">
        <v>100</v>
      </c>
      <c r="E43" s="4">
        <v>2.6</v>
      </c>
      <c r="G43" s="4">
        <v>4.4000000000000004</v>
      </c>
      <c r="I43" s="4">
        <v>10.8</v>
      </c>
    </row>
    <row r="44" spans="1:11" x14ac:dyDescent="0.25">
      <c r="E44" s="4">
        <v>1.2</v>
      </c>
      <c r="F44" s="4">
        <f>E43/E44</f>
        <v>2.166666666666667</v>
      </c>
      <c r="G44" s="4">
        <v>1</v>
      </c>
      <c r="H44" s="4">
        <f>G43/G44</f>
        <v>4.4000000000000004</v>
      </c>
      <c r="I44" s="4">
        <v>0.27</v>
      </c>
      <c r="J44" s="4">
        <f>I43/I45</f>
        <v>40</v>
      </c>
    </row>
    <row r="45" spans="1:11" x14ac:dyDescent="0.25">
      <c r="E45" s="4">
        <v>1</v>
      </c>
      <c r="F45" s="4">
        <f>E43/E45</f>
        <v>2.6</v>
      </c>
      <c r="G45" s="4">
        <v>1.2</v>
      </c>
      <c r="H45" s="4">
        <f>G43/G45</f>
        <v>3.666666666666667</v>
      </c>
      <c r="I45" s="4">
        <v>0.27</v>
      </c>
      <c r="J45" s="4">
        <f>I43/I45</f>
        <v>40</v>
      </c>
    </row>
  </sheetData>
  <mergeCells count="10">
    <mergeCell ref="E28:G28"/>
    <mergeCell ref="A31:B31"/>
    <mergeCell ref="A39:B39"/>
    <mergeCell ref="A1:B1"/>
    <mergeCell ref="E1:J1"/>
    <mergeCell ref="E7:G7"/>
    <mergeCell ref="J7:K7"/>
    <mergeCell ref="A9:B9"/>
    <mergeCell ref="A22:B22"/>
    <mergeCell ref="E22:J2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F602E-4AA4-4280-9DC3-526CC99A86BA}">
  <dimension ref="A1:J7"/>
  <sheetViews>
    <sheetView workbookViewId="0">
      <selection activeCell="A5" sqref="A5"/>
    </sheetView>
  </sheetViews>
  <sheetFormatPr baseColWidth="10" defaultRowHeight="15" x14ac:dyDescent="0.25"/>
  <cols>
    <col min="1" max="1" width="19.85546875" bestFit="1" customWidth="1"/>
    <col min="2" max="2" width="9.7109375" bestFit="1" customWidth="1"/>
    <col min="3" max="3" width="13.85546875" bestFit="1" customWidth="1"/>
    <col min="4" max="4" width="9.85546875" bestFit="1" customWidth="1"/>
    <col min="5" max="5" width="9.7109375" bestFit="1" customWidth="1"/>
    <col min="6" max="6" width="18.42578125" bestFit="1" customWidth="1"/>
    <col min="7" max="7" width="14.28515625" bestFit="1" customWidth="1"/>
    <col min="8" max="8" width="17.28515625" bestFit="1" customWidth="1"/>
    <col min="9" max="9" width="14.140625" bestFit="1" customWidth="1"/>
    <col min="10" max="10" width="15.42578125" bestFit="1" customWidth="1"/>
  </cols>
  <sheetData>
    <row r="1" spans="1:10" x14ac:dyDescent="0.25">
      <c r="A1" s="11" t="s">
        <v>0</v>
      </c>
      <c r="B1" s="3"/>
      <c r="C1" s="9"/>
      <c r="D1" s="3"/>
      <c r="E1" s="3"/>
      <c r="F1" s="3"/>
      <c r="G1" s="3"/>
      <c r="H1" s="3"/>
      <c r="I1" s="3"/>
      <c r="J1" s="3"/>
    </row>
    <row r="2" spans="1:10" x14ac:dyDescent="0.25">
      <c r="A2" s="3" t="s">
        <v>42</v>
      </c>
      <c r="B2" s="5" t="s">
        <v>41</v>
      </c>
      <c r="C2" s="5" t="s">
        <v>43</v>
      </c>
      <c r="D2" s="5" t="s">
        <v>44</v>
      </c>
      <c r="E2" s="5" t="s">
        <v>45</v>
      </c>
      <c r="F2" s="5" t="s">
        <v>46</v>
      </c>
      <c r="G2" s="5" t="s">
        <v>47</v>
      </c>
      <c r="H2" s="5" t="s">
        <v>48</v>
      </c>
      <c r="I2" s="5" t="s">
        <v>49</v>
      </c>
      <c r="J2" s="5" t="s">
        <v>50</v>
      </c>
    </row>
    <row r="3" spans="1:10" x14ac:dyDescent="0.25">
      <c r="A3" s="5" t="s">
        <v>51</v>
      </c>
      <c r="B3" s="3"/>
      <c r="C3" s="3"/>
      <c r="D3" s="3"/>
      <c r="E3" s="3"/>
      <c r="F3" s="3">
        <v>21.83</v>
      </c>
      <c r="G3" s="3">
        <v>21.13</v>
      </c>
      <c r="H3" s="3">
        <v>9</v>
      </c>
      <c r="I3" s="3"/>
      <c r="J3" s="3"/>
    </row>
    <row r="4" spans="1:10" x14ac:dyDescent="0.25">
      <c r="A4" s="3" t="s">
        <v>31</v>
      </c>
      <c r="B4" s="6">
        <v>2800000</v>
      </c>
      <c r="C4" s="6"/>
      <c r="D4" s="6"/>
      <c r="E4" s="6">
        <v>2800000</v>
      </c>
      <c r="F4" s="6">
        <f>(E4*$F$3)/100</f>
        <v>611239.99999999988</v>
      </c>
      <c r="G4" s="6">
        <f>(E4*$G$3)/100</f>
        <v>591640</v>
      </c>
      <c r="H4" s="6">
        <f>(E4*$H$3)/100</f>
        <v>252000</v>
      </c>
      <c r="I4" s="6">
        <f>F4+G4+H4</f>
        <v>1454880</v>
      </c>
      <c r="J4" s="6">
        <f>E4+I4</f>
        <v>4254880</v>
      </c>
    </row>
    <row r="5" spans="1:10" x14ac:dyDescent="0.25">
      <c r="A5" s="3" t="s">
        <v>52</v>
      </c>
      <c r="B5" s="6">
        <v>2800000</v>
      </c>
      <c r="C5" s="6"/>
      <c r="D5" s="6"/>
      <c r="E5" s="6">
        <v>2800000</v>
      </c>
      <c r="F5" s="6">
        <f>(E5*$F$3)/100</f>
        <v>611239.99999999988</v>
      </c>
      <c r="G5" s="6">
        <f>(E5*$G$3)/100</f>
        <v>591640</v>
      </c>
      <c r="H5" s="6">
        <f>(E5*$H$3)/100</f>
        <v>252000</v>
      </c>
      <c r="I5" s="6">
        <f>F5+G5+H5</f>
        <v>1454880</v>
      </c>
      <c r="J5" s="6">
        <f>E5+I5</f>
        <v>4254880</v>
      </c>
    </row>
    <row r="6" spans="1:10" x14ac:dyDescent="0.25">
      <c r="A6" s="5" t="s">
        <v>33</v>
      </c>
      <c r="B6" s="6"/>
      <c r="C6" s="6"/>
      <c r="D6" s="6"/>
      <c r="E6" s="6"/>
      <c r="F6" s="6"/>
      <c r="G6" s="6"/>
      <c r="H6" s="6"/>
      <c r="I6" s="6"/>
      <c r="J6" s="6"/>
    </row>
    <row r="7" spans="1:10" x14ac:dyDescent="0.25">
      <c r="A7" s="3" t="s">
        <v>40</v>
      </c>
      <c r="B7" s="6">
        <v>1200000</v>
      </c>
      <c r="C7" s="6">
        <v>140600</v>
      </c>
      <c r="D7" s="6"/>
      <c r="E7" s="6">
        <f>B7+C7</f>
        <v>1340600</v>
      </c>
      <c r="F7" s="6">
        <f>(E7*$F$3)/100</f>
        <v>292652.98</v>
      </c>
      <c r="G7" s="6">
        <f>(E7*$G$3)/100</f>
        <v>283268.78000000003</v>
      </c>
      <c r="H7" s="6">
        <f>(E7*$H$3)/100</f>
        <v>120654</v>
      </c>
      <c r="I7" s="6">
        <f>F7+G7+H7</f>
        <v>696575.76</v>
      </c>
      <c r="J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Hoja5</vt:lpstr>
      <vt:lpstr>Hoja6</vt:lpstr>
      <vt:lpstr>Hoja4</vt:lpstr>
    </vt:vector>
  </TitlesOfParts>
  <Company>VRIO DIRECTV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VANESSA HERNANDEZ LOAIZA</dc:creator>
  <cp:lastModifiedBy>SENA</cp:lastModifiedBy>
  <dcterms:created xsi:type="dcterms:W3CDTF">2023-08-16T01:06:15Z</dcterms:created>
  <dcterms:modified xsi:type="dcterms:W3CDTF">2023-09-19T22:20:30Z</dcterms:modified>
</cp:coreProperties>
</file>