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G:\AMINTA\trimestre 2\"/>
    </mc:Choice>
  </mc:AlternateContent>
  <bookViews>
    <workbookView xWindow="0" yWindow="1200" windowWidth="20490" windowHeight="7650" firstSheet="1" activeTab="5"/>
  </bookViews>
  <sheets>
    <sheet name="PRONÓSTICO SIMPLE Y  MÓVIL" sheetId="1" r:id="rId1"/>
    <sheet name="LINEAL" sheetId="2" r:id="rId2"/>
    <sheet name="LOGARÍTMICO" sheetId="4" r:id="rId3"/>
    <sheet name="EXPONENCIAL" sheetId="3" r:id="rId4"/>
    <sheet name="EJERCICIO 1" sheetId="8" r:id="rId5"/>
    <sheet name="EJERCICIO 2" sheetId="9" r:id="rId6"/>
  </sheets>
  <calcPr calcId="162913"/>
</workbook>
</file>

<file path=xl/calcChain.xml><?xml version="1.0" encoding="utf-8"?>
<calcChain xmlns="http://schemas.openxmlformats.org/spreadsheetml/2006/main">
  <c r="V24" i="9" l="1"/>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T24" i="9"/>
  <c r="T25" i="9"/>
  <c r="T26" i="9"/>
  <c r="T27" i="9"/>
  <c r="U27" i="9" s="1"/>
  <c r="T28" i="9"/>
  <c r="T29" i="9"/>
  <c r="T30" i="9"/>
  <c r="T31" i="9"/>
  <c r="T32" i="9"/>
  <c r="T33" i="9"/>
  <c r="T34" i="9"/>
  <c r="T35" i="9"/>
  <c r="T36" i="9"/>
  <c r="T37" i="9"/>
  <c r="T38" i="9"/>
  <c r="T39" i="9"/>
  <c r="T40" i="9"/>
  <c r="T41" i="9"/>
  <c r="T42" i="9"/>
  <c r="T43" i="9"/>
  <c r="U43" i="9" s="1"/>
  <c r="T44" i="9"/>
  <c r="T45" i="9"/>
  <c r="T46" i="9"/>
  <c r="T47" i="9"/>
  <c r="T48" i="9"/>
  <c r="T49" i="9"/>
  <c r="T50" i="9"/>
  <c r="T51" i="9"/>
  <c r="T52" i="9"/>
  <c r="T53" i="9"/>
  <c r="T54" i="9"/>
  <c r="T55" i="9"/>
  <c r="T56" i="9"/>
  <c r="T57" i="9"/>
  <c r="U57" i="9" s="1"/>
  <c r="T58" i="9"/>
  <c r="S24" i="9"/>
  <c r="S25" i="9"/>
  <c r="S26" i="9"/>
  <c r="S27" i="9"/>
  <c r="S28" i="9"/>
  <c r="S29" i="9"/>
  <c r="S30" i="9"/>
  <c r="S31" i="9"/>
  <c r="S32" i="9"/>
  <c r="S33" i="9"/>
  <c r="S34" i="9"/>
  <c r="S35" i="9"/>
  <c r="S36" i="9"/>
  <c r="S37" i="9"/>
  <c r="S38" i="9"/>
  <c r="S39" i="9"/>
  <c r="S40" i="9"/>
  <c r="S41" i="9"/>
  <c r="S42" i="9"/>
  <c r="S43" i="9"/>
  <c r="S44" i="9"/>
  <c r="S45" i="9"/>
  <c r="S46" i="9"/>
  <c r="S47" i="9"/>
  <c r="S48" i="9"/>
  <c r="S49" i="9"/>
  <c r="S50" i="9"/>
  <c r="S51" i="9"/>
  <c r="S52" i="9"/>
  <c r="S53" i="9"/>
  <c r="S54" i="9"/>
  <c r="S55" i="9"/>
  <c r="S56" i="9"/>
  <c r="S57" i="9"/>
  <c r="S58" i="9"/>
  <c r="V23" i="9"/>
  <c r="T23" i="9"/>
  <c r="S23" i="9"/>
  <c r="R24" i="9"/>
  <c r="R25" i="9"/>
  <c r="R26" i="9"/>
  <c r="R27" i="9"/>
  <c r="R28" i="9"/>
  <c r="R29" i="9"/>
  <c r="R30" i="9"/>
  <c r="R31" i="9"/>
  <c r="R32" i="9"/>
  <c r="R33" i="9"/>
  <c r="R34" i="9"/>
  <c r="R35" i="9"/>
  <c r="R36" i="9"/>
  <c r="R37" i="9"/>
  <c r="R38" i="9"/>
  <c r="R39" i="9"/>
  <c r="R40" i="9"/>
  <c r="R41" i="9"/>
  <c r="R42" i="9"/>
  <c r="R43" i="9"/>
  <c r="R44" i="9"/>
  <c r="R45" i="9"/>
  <c r="R46" i="9"/>
  <c r="R47" i="9"/>
  <c r="R48" i="9"/>
  <c r="R49" i="9"/>
  <c r="R50" i="9"/>
  <c r="R51" i="9"/>
  <c r="R52" i="9"/>
  <c r="R53" i="9"/>
  <c r="R54" i="9"/>
  <c r="R55" i="9"/>
  <c r="R56" i="9"/>
  <c r="R57" i="9"/>
  <c r="R58" i="9"/>
  <c r="R23" i="9"/>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8" i="8"/>
  <c r="Q24" i="9"/>
  <c r="Q25" i="9"/>
  <c r="Q26" i="9"/>
  <c r="Q27" i="9"/>
  <c r="Q28" i="9"/>
  <c r="Q29" i="9"/>
  <c r="Q30" i="9"/>
  <c r="Q31" i="9"/>
  <c r="Q32" i="9"/>
  <c r="Q33" i="9"/>
  <c r="Q34" i="9"/>
  <c r="Q35" i="9"/>
  <c r="Q36" i="9"/>
  <c r="Q37" i="9"/>
  <c r="Q38" i="9"/>
  <c r="Q39" i="9"/>
  <c r="Q40" i="9"/>
  <c r="Q41" i="9"/>
  <c r="Q42" i="9"/>
  <c r="Q43" i="9"/>
  <c r="Q44" i="9"/>
  <c r="Q45" i="9"/>
  <c r="Q46" i="9"/>
  <c r="Q47" i="9"/>
  <c r="Q48" i="9"/>
  <c r="Q49" i="9"/>
  <c r="Q50" i="9"/>
  <c r="Q51" i="9"/>
  <c r="Q52" i="9"/>
  <c r="O24" i="9"/>
  <c r="O25" i="9"/>
  <c r="O26" i="9"/>
  <c r="O27" i="9"/>
  <c r="O28" i="9"/>
  <c r="O29" i="9"/>
  <c r="O30" i="9"/>
  <c r="O31" i="9"/>
  <c r="O32" i="9"/>
  <c r="O33" i="9"/>
  <c r="O34" i="9"/>
  <c r="O35" i="9"/>
  <c r="O36" i="9"/>
  <c r="O37" i="9"/>
  <c r="O38" i="9"/>
  <c r="O39" i="9"/>
  <c r="O40" i="9"/>
  <c r="O41" i="9"/>
  <c r="O42" i="9"/>
  <c r="O43" i="9"/>
  <c r="O44" i="9"/>
  <c r="O45" i="9"/>
  <c r="O46" i="9"/>
  <c r="O47" i="9"/>
  <c r="O48" i="9"/>
  <c r="O49" i="9"/>
  <c r="O50" i="9"/>
  <c r="O51" i="9"/>
  <c r="O52" i="9"/>
  <c r="O53" i="9"/>
  <c r="O54" i="9"/>
  <c r="O55" i="9"/>
  <c r="O56" i="9"/>
  <c r="O57" i="9"/>
  <c r="O58" i="9"/>
  <c r="Q23" i="9"/>
  <c r="O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J53" i="9" s="1"/>
  <c r="I54" i="9"/>
  <c r="I55" i="9"/>
  <c r="I56" i="9"/>
  <c r="I57" i="9"/>
  <c r="I58"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L23" i="9"/>
  <c r="I23" i="9"/>
  <c r="H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23" i="9"/>
  <c r="E54" i="9"/>
  <c r="E55" i="9"/>
  <c r="E56" i="9"/>
  <c r="E57" i="9"/>
  <c r="E58" i="9"/>
  <c r="E53" i="9"/>
  <c r="E48" i="9"/>
  <c r="E49" i="9"/>
  <c r="E50" i="9"/>
  <c r="E51" i="9"/>
  <c r="E52" i="9"/>
  <c r="E47" i="9"/>
  <c r="E42" i="9"/>
  <c r="E43" i="9"/>
  <c r="E44" i="9"/>
  <c r="E45" i="9"/>
  <c r="E46" i="9"/>
  <c r="E41" i="9"/>
  <c r="E36" i="9"/>
  <c r="E37" i="9"/>
  <c r="E38" i="9"/>
  <c r="E39" i="9"/>
  <c r="E40" i="9"/>
  <c r="E35" i="9"/>
  <c r="E30" i="9"/>
  <c r="E31" i="9"/>
  <c r="E32" i="9"/>
  <c r="E33" i="9"/>
  <c r="E34" i="9"/>
  <c r="E29" i="9"/>
  <c r="E24" i="9"/>
  <c r="E25" i="9"/>
  <c r="E26" i="9"/>
  <c r="E27" i="9"/>
  <c r="E28" i="9"/>
  <c r="E23" i="9"/>
  <c r="I73" i="9"/>
  <c r="I72" i="9"/>
  <c r="I71" i="9"/>
  <c r="I70" i="9"/>
  <c r="I69" i="9"/>
  <c r="I68" i="9"/>
  <c r="D59" i="9"/>
  <c r="H69" i="9"/>
  <c r="H70" i="9"/>
  <c r="H71" i="9"/>
  <c r="H72" i="9"/>
  <c r="H73" i="9"/>
  <c r="H68" i="9"/>
  <c r="U8" i="8"/>
  <c r="U9" i="8"/>
  <c r="U10" i="8"/>
  <c r="U11" i="8"/>
  <c r="U12" i="8"/>
  <c r="U13" i="8"/>
  <c r="U14" i="8"/>
  <c r="U15" i="8"/>
  <c r="U16" i="8"/>
  <c r="U17" i="8"/>
  <c r="U18" i="8"/>
  <c r="U19" i="8"/>
  <c r="U20" i="8"/>
  <c r="U21" i="8"/>
  <c r="U22" i="8"/>
  <c r="U23" i="8"/>
  <c r="U24" i="8"/>
  <c r="U25" i="8"/>
  <c r="U26" i="8"/>
  <c r="U27" i="8"/>
  <c r="U28" i="8"/>
  <c r="U29" i="8"/>
  <c r="U30" i="8"/>
  <c r="U31" i="8"/>
  <c r="U32" i="8"/>
  <c r="U33" i="8"/>
  <c r="U34" i="8"/>
  <c r="J24" i="9"/>
  <c r="J40" i="9"/>
  <c r="K42" i="9"/>
  <c r="U58" i="9"/>
  <c r="P58" i="9"/>
  <c r="U56" i="9"/>
  <c r="P56" i="9"/>
  <c r="U54" i="9"/>
  <c r="P54" i="9"/>
  <c r="U52" i="9"/>
  <c r="P52" i="9"/>
  <c r="U50" i="9"/>
  <c r="P50" i="9"/>
  <c r="U49" i="9"/>
  <c r="U48" i="9"/>
  <c r="P48" i="9"/>
  <c r="U46" i="9"/>
  <c r="P46" i="9"/>
  <c r="U44" i="9"/>
  <c r="P44" i="9"/>
  <c r="U42" i="9"/>
  <c r="P42" i="9"/>
  <c r="U40" i="9"/>
  <c r="P40" i="9"/>
  <c r="U38" i="9"/>
  <c r="P38" i="9"/>
  <c r="U36" i="9"/>
  <c r="P36" i="9"/>
  <c r="U35" i="9"/>
  <c r="U34" i="9"/>
  <c r="P34" i="9"/>
  <c r="U32" i="9"/>
  <c r="P32" i="9"/>
  <c r="U30" i="9"/>
  <c r="P30" i="9"/>
  <c r="U28" i="9"/>
  <c r="P28" i="9"/>
  <c r="U26" i="9"/>
  <c r="P26" i="9"/>
  <c r="U24" i="9"/>
  <c r="P24" i="9"/>
  <c r="U23" i="9"/>
  <c r="V59" i="9" s="1"/>
  <c r="P23" i="9"/>
  <c r="U55" i="9" l="1"/>
  <c r="U51" i="9"/>
  <c r="U45" i="9"/>
  <c r="U41" i="9"/>
  <c r="U37" i="9"/>
  <c r="U33" i="9"/>
  <c r="U29" i="9"/>
  <c r="U25" i="9"/>
  <c r="U53" i="9"/>
  <c r="U47" i="9"/>
  <c r="U39" i="9"/>
  <c r="U31" i="9"/>
  <c r="Q59" i="9"/>
  <c r="P57" i="9"/>
  <c r="P47" i="9"/>
  <c r="P45" i="9"/>
  <c r="P43" i="9"/>
  <c r="P41" i="9"/>
  <c r="P39" i="9"/>
  <c r="P37" i="9"/>
  <c r="P35" i="9"/>
  <c r="P33" i="9"/>
  <c r="P31" i="9"/>
  <c r="P29" i="9"/>
  <c r="P27" i="9"/>
  <c r="P55" i="9"/>
  <c r="P53" i="9"/>
  <c r="P51" i="9"/>
  <c r="P49" i="9"/>
  <c r="P25" i="9"/>
  <c r="J55" i="9"/>
  <c r="J51" i="9"/>
  <c r="K43" i="9"/>
  <c r="J39" i="9"/>
  <c r="J57" i="9"/>
  <c r="K41" i="9"/>
  <c r="K57" i="9"/>
  <c r="J26" i="9"/>
  <c r="J30" i="9"/>
  <c r="J28" i="9"/>
  <c r="K53" i="9"/>
  <c r="J23" i="9"/>
  <c r="L59" i="9" s="1"/>
  <c r="K23" i="9"/>
  <c r="J27" i="9"/>
  <c r="K27" i="9"/>
  <c r="J31" i="9"/>
  <c r="K31" i="9"/>
  <c r="J25" i="9"/>
  <c r="K25" i="9"/>
  <c r="J29" i="9"/>
  <c r="K29" i="9"/>
  <c r="K24" i="9"/>
  <c r="K26" i="9"/>
  <c r="K28" i="9"/>
  <c r="K30" i="9"/>
  <c r="J32" i="9"/>
  <c r="K32" i="9"/>
  <c r="J33" i="9"/>
  <c r="K33" i="9"/>
  <c r="J34" i="9"/>
  <c r="K34" i="9"/>
  <c r="J35" i="9"/>
  <c r="K35" i="9"/>
  <c r="J36" i="9"/>
  <c r="K36" i="9"/>
  <c r="J37" i="9"/>
  <c r="K37" i="9"/>
  <c r="J38" i="9"/>
  <c r="K38" i="9"/>
  <c r="K45" i="9"/>
  <c r="J45" i="9"/>
  <c r="K47" i="9"/>
  <c r="J47" i="9"/>
  <c r="K49" i="9"/>
  <c r="J49" i="9"/>
  <c r="K52" i="9"/>
  <c r="J52" i="9"/>
  <c r="K56" i="9"/>
  <c r="J56" i="9"/>
  <c r="K39" i="9"/>
  <c r="J41" i="9"/>
  <c r="J42" i="9"/>
  <c r="J43" i="9"/>
  <c r="K44" i="9"/>
  <c r="J44" i="9"/>
  <c r="K46" i="9"/>
  <c r="J46" i="9"/>
  <c r="K48" i="9"/>
  <c r="J48" i="9"/>
  <c r="K50" i="9"/>
  <c r="J50" i="9"/>
  <c r="K51" i="9"/>
  <c r="K54" i="9"/>
  <c r="J54" i="9"/>
  <c r="K55" i="9"/>
  <c r="K58" i="9"/>
  <c r="J58" i="9"/>
  <c r="AI9" i="8"/>
  <c r="AJ9" i="8" s="1"/>
  <c r="AK9" i="8" s="1"/>
  <c r="AI11" i="8"/>
  <c r="AJ11" i="8" s="1"/>
  <c r="AK11" i="8" s="1"/>
  <c r="AI13" i="8"/>
  <c r="AJ13" i="8" s="1"/>
  <c r="AK13" i="8" s="1"/>
  <c r="AI15" i="8"/>
  <c r="AJ15" i="8" s="1"/>
  <c r="AK15" i="8" s="1"/>
  <c r="AI17" i="8"/>
  <c r="AJ17" i="8" s="1"/>
  <c r="AK17" i="8" s="1"/>
  <c r="AI19" i="8"/>
  <c r="AJ19" i="8" s="1"/>
  <c r="AK19" i="8" s="1"/>
  <c r="AI21" i="8"/>
  <c r="AJ21" i="8" s="1"/>
  <c r="AK21" i="8" s="1"/>
  <c r="AI23" i="8"/>
  <c r="AJ23" i="8" s="1"/>
  <c r="AK23" i="8" s="1"/>
  <c r="AI25" i="8"/>
  <c r="AJ25" i="8" s="1"/>
  <c r="AK25" i="8" s="1"/>
  <c r="AI27" i="8"/>
  <c r="AJ27" i="8" s="1"/>
  <c r="AK27" i="8" s="1"/>
  <c r="AI29" i="8"/>
  <c r="AJ29" i="8" s="1"/>
  <c r="AK29" i="8" s="1"/>
  <c r="AI31" i="8"/>
  <c r="AJ31" i="8" s="1"/>
  <c r="AK31" i="8" s="1"/>
  <c r="AI33" i="8"/>
  <c r="AJ33" i="8" s="1"/>
  <c r="AK33" i="8" s="1"/>
  <c r="AI35" i="8"/>
  <c r="AJ35" i="8" s="1"/>
  <c r="AI37" i="8"/>
  <c r="AJ37" i="8" s="1"/>
  <c r="AI39" i="8"/>
  <c r="AJ39" i="8" s="1"/>
  <c r="AI41" i="8"/>
  <c r="AJ41" i="8" s="1"/>
  <c r="AI43" i="8"/>
  <c r="AJ43" i="8" s="1"/>
  <c r="AH9" i="8"/>
  <c r="AH10" i="8"/>
  <c r="AI10" i="8" s="1"/>
  <c r="AJ10" i="8" s="1"/>
  <c r="AK10" i="8" s="1"/>
  <c r="AH11" i="8"/>
  <c r="AH12" i="8"/>
  <c r="AI12" i="8" s="1"/>
  <c r="AJ12" i="8" s="1"/>
  <c r="AK12" i="8" s="1"/>
  <c r="AH13" i="8"/>
  <c r="AH14" i="8"/>
  <c r="AI14" i="8" s="1"/>
  <c r="AJ14" i="8" s="1"/>
  <c r="AK14" i="8" s="1"/>
  <c r="AH15" i="8"/>
  <c r="AH16" i="8"/>
  <c r="AI16" i="8" s="1"/>
  <c r="AJ16" i="8" s="1"/>
  <c r="AK16" i="8" s="1"/>
  <c r="AH17" i="8"/>
  <c r="AH18" i="8"/>
  <c r="AI18" i="8" s="1"/>
  <c r="AJ18" i="8" s="1"/>
  <c r="AK18" i="8" s="1"/>
  <c r="AH19" i="8"/>
  <c r="AH20" i="8"/>
  <c r="AI20" i="8" s="1"/>
  <c r="AJ20" i="8" s="1"/>
  <c r="AK20" i="8" s="1"/>
  <c r="AH21" i="8"/>
  <c r="AH22" i="8"/>
  <c r="AI22" i="8" s="1"/>
  <c r="AJ22" i="8" s="1"/>
  <c r="AK22" i="8" s="1"/>
  <c r="AH23" i="8"/>
  <c r="AH24" i="8"/>
  <c r="AI24" i="8" s="1"/>
  <c r="AJ24" i="8" s="1"/>
  <c r="AK24" i="8" s="1"/>
  <c r="AH25" i="8"/>
  <c r="AH26" i="8"/>
  <c r="AI26" i="8" s="1"/>
  <c r="AJ26" i="8" s="1"/>
  <c r="AK26" i="8" s="1"/>
  <c r="AH27" i="8"/>
  <c r="AH28" i="8"/>
  <c r="AI28" i="8" s="1"/>
  <c r="AJ28" i="8" s="1"/>
  <c r="AK28" i="8" s="1"/>
  <c r="AH29" i="8"/>
  <c r="AH30" i="8"/>
  <c r="AI30" i="8" s="1"/>
  <c r="AJ30" i="8" s="1"/>
  <c r="AK30" i="8" s="1"/>
  <c r="AH31" i="8"/>
  <c r="AH32" i="8"/>
  <c r="AI32" i="8" s="1"/>
  <c r="AJ32" i="8" s="1"/>
  <c r="AK32" i="8" s="1"/>
  <c r="AH33" i="8"/>
  <c r="AH34" i="8"/>
  <c r="AI34" i="8" s="1"/>
  <c r="AJ34" i="8" s="1"/>
  <c r="AK34" i="8" s="1"/>
  <c r="AH35" i="8"/>
  <c r="AH36" i="8"/>
  <c r="AI36" i="8" s="1"/>
  <c r="AJ36" i="8" s="1"/>
  <c r="AH37" i="8"/>
  <c r="AH38" i="8"/>
  <c r="AI38" i="8" s="1"/>
  <c r="AJ38" i="8" s="1"/>
  <c r="AH39" i="8"/>
  <c r="AH40" i="8"/>
  <c r="AI40" i="8" s="1"/>
  <c r="AJ40" i="8" s="1"/>
  <c r="AH41" i="8"/>
  <c r="AH42" i="8"/>
  <c r="AI42" i="8" s="1"/>
  <c r="AJ42" i="8" s="1"/>
  <c r="AH43" i="8"/>
  <c r="AH8" i="8"/>
  <c r="AI8" i="8" s="1"/>
  <c r="AJ8" i="8" s="1"/>
  <c r="AK8" i="8" s="1"/>
  <c r="AF44"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8" i="8"/>
  <c r="H17" i="3"/>
  <c r="H18" i="3"/>
  <c r="H19" i="3"/>
  <c r="I19" i="3" s="1"/>
  <c r="J19" i="3" s="1"/>
  <c r="H20" i="3"/>
  <c r="H21" i="3"/>
  <c r="I21" i="3" s="1"/>
  <c r="J21" i="3" s="1"/>
  <c r="H22" i="3"/>
  <c r="H23" i="3"/>
  <c r="H24" i="3"/>
  <c r="H25" i="3"/>
  <c r="H26" i="3"/>
  <c r="H27" i="3"/>
  <c r="I27" i="3" s="1"/>
  <c r="J27" i="3" s="1"/>
  <c r="H28" i="3"/>
  <c r="H29" i="3"/>
  <c r="I29" i="3" s="1"/>
  <c r="H30" i="3"/>
  <c r="H31" i="3"/>
  <c r="I23" i="3"/>
  <c r="J23" i="3" s="1"/>
  <c r="I31" i="3"/>
  <c r="I25" i="3"/>
  <c r="J25" i="3" s="1"/>
  <c r="H16" i="3"/>
  <c r="AB9" i="8"/>
  <c r="AB10" i="8"/>
  <c r="AB11" i="8"/>
  <c r="AB12" i="8"/>
  <c r="AB13" i="8"/>
  <c r="AB14" i="8"/>
  <c r="AB15" i="8"/>
  <c r="AB16" i="8"/>
  <c r="AB17" i="8"/>
  <c r="AB18" i="8"/>
  <c r="AB19" i="8"/>
  <c r="AB20" i="8"/>
  <c r="AB21" i="8"/>
  <c r="AB22" i="8"/>
  <c r="AB23" i="8"/>
  <c r="AB24" i="8"/>
  <c r="AB25" i="8"/>
  <c r="AB26" i="8"/>
  <c r="AB27" i="8"/>
  <c r="AB28" i="8"/>
  <c r="AB29" i="8"/>
  <c r="AB30" i="8"/>
  <c r="AB31" i="8"/>
  <c r="AB32" i="8"/>
  <c r="AB33" i="8"/>
  <c r="AB34" i="8"/>
  <c r="AB35" i="8"/>
  <c r="AB36" i="8"/>
  <c r="AB37" i="8"/>
  <c r="AB38" i="8"/>
  <c r="AB39" i="8"/>
  <c r="AB40" i="8"/>
  <c r="AB41" i="8"/>
  <c r="AB42" i="8"/>
  <c r="AB43" i="8"/>
  <c r="AB8" i="8"/>
  <c r="E32" i="3"/>
  <c r="I17" i="3"/>
  <c r="J17" i="3" s="1"/>
  <c r="I18" i="3"/>
  <c r="J18" i="3" s="1"/>
  <c r="I20" i="3"/>
  <c r="J20" i="3" s="1"/>
  <c r="I22" i="3"/>
  <c r="J22" i="3" s="1"/>
  <c r="I24" i="3"/>
  <c r="J24" i="3" s="1"/>
  <c r="I26" i="3"/>
  <c r="J26" i="3" s="1"/>
  <c r="I28" i="3"/>
  <c r="I30" i="3"/>
  <c r="I16" i="3"/>
  <c r="J16" i="3" s="1"/>
  <c r="G17" i="3"/>
  <c r="G18" i="3"/>
  <c r="G19" i="3"/>
  <c r="G20" i="3"/>
  <c r="G21" i="3"/>
  <c r="G22" i="3"/>
  <c r="G23" i="3"/>
  <c r="G24" i="3"/>
  <c r="G25" i="3"/>
  <c r="G26" i="3"/>
  <c r="G27" i="3"/>
  <c r="G16" i="3"/>
  <c r="D38" i="3"/>
  <c r="D37" i="3"/>
  <c r="D36" i="3"/>
  <c r="D35" i="3"/>
  <c r="C36" i="3"/>
  <c r="C37" i="3"/>
  <c r="C38" i="3"/>
  <c r="C35" i="3"/>
  <c r="M32" i="4"/>
  <c r="L32" i="4"/>
  <c r="K32" i="4"/>
  <c r="J32" i="4"/>
  <c r="M17" i="4"/>
  <c r="M18" i="4"/>
  <c r="M19" i="4"/>
  <c r="M20" i="4"/>
  <c r="M21" i="4"/>
  <c r="M22" i="4"/>
  <c r="M23" i="4"/>
  <c r="M24" i="4"/>
  <c r="M25" i="4"/>
  <c r="M26" i="4"/>
  <c r="M27" i="4"/>
  <c r="L17" i="4"/>
  <c r="L18" i="4"/>
  <c r="L19" i="4"/>
  <c r="L20" i="4"/>
  <c r="L21" i="4"/>
  <c r="L22" i="4"/>
  <c r="L23" i="4"/>
  <c r="L24" i="4"/>
  <c r="L25" i="4"/>
  <c r="L26" i="4"/>
  <c r="L27" i="4"/>
  <c r="K17" i="4"/>
  <c r="K18" i="4"/>
  <c r="K19" i="4"/>
  <c r="K20" i="4"/>
  <c r="K21" i="4"/>
  <c r="K22" i="4"/>
  <c r="K23" i="4"/>
  <c r="K24" i="4"/>
  <c r="K25" i="4"/>
  <c r="K26" i="4"/>
  <c r="K27" i="4"/>
  <c r="J17" i="4"/>
  <c r="J18" i="4"/>
  <c r="J19" i="4"/>
  <c r="J20" i="4"/>
  <c r="J21" i="4"/>
  <c r="J22" i="4"/>
  <c r="J23" i="4"/>
  <c r="J24" i="4"/>
  <c r="J25" i="4"/>
  <c r="J26" i="4"/>
  <c r="J27" i="4"/>
  <c r="M16" i="4"/>
  <c r="L16" i="4"/>
  <c r="K16" i="4"/>
  <c r="J16" i="4"/>
  <c r="I17" i="4"/>
  <c r="I18" i="4"/>
  <c r="I19" i="4"/>
  <c r="I20" i="4"/>
  <c r="I21" i="4"/>
  <c r="I22" i="4"/>
  <c r="I23" i="4"/>
  <c r="I24" i="4"/>
  <c r="I25" i="4"/>
  <c r="I26" i="4"/>
  <c r="I27" i="4"/>
  <c r="I28" i="4"/>
  <c r="I29" i="4"/>
  <c r="I30" i="4"/>
  <c r="I31" i="4"/>
  <c r="I16" i="4"/>
  <c r="H17" i="4"/>
  <c r="H18" i="4"/>
  <c r="H19" i="4"/>
  <c r="H20" i="4"/>
  <c r="H21" i="4"/>
  <c r="H22" i="4"/>
  <c r="H23" i="4"/>
  <c r="H24" i="4"/>
  <c r="H25" i="4"/>
  <c r="H26" i="4"/>
  <c r="H27" i="4"/>
  <c r="H28" i="4"/>
  <c r="H29" i="4"/>
  <c r="H30" i="4"/>
  <c r="H31" i="4"/>
  <c r="H16" i="4"/>
  <c r="G27" i="4"/>
  <c r="G17" i="4"/>
  <c r="G18" i="4"/>
  <c r="G19" i="4"/>
  <c r="G20" i="4"/>
  <c r="G21" i="4"/>
  <c r="G22" i="4"/>
  <c r="G23" i="4"/>
  <c r="G24" i="4"/>
  <c r="G25" i="4"/>
  <c r="G26" i="4"/>
  <c r="G16" i="4"/>
  <c r="F29" i="4"/>
  <c r="F30" i="4"/>
  <c r="F31" i="4"/>
  <c r="F28" i="4"/>
  <c r="F25" i="4"/>
  <c r="F26" i="4"/>
  <c r="F27" i="4"/>
  <c r="F24" i="4"/>
  <c r="F21" i="4"/>
  <c r="F22" i="4"/>
  <c r="F23" i="4"/>
  <c r="F20" i="4"/>
  <c r="F17" i="4"/>
  <c r="F18" i="4"/>
  <c r="F19" i="4"/>
  <c r="F16" i="4"/>
  <c r="AK44" i="8" l="1"/>
  <c r="K17" i="3"/>
  <c r="M17" i="3" s="1"/>
  <c r="L17" i="3"/>
  <c r="L26" i="3"/>
  <c r="K26" i="3"/>
  <c r="M26" i="3" s="1"/>
  <c r="L22" i="3"/>
  <c r="K22" i="3"/>
  <c r="M22" i="3" s="1"/>
  <c r="L18" i="3"/>
  <c r="K18" i="3"/>
  <c r="M18" i="3" s="1"/>
  <c r="K27" i="3"/>
  <c r="M27" i="3" s="1"/>
  <c r="L27" i="3"/>
  <c r="K25" i="3"/>
  <c r="M25" i="3" s="1"/>
  <c r="L25" i="3"/>
  <c r="K23" i="3"/>
  <c r="M23" i="3" s="1"/>
  <c r="L23" i="3"/>
  <c r="K21" i="3"/>
  <c r="M21" i="3" s="1"/>
  <c r="L21" i="3"/>
  <c r="K19" i="3"/>
  <c r="M19" i="3" s="1"/>
  <c r="L19" i="3"/>
  <c r="L24" i="3"/>
  <c r="K24" i="3"/>
  <c r="M24" i="3" s="1"/>
  <c r="L20" i="3"/>
  <c r="K20" i="3"/>
  <c r="M20" i="3" s="1"/>
  <c r="J32" i="3"/>
  <c r="L16" i="3"/>
  <c r="K16" i="3"/>
  <c r="D38" i="4"/>
  <c r="D37" i="4"/>
  <c r="D36" i="4"/>
  <c r="C38" i="4"/>
  <c r="C37" i="4"/>
  <c r="C36" i="4"/>
  <c r="C35" i="4"/>
  <c r="D35" i="4"/>
  <c r="E32" i="4"/>
  <c r="L32" i="3" l="1"/>
  <c r="K32" i="3"/>
  <c r="M16" i="3"/>
  <c r="M32" i="3" s="1"/>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8" i="8"/>
  <c r="I44" i="8"/>
  <c r="H51" i="8"/>
  <c r="H52" i="8"/>
  <c r="I52" i="8" s="1"/>
  <c r="T34" i="8" s="1"/>
  <c r="H53" i="8"/>
  <c r="H54" i="8"/>
  <c r="I54" i="8" s="1"/>
  <c r="T36" i="8" s="1"/>
  <c r="AC36" i="8" s="1"/>
  <c r="H55" i="8"/>
  <c r="H56" i="8"/>
  <c r="I56" i="8" s="1"/>
  <c r="T38" i="8" s="1"/>
  <c r="AC38" i="8" s="1"/>
  <c r="H57" i="8"/>
  <c r="H58" i="8"/>
  <c r="I58" i="8" s="1"/>
  <c r="T40" i="8" s="1"/>
  <c r="AC40" i="8" s="1"/>
  <c r="H59" i="8"/>
  <c r="H60" i="8"/>
  <c r="I60" i="8" s="1"/>
  <c r="T42" i="8" s="1"/>
  <c r="AC42" i="8" s="1"/>
  <c r="H61" i="8"/>
  <c r="H50" i="8"/>
  <c r="I50" i="8" s="1"/>
  <c r="T32" i="8" s="1"/>
  <c r="O12" i="8"/>
  <c r="P12" i="8" s="1"/>
  <c r="R12" i="8" s="1"/>
  <c r="O13" i="8"/>
  <c r="P13" i="8" s="1"/>
  <c r="R13" i="8" s="1"/>
  <c r="O14" i="8"/>
  <c r="P14" i="8" s="1"/>
  <c r="R14" i="8" s="1"/>
  <c r="O15" i="8"/>
  <c r="P15" i="8" s="1"/>
  <c r="R15" i="8" s="1"/>
  <c r="O16" i="8"/>
  <c r="P16" i="8" s="1"/>
  <c r="R16" i="8" s="1"/>
  <c r="O17" i="8"/>
  <c r="P17" i="8" s="1"/>
  <c r="R17" i="8" s="1"/>
  <c r="O18" i="8"/>
  <c r="P18" i="8" s="1"/>
  <c r="R18" i="8" s="1"/>
  <c r="O19" i="8"/>
  <c r="P19" i="8" s="1"/>
  <c r="R19" i="8" s="1"/>
  <c r="O20" i="8"/>
  <c r="P20" i="8" s="1"/>
  <c r="R20" i="8" s="1"/>
  <c r="O21" i="8"/>
  <c r="P21" i="8" s="1"/>
  <c r="R21" i="8" s="1"/>
  <c r="O22" i="8"/>
  <c r="P22" i="8" s="1"/>
  <c r="R22" i="8" s="1"/>
  <c r="O23" i="8"/>
  <c r="P23" i="8" s="1"/>
  <c r="R23" i="8" s="1"/>
  <c r="O24" i="8"/>
  <c r="P24" i="8" s="1"/>
  <c r="R24" i="8" s="1"/>
  <c r="O25" i="8"/>
  <c r="P25" i="8" s="1"/>
  <c r="R25" i="8" s="1"/>
  <c r="O26" i="8"/>
  <c r="P26" i="8" s="1"/>
  <c r="R26" i="8" s="1"/>
  <c r="O27" i="8"/>
  <c r="P27" i="8" s="1"/>
  <c r="R27" i="8" s="1"/>
  <c r="O28" i="8"/>
  <c r="P28" i="8" s="1"/>
  <c r="R28" i="8" s="1"/>
  <c r="O29" i="8"/>
  <c r="P29" i="8" s="1"/>
  <c r="R29" i="8" s="1"/>
  <c r="O30" i="8"/>
  <c r="P30" i="8" s="1"/>
  <c r="R30" i="8" s="1"/>
  <c r="O31" i="8"/>
  <c r="P31" i="8" s="1"/>
  <c r="R31" i="8" s="1"/>
  <c r="O32" i="8"/>
  <c r="P32" i="8" s="1"/>
  <c r="R32" i="8" s="1"/>
  <c r="O33" i="8"/>
  <c r="P33" i="8" s="1"/>
  <c r="R33" i="8" s="1"/>
  <c r="O34" i="8"/>
  <c r="P34" i="8" s="1"/>
  <c r="R34" i="8" s="1"/>
  <c r="O35" i="8"/>
  <c r="P35" i="8" s="1"/>
  <c r="R35" i="8" s="1"/>
  <c r="O11" i="8"/>
  <c r="P11" i="8" s="1"/>
  <c r="J11" i="8"/>
  <c r="K11" i="8" s="1"/>
  <c r="M11" i="8" s="1"/>
  <c r="J12" i="8"/>
  <c r="K12" i="8" s="1"/>
  <c r="J13" i="8"/>
  <c r="K13" i="8" s="1"/>
  <c r="L13" i="8" s="1"/>
  <c r="N13" i="8" s="1"/>
  <c r="J14" i="8"/>
  <c r="K14" i="8" s="1"/>
  <c r="J15" i="8"/>
  <c r="K15" i="8" s="1"/>
  <c r="M15" i="8" s="1"/>
  <c r="J16" i="8"/>
  <c r="K16" i="8" s="1"/>
  <c r="J17" i="8"/>
  <c r="K17" i="8" s="1"/>
  <c r="L17" i="8" s="1"/>
  <c r="N17" i="8" s="1"/>
  <c r="J18" i="8"/>
  <c r="K18" i="8" s="1"/>
  <c r="J19" i="8"/>
  <c r="K19" i="8" s="1"/>
  <c r="M19" i="8" s="1"/>
  <c r="J20" i="8"/>
  <c r="K20" i="8" s="1"/>
  <c r="J21" i="8"/>
  <c r="K21" i="8" s="1"/>
  <c r="L21" i="8" s="1"/>
  <c r="N21" i="8" s="1"/>
  <c r="J22" i="8"/>
  <c r="K22" i="8" s="1"/>
  <c r="J23" i="8"/>
  <c r="J24" i="8"/>
  <c r="K24" i="8" s="1"/>
  <c r="J25" i="8"/>
  <c r="K25" i="8" s="1"/>
  <c r="L25" i="8" s="1"/>
  <c r="N25" i="8" s="1"/>
  <c r="J26" i="8"/>
  <c r="K26" i="8" s="1"/>
  <c r="J27" i="8"/>
  <c r="K27" i="8" s="1"/>
  <c r="M27" i="8" s="1"/>
  <c r="J28" i="8"/>
  <c r="K28" i="8" s="1"/>
  <c r="J29" i="8"/>
  <c r="K29" i="8" s="1"/>
  <c r="L29" i="8" s="1"/>
  <c r="N29" i="8" s="1"/>
  <c r="J30" i="8"/>
  <c r="K30" i="8" s="1"/>
  <c r="M30" i="8" s="1"/>
  <c r="J31" i="8"/>
  <c r="K31" i="8" s="1"/>
  <c r="M31" i="8" s="1"/>
  <c r="J32" i="8"/>
  <c r="K32" i="8" s="1"/>
  <c r="M32" i="8" s="1"/>
  <c r="J33" i="8"/>
  <c r="K33" i="8" s="1"/>
  <c r="L33" i="8" s="1"/>
  <c r="N33" i="8" s="1"/>
  <c r="J34" i="8"/>
  <c r="K34" i="8" s="1"/>
  <c r="M34" i="8" s="1"/>
  <c r="J35" i="8"/>
  <c r="K35" i="8" s="1"/>
  <c r="M35" i="8" s="1"/>
  <c r="J10" i="8"/>
  <c r="K10" i="8" s="1"/>
  <c r="K23" i="8" l="1"/>
  <c r="M23" i="8" s="1"/>
  <c r="AC32" i="8"/>
  <c r="AC34" i="8"/>
  <c r="Q11" i="8"/>
  <c r="S11" i="8" s="1"/>
  <c r="R11" i="8"/>
  <c r="I61" i="8"/>
  <c r="I59" i="8"/>
  <c r="T41" i="8" s="1"/>
  <c r="I57" i="8"/>
  <c r="I55" i="8"/>
  <c r="T37" i="8" s="1"/>
  <c r="I53" i="8"/>
  <c r="I51" i="8"/>
  <c r="T33" i="8" s="1"/>
  <c r="T18" i="8"/>
  <c r="T14" i="8"/>
  <c r="T10" i="8"/>
  <c r="T30" i="8"/>
  <c r="T26" i="8"/>
  <c r="T22" i="8"/>
  <c r="W22" i="8" s="1"/>
  <c r="X22" i="8" s="1"/>
  <c r="T43" i="8"/>
  <c r="T31" i="8"/>
  <c r="T19" i="8"/>
  <c r="T29" i="8"/>
  <c r="T39" i="8"/>
  <c r="T27" i="8"/>
  <c r="T15" i="8"/>
  <c r="T25" i="8"/>
  <c r="T35" i="8"/>
  <c r="T23" i="8"/>
  <c r="T11" i="8"/>
  <c r="T21" i="8"/>
  <c r="T8" i="8"/>
  <c r="T16" i="8"/>
  <c r="W16" i="8" s="1"/>
  <c r="X16" i="8" s="1"/>
  <c r="T12" i="8"/>
  <c r="T20" i="8"/>
  <c r="T28" i="8"/>
  <c r="T24" i="8"/>
  <c r="W42" i="8"/>
  <c r="X42" i="8" s="1"/>
  <c r="W40" i="8"/>
  <c r="X40" i="8" s="1"/>
  <c r="W38" i="8"/>
  <c r="X38" i="8" s="1"/>
  <c r="W36" i="8"/>
  <c r="X36" i="8" s="1"/>
  <c r="W34" i="8"/>
  <c r="X34" i="8" s="1"/>
  <c r="W32" i="8"/>
  <c r="X32" i="8" s="1"/>
  <c r="W28" i="8"/>
  <c r="X28" i="8" s="1"/>
  <c r="W24" i="8"/>
  <c r="X24" i="8" s="1"/>
  <c r="W20" i="8"/>
  <c r="X20" i="8" s="1"/>
  <c r="L32" i="8"/>
  <c r="N32" i="8" s="1"/>
  <c r="L34" i="8"/>
  <c r="N34" i="8" s="1"/>
  <c r="L30" i="8"/>
  <c r="N30" i="8" s="1"/>
  <c r="Q35" i="8"/>
  <c r="Q33" i="8"/>
  <c r="S33" i="8" s="1"/>
  <c r="Q31" i="8"/>
  <c r="S31" i="8" s="1"/>
  <c r="Q29" i="8"/>
  <c r="S29" i="8" s="1"/>
  <c r="Q27" i="8"/>
  <c r="S27" i="8" s="1"/>
  <c r="Q25" i="8"/>
  <c r="S25" i="8" s="1"/>
  <c r="Q23" i="8"/>
  <c r="S23" i="8" s="1"/>
  <c r="Q21" i="8"/>
  <c r="S21" i="8" s="1"/>
  <c r="Q19" i="8"/>
  <c r="S19" i="8" s="1"/>
  <c r="Q17" i="8"/>
  <c r="S17" i="8" s="1"/>
  <c r="Q15" i="8"/>
  <c r="S15" i="8" s="1"/>
  <c r="Q13" i="8"/>
  <c r="S13" i="8" s="1"/>
  <c r="L27" i="8"/>
  <c r="N27" i="8" s="1"/>
  <c r="L23" i="8"/>
  <c r="N23" i="8" s="1"/>
  <c r="L19" i="8"/>
  <c r="N19" i="8" s="1"/>
  <c r="L15" i="8"/>
  <c r="N15" i="8" s="1"/>
  <c r="L11" i="8"/>
  <c r="N11" i="8" s="1"/>
  <c r="M33" i="8"/>
  <c r="M29" i="8"/>
  <c r="M25" i="8"/>
  <c r="M21" i="8"/>
  <c r="M17" i="8"/>
  <c r="M13" i="8"/>
  <c r="L10" i="8"/>
  <c r="N10" i="8" s="1"/>
  <c r="M10" i="8"/>
  <c r="M28" i="8"/>
  <c r="L28" i="8"/>
  <c r="N28" i="8" s="1"/>
  <c r="M26" i="8"/>
  <c r="L26" i="8"/>
  <c r="N26" i="8" s="1"/>
  <c r="M24" i="8"/>
  <c r="L24" i="8"/>
  <c r="N24" i="8" s="1"/>
  <c r="M22" i="8"/>
  <c r="L22" i="8"/>
  <c r="N22" i="8" s="1"/>
  <c r="M20" i="8"/>
  <c r="L20" i="8"/>
  <c r="N20" i="8" s="1"/>
  <c r="M18" i="8"/>
  <c r="L18" i="8"/>
  <c r="N18" i="8" s="1"/>
  <c r="M16" i="8"/>
  <c r="L16" i="8"/>
  <c r="N16" i="8" s="1"/>
  <c r="M14" i="8"/>
  <c r="L14" i="8"/>
  <c r="N14" i="8" s="1"/>
  <c r="M12" i="8"/>
  <c r="L12" i="8"/>
  <c r="N12" i="8" s="1"/>
  <c r="L35" i="8"/>
  <c r="L31" i="8"/>
  <c r="N31" i="8" s="1"/>
  <c r="Q34" i="8"/>
  <c r="S34" i="8" s="1"/>
  <c r="Q32" i="8"/>
  <c r="S32" i="8" s="1"/>
  <c r="Q30" i="8"/>
  <c r="S30" i="8" s="1"/>
  <c r="Q28" i="8"/>
  <c r="S28" i="8" s="1"/>
  <c r="Q26" i="8"/>
  <c r="S26" i="8" s="1"/>
  <c r="Q24" i="8"/>
  <c r="S24" i="8" s="1"/>
  <c r="Q22" i="8"/>
  <c r="S22" i="8" s="1"/>
  <c r="Q20" i="8"/>
  <c r="S20" i="8" s="1"/>
  <c r="Q18" i="8"/>
  <c r="S18" i="8" s="1"/>
  <c r="Q16" i="8"/>
  <c r="S16" i="8" s="1"/>
  <c r="Q14" i="8"/>
  <c r="S14" i="8" s="1"/>
  <c r="Q12" i="8"/>
  <c r="S12" i="8" s="1"/>
  <c r="J32" i="2"/>
  <c r="I17" i="2"/>
  <c r="I18" i="2"/>
  <c r="I19" i="2"/>
  <c r="I20" i="2"/>
  <c r="I21" i="2"/>
  <c r="I22" i="2"/>
  <c r="I23" i="2"/>
  <c r="I24" i="2"/>
  <c r="I25" i="2"/>
  <c r="I26" i="2"/>
  <c r="I27" i="2"/>
  <c r="I28" i="2"/>
  <c r="I29" i="2"/>
  <c r="I30" i="2"/>
  <c r="I31" i="2"/>
  <c r="K17" i="2"/>
  <c r="K32" i="2" s="1"/>
  <c r="K19" i="2"/>
  <c r="M19" i="2" s="1"/>
  <c r="K21" i="2"/>
  <c r="M21" i="2" s="1"/>
  <c r="K23" i="2"/>
  <c r="M23" i="2" s="1"/>
  <c r="K25" i="2"/>
  <c r="M25" i="2" s="1"/>
  <c r="K27" i="2"/>
  <c r="M27" i="2" s="1"/>
  <c r="J17" i="2"/>
  <c r="L17" i="2" s="1"/>
  <c r="J18" i="2"/>
  <c r="K18" i="2" s="1"/>
  <c r="M18" i="2" s="1"/>
  <c r="J19" i="2"/>
  <c r="L19" i="2" s="1"/>
  <c r="J20" i="2"/>
  <c r="K20" i="2" s="1"/>
  <c r="M20" i="2" s="1"/>
  <c r="J21" i="2"/>
  <c r="L21" i="2" s="1"/>
  <c r="J22" i="2"/>
  <c r="K22" i="2" s="1"/>
  <c r="M22" i="2" s="1"/>
  <c r="J23" i="2"/>
  <c r="L23" i="2" s="1"/>
  <c r="J24" i="2"/>
  <c r="K24" i="2" s="1"/>
  <c r="M24" i="2" s="1"/>
  <c r="J25" i="2"/>
  <c r="L25" i="2" s="1"/>
  <c r="J26" i="2"/>
  <c r="K26" i="2" s="1"/>
  <c r="M26" i="2" s="1"/>
  <c r="J27" i="2"/>
  <c r="L27" i="2" s="1"/>
  <c r="M16" i="2"/>
  <c r="L16" i="2"/>
  <c r="K16" i="2"/>
  <c r="J16" i="2"/>
  <c r="I16" i="2"/>
  <c r="H17" i="2"/>
  <c r="H18" i="2"/>
  <c r="H19" i="2"/>
  <c r="H20" i="2"/>
  <c r="H21" i="2"/>
  <c r="H22" i="2"/>
  <c r="H23" i="2"/>
  <c r="H24" i="2"/>
  <c r="H25" i="2"/>
  <c r="H26" i="2"/>
  <c r="H27" i="2"/>
  <c r="H28" i="2"/>
  <c r="H29" i="2"/>
  <c r="H30" i="2"/>
  <c r="H31" i="2"/>
  <c r="H16" i="2"/>
  <c r="G17" i="2"/>
  <c r="G18" i="2"/>
  <c r="G19" i="2"/>
  <c r="G20" i="2"/>
  <c r="G21" i="2"/>
  <c r="G22" i="2"/>
  <c r="G23" i="2"/>
  <c r="G24" i="2"/>
  <c r="G25" i="2"/>
  <c r="G26" i="2"/>
  <c r="G27" i="2"/>
  <c r="G16" i="2"/>
  <c r="F29" i="2"/>
  <c r="F30" i="2"/>
  <c r="F31" i="2"/>
  <c r="F28" i="2"/>
  <c r="F25" i="2"/>
  <c r="F26" i="2"/>
  <c r="F27" i="2"/>
  <c r="F24" i="2"/>
  <c r="F21" i="2"/>
  <c r="F22" i="2"/>
  <c r="F23" i="2"/>
  <c r="F20" i="2"/>
  <c r="F17" i="2"/>
  <c r="F18" i="2"/>
  <c r="F19" i="2"/>
  <c r="F16" i="2"/>
  <c r="E39" i="2"/>
  <c r="E38" i="2"/>
  <c r="E37" i="2"/>
  <c r="E36" i="2"/>
  <c r="E32" i="2"/>
  <c r="D37" i="2"/>
  <c r="D38" i="2"/>
  <c r="D39" i="2"/>
  <c r="D36" i="2"/>
  <c r="O22" i="1"/>
  <c r="N22" i="1"/>
  <c r="M22" i="1"/>
  <c r="L22" i="1"/>
  <c r="J22" i="1"/>
  <c r="H22" i="1"/>
  <c r="I22" i="1"/>
  <c r="G22" i="1"/>
  <c r="O10" i="1"/>
  <c r="O11" i="1"/>
  <c r="O12" i="1"/>
  <c r="O13" i="1"/>
  <c r="O14" i="1"/>
  <c r="O15" i="1"/>
  <c r="O16" i="1"/>
  <c r="O17" i="1"/>
  <c r="N10" i="1"/>
  <c r="N11" i="1"/>
  <c r="N12" i="1"/>
  <c r="N13" i="1"/>
  <c r="N14" i="1"/>
  <c r="N15" i="1"/>
  <c r="N16" i="1"/>
  <c r="N17" i="1"/>
  <c r="M10" i="1"/>
  <c r="M11" i="1"/>
  <c r="M12" i="1"/>
  <c r="M13" i="1"/>
  <c r="M14" i="1"/>
  <c r="M15" i="1"/>
  <c r="M16" i="1"/>
  <c r="M17" i="1"/>
  <c r="O9" i="1"/>
  <c r="M9" i="1"/>
  <c r="N9" i="1"/>
  <c r="L10" i="1"/>
  <c r="L11" i="1"/>
  <c r="L12" i="1"/>
  <c r="L13" i="1"/>
  <c r="L14" i="1"/>
  <c r="L15" i="1"/>
  <c r="L16" i="1"/>
  <c r="L17" i="1"/>
  <c r="L9" i="1"/>
  <c r="K10" i="1"/>
  <c r="K11" i="1"/>
  <c r="K12" i="1"/>
  <c r="K13" i="1"/>
  <c r="K14" i="1"/>
  <c r="K15" i="1"/>
  <c r="K16" i="1"/>
  <c r="K17" i="1"/>
  <c r="K18" i="1"/>
  <c r="K9" i="1"/>
  <c r="J9" i="1"/>
  <c r="J10" i="1"/>
  <c r="J11" i="1"/>
  <c r="J12" i="1"/>
  <c r="J13" i="1"/>
  <c r="J14" i="1"/>
  <c r="J15" i="1"/>
  <c r="J16" i="1"/>
  <c r="J17" i="1"/>
  <c r="I9" i="1"/>
  <c r="I10" i="1"/>
  <c r="I11" i="1"/>
  <c r="I12" i="1"/>
  <c r="I13" i="1"/>
  <c r="I14" i="1"/>
  <c r="I15" i="1"/>
  <c r="I16" i="1"/>
  <c r="I17" i="1"/>
  <c r="J8" i="1"/>
  <c r="I8" i="1"/>
  <c r="H9" i="1"/>
  <c r="H10" i="1"/>
  <c r="H11" i="1"/>
  <c r="H12" i="1"/>
  <c r="H13" i="1"/>
  <c r="H14" i="1"/>
  <c r="H15" i="1"/>
  <c r="H16" i="1"/>
  <c r="H17" i="1"/>
  <c r="G9" i="1"/>
  <c r="G10" i="1"/>
  <c r="G11" i="1"/>
  <c r="G12" i="1"/>
  <c r="G13" i="1"/>
  <c r="G14" i="1"/>
  <c r="G15" i="1"/>
  <c r="G16" i="1"/>
  <c r="G17" i="1"/>
  <c r="H8" i="1"/>
  <c r="G8" i="1"/>
  <c r="F9" i="1"/>
  <c r="F10" i="1"/>
  <c r="F11" i="1"/>
  <c r="F12" i="1"/>
  <c r="F13" i="1"/>
  <c r="F14" i="1"/>
  <c r="F15" i="1"/>
  <c r="F16" i="1"/>
  <c r="F17" i="1"/>
  <c r="F18" i="1"/>
  <c r="F8" i="1"/>
  <c r="AC33" i="8" l="1"/>
  <c r="W37" i="8"/>
  <c r="X37" i="8" s="1"/>
  <c r="AC37" i="8"/>
  <c r="W41" i="8"/>
  <c r="X41" i="8" s="1"/>
  <c r="AC41" i="8"/>
  <c r="Z16" i="8"/>
  <c r="Y16" i="8"/>
  <c r="AA16" i="8" s="1"/>
  <c r="Z22" i="8"/>
  <c r="Y22" i="8"/>
  <c r="AA22" i="8" s="1"/>
  <c r="Z28" i="8"/>
  <c r="Y28" i="8"/>
  <c r="AA28" i="8" s="1"/>
  <c r="Z34" i="8"/>
  <c r="Y34" i="8"/>
  <c r="AA34" i="8" s="1"/>
  <c r="Z38" i="8"/>
  <c r="Y38" i="8"/>
  <c r="Z42" i="8"/>
  <c r="Y42" i="8"/>
  <c r="AC28" i="8"/>
  <c r="AC12" i="8"/>
  <c r="AC8" i="8"/>
  <c r="AC21" i="8"/>
  <c r="AC11" i="8"/>
  <c r="W35" i="8"/>
  <c r="X35" i="8" s="1"/>
  <c r="AC35" i="8"/>
  <c r="AC25" i="8"/>
  <c r="AC15" i="8"/>
  <c r="W39" i="8"/>
  <c r="X39" i="8" s="1"/>
  <c r="AC39" i="8"/>
  <c r="AC29" i="8"/>
  <c r="AC19" i="8"/>
  <c r="W43" i="8"/>
  <c r="X43" i="8" s="1"/>
  <c r="AC43" i="8"/>
  <c r="AC22" i="8"/>
  <c r="AC30" i="8"/>
  <c r="AC14" i="8"/>
  <c r="W12" i="8"/>
  <c r="X12" i="8" s="1"/>
  <c r="Z20" i="8"/>
  <c r="Y20" i="8"/>
  <c r="AA20" i="8" s="1"/>
  <c r="Z24" i="8"/>
  <c r="Y24" i="8"/>
  <c r="AA24" i="8" s="1"/>
  <c r="Z32" i="8"/>
  <c r="Y32" i="8"/>
  <c r="AA32" i="8" s="1"/>
  <c r="Z36" i="8"/>
  <c r="Y36" i="8"/>
  <c r="Z40" i="8"/>
  <c r="Y40" i="8"/>
  <c r="AC24" i="8"/>
  <c r="AC20" i="8"/>
  <c r="AC16" i="8"/>
  <c r="T9" i="8"/>
  <c r="AC23" i="8"/>
  <c r="T13" i="8"/>
  <c r="AC27" i="8"/>
  <c r="T17" i="8"/>
  <c r="AC31" i="8"/>
  <c r="W27" i="8"/>
  <c r="X27" i="8" s="1"/>
  <c r="AC26" i="8"/>
  <c r="AC10" i="8"/>
  <c r="AC18" i="8"/>
  <c r="W14" i="8"/>
  <c r="X14" i="8" s="1"/>
  <c r="W30" i="8"/>
  <c r="X30" i="8" s="1"/>
  <c r="W23" i="8"/>
  <c r="X23" i="8" s="1"/>
  <c r="W31" i="8"/>
  <c r="X31" i="8" s="1"/>
  <c r="W11" i="8"/>
  <c r="X11" i="8" s="1"/>
  <c r="W15" i="8"/>
  <c r="X15" i="8" s="1"/>
  <c r="W19" i="8"/>
  <c r="X19" i="8" s="1"/>
  <c r="S44" i="8"/>
  <c r="W10" i="8"/>
  <c r="X10" i="8" s="1"/>
  <c r="W18" i="8"/>
  <c r="X18" i="8" s="1"/>
  <c r="W26" i="8"/>
  <c r="X26" i="8" s="1"/>
  <c r="W13" i="8"/>
  <c r="X13" i="8" s="1"/>
  <c r="W21" i="8"/>
  <c r="X21" i="8" s="1"/>
  <c r="W25" i="8"/>
  <c r="X25" i="8" s="1"/>
  <c r="Y25" i="8" s="1"/>
  <c r="AA25" i="8" s="1"/>
  <c r="W29" i="8"/>
  <c r="X29" i="8" s="1"/>
  <c r="W33" i="8"/>
  <c r="X33" i="8" s="1"/>
  <c r="W8" i="8"/>
  <c r="X8" i="8" s="1"/>
  <c r="N44" i="8"/>
  <c r="L26" i="2"/>
  <c r="L24" i="2"/>
  <c r="L22" i="2"/>
  <c r="L20" i="2"/>
  <c r="L18" i="2"/>
  <c r="L32" i="2" s="1"/>
  <c r="M17" i="2"/>
  <c r="M32" i="2" s="1"/>
  <c r="Z8" i="8" l="1"/>
  <c r="Y8" i="8"/>
  <c r="AA8" i="8" s="1"/>
  <c r="Y29" i="8"/>
  <c r="AA29" i="8" s="1"/>
  <c r="Z29" i="8"/>
  <c r="Y21" i="8"/>
  <c r="AA21" i="8" s="1"/>
  <c r="Z21" i="8"/>
  <c r="Y13" i="8"/>
  <c r="AA13" i="8" s="1"/>
  <c r="Z13" i="8"/>
  <c r="Z26" i="8"/>
  <c r="Y26" i="8"/>
  <c r="AA26" i="8" s="1"/>
  <c r="Z10" i="8"/>
  <c r="Y10" i="8"/>
  <c r="AA10" i="8" s="1"/>
  <c r="Y19" i="8"/>
  <c r="AA19" i="8" s="1"/>
  <c r="Z19" i="8"/>
  <c r="Z11" i="8"/>
  <c r="Y11" i="8"/>
  <c r="AA11" i="8" s="1"/>
  <c r="Y23" i="8"/>
  <c r="AA23" i="8" s="1"/>
  <c r="Z23" i="8"/>
  <c r="Z14" i="8"/>
  <c r="Y14" i="8"/>
  <c r="AA14" i="8" s="1"/>
  <c r="AC17" i="8"/>
  <c r="AC9" i="8"/>
  <c r="Z33" i="8"/>
  <c r="Y33" i="8"/>
  <c r="AA33" i="8" s="1"/>
  <c r="W17" i="8"/>
  <c r="X17" i="8" s="1"/>
  <c r="W9" i="8"/>
  <c r="X9" i="8" s="1"/>
  <c r="Z18" i="8"/>
  <c r="Y18" i="8"/>
  <c r="AA18" i="8" s="1"/>
  <c r="Y15" i="8"/>
  <c r="AA15" i="8" s="1"/>
  <c r="Z15" i="8"/>
  <c r="Y31" i="8"/>
  <c r="AA31" i="8" s="1"/>
  <c r="Z31" i="8"/>
  <c r="Z30" i="8"/>
  <c r="Y30" i="8"/>
  <c r="AA30" i="8" s="1"/>
  <c r="Y27" i="8"/>
  <c r="AA27" i="8" s="1"/>
  <c r="Z27" i="8"/>
  <c r="AC13" i="8"/>
  <c r="Z12" i="8"/>
  <c r="Y12" i="8"/>
  <c r="AA12" i="8" s="1"/>
  <c r="Y43" i="8"/>
  <c r="Z43" i="8"/>
  <c r="Y39" i="8"/>
  <c r="Z39" i="8"/>
  <c r="Z35" i="8"/>
  <c r="Y35" i="8"/>
  <c r="Y41" i="8"/>
  <c r="Z41" i="8"/>
  <c r="Y37" i="8"/>
  <c r="Z37" i="8"/>
  <c r="Z9" i="8" l="1"/>
  <c r="Y9" i="8"/>
  <c r="AA9" i="8" s="1"/>
  <c r="Z17" i="8"/>
  <c r="Y17" i="8"/>
  <c r="AA17" i="8" s="1"/>
  <c r="AA44" i="8" l="1"/>
</calcChain>
</file>

<file path=xl/comments1.xml><?xml version="1.0" encoding="utf-8"?>
<comments xmlns="http://schemas.openxmlformats.org/spreadsheetml/2006/main">
  <authors>
    <author>Xiomara A. Espinosa E.</author>
  </authors>
  <commentList>
    <comment ref="G5" authorId="0" shapeId="0">
      <text>
        <r>
          <rPr>
            <b/>
            <sz val="9"/>
            <color indexed="81"/>
            <rFont val="Tahoma"/>
            <family val="2"/>
          </rPr>
          <t>Error de Pronóstico = Real - Pronóstico</t>
        </r>
        <r>
          <rPr>
            <sz val="9"/>
            <color indexed="81"/>
            <rFont val="Tahoma"/>
            <family val="2"/>
          </rPr>
          <t xml:space="preserve">
</t>
        </r>
      </text>
    </comment>
    <comment ref="H5" authorId="0" shapeId="0">
      <text>
        <r>
          <rPr>
            <b/>
            <sz val="9"/>
            <color indexed="81"/>
            <rFont val="Tahoma"/>
            <family val="2"/>
          </rPr>
          <t>MAD=(∑|(Real-Pronóstico)|)/n</t>
        </r>
        <r>
          <rPr>
            <sz val="9"/>
            <color indexed="81"/>
            <rFont val="Tahoma"/>
            <family val="2"/>
          </rPr>
          <t xml:space="preserve">
</t>
        </r>
      </text>
    </comment>
    <comment ref="I5" authorId="0" shapeId="0">
      <text>
        <r>
          <rPr>
            <b/>
            <sz val="9"/>
            <color indexed="81"/>
            <rFont val="Tahoma"/>
            <family val="2"/>
          </rPr>
          <t>MSE=(∑Error del pronóstico²)/n</t>
        </r>
      </text>
    </comment>
    <comment ref="J5" authorId="0" shapeId="0">
      <text>
        <r>
          <rPr>
            <b/>
            <sz val="9"/>
            <color indexed="81"/>
            <rFont val="Tahoma"/>
            <family val="2"/>
          </rPr>
          <t>MAPE = ∑(|Real - Pronóstico|/Real)/n *100</t>
        </r>
        <r>
          <rPr>
            <sz val="9"/>
            <color indexed="81"/>
            <rFont val="Tahoma"/>
            <family val="2"/>
          </rPr>
          <t xml:space="preserve">
</t>
        </r>
      </text>
    </comment>
    <comment ref="L5" authorId="0" shapeId="0">
      <text>
        <r>
          <rPr>
            <b/>
            <sz val="9"/>
            <color indexed="81"/>
            <rFont val="Tahoma"/>
            <family val="2"/>
          </rPr>
          <t>Error de Pronóstico = Real - Pronóstico</t>
        </r>
        <r>
          <rPr>
            <sz val="9"/>
            <color indexed="81"/>
            <rFont val="Tahoma"/>
            <family val="2"/>
          </rPr>
          <t xml:space="preserve">
</t>
        </r>
      </text>
    </comment>
    <comment ref="M5" authorId="0" shapeId="0">
      <text>
        <r>
          <rPr>
            <b/>
            <sz val="9"/>
            <color indexed="81"/>
            <rFont val="Tahoma"/>
            <family val="2"/>
          </rPr>
          <t>MAD=(∑|(Real-Pronóstico)|)/n</t>
        </r>
        <r>
          <rPr>
            <sz val="9"/>
            <color indexed="81"/>
            <rFont val="Tahoma"/>
            <family val="2"/>
          </rPr>
          <t xml:space="preserve">
</t>
        </r>
      </text>
    </comment>
    <comment ref="N5" authorId="0" shapeId="0">
      <text>
        <r>
          <rPr>
            <b/>
            <sz val="9"/>
            <color indexed="81"/>
            <rFont val="Tahoma"/>
            <family val="2"/>
          </rPr>
          <t>MSE=(∑Error del pronóstico²)/n</t>
        </r>
      </text>
    </comment>
    <comment ref="O5" authorId="0" shapeId="0">
      <text>
        <r>
          <rPr>
            <b/>
            <sz val="9"/>
            <color indexed="81"/>
            <rFont val="Tahoma"/>
            <family val="2"/>
          </rPr>
          <t>MAPE = ∑(|Real - Pronóstico|/Real)/n *100</t>
        </r>
        <r>
          <rPr>
            <sz val="9"/>
            <color indexed="81"/>
            <rFont val="Tahoma"/>
            <family val="2"/>
          </rPr>
          <t xml:space="preserve">
</t>
        </r>
      </text>
    </comment>
  </commentList>
</comments>
</file>

<file path=xl/comments2.xml><?xml version="1.0" encoding="utf-8"?>
<comments xmlns="http://schemas.openxmlformats.org/spreadsheetml/2006/main">
  <authors>
    <author>Xiomara A. Espinosa E.</author>
  </authors>
  <commentList>
    <comment ref="K15" authorId="0" shapeId="0">
      <text>
        <r>
          <rPr>
            <b/>
            <sz val="9"/>
            <color indexed="81"/>
            <rFont val="Tahoma"/>
            <family val="2"/>
          </rPr>
          <t>MAD=(∑|(Real-Pronóstico)|)/n</t>
        </r>
        <r>
          <rPr>
            <sz val="9"/>
            <color indexed="81"/>
            <rFont val="Tahoma"/>
            <family val="2"/>
          </rPr>
          <t xml:space="preserve">
</t>
        </r>
      </text>
    </comment>
    <comment ref="L15" authorId="0" shapeId="0">
      <text>
        <r>
          <rPr>
            <b/>
            <sz val="9"/>
            <color indexed="81"/>
            <rFont val="Tahoma"/>
            <family val="2"/>
          </rPr>
          <t>MSE=(∑Error del pronóstico²)/n</t>
        </r>
      </text>
    </comment>
    <comment ref="M15" authorId="0" shapeId="0">
      <text>
        <r>
          <rPr>
            <b/>
            <sz val="9"/>
            <color indexed="81"/>
            <rFont val="Tahoma"/>
            <family val="2"/>
          </rPr>
          <t>MAPE = ∑(|Real - Pronóstico|/Real)/n *100</t>
        </r>
        <r>
          <rPr>
            <sz val="9"/>
            <color indexed="81"/>
            <rFont val="Tahoma"/>
            <family val="2"/>
          </rPr>
          <t xml:space="preserve">
</t>
        </r>
      </text>
    </comment>
  </commentList>
</comments>
</file>

<file path=xl/comments3.xml><?xml version="1.0" encoding="utf-8"?>
<comments xmlns="http://schemas.openxmlformats.org/spreadsheetml/2006/main">
  <authors>
    <author>Xiomara A. Espinosa E.</author>
  </authors>
  <commentList>
    <comment ref="K15" authorId="0" shapeId="0">
      <text>
        <r>
          <rPr>
            <b/>
            <sz val="9"/>
            <color indexed="81"/>
            <rFont val="Tahoma"/>
            <family val="2"/>
          </rPr>
          <t>MAD=(∑|(Real-Pronóstico)|)/n</t>
        </r>
        <r>
          <rPr>
            <sz val="9"/>
            <color indexed="81"/>
            <rFont val="Tahoma"/>
            <family val="2"/>
          </rPr>
          <t xml:space="preserve">
</t>
        </r>
      </text>
    </comment>
    <comment ref="L15" authorId="0" shapeId="0">
      <text>
        <r>
          <rPr>
            <b/>
            <sz val="9"/>
            <color indexed="81"/>
            <rFont val="Tahoma"/>
            <family val="2"/>
          </rPr>
          <t>MSE=(∑Error del pronóstico²)/n</t>
        </r>
      </text>
    </comment>
    <comment ref="M15" authorId="0" shapeId="0">
      <text>
        <r>
          <rPr>
            <b/>
            <sz val="9"/>
            <color indexed="81"/>
            <rFont val="Tahoma"/>
            <family val="2"/>
          </rPr>
          <t>MAPE = ∑(|Real - Pronóstico|/Real)/n *100</t>
        </r>
        <r>
          <rPr>
            <sz val="9"/>
            <color indexed="81"/>
            <rFont val="Tahoma"/>
            <family val="2"/>
          </rPr>
          <t xml:space="preserve">
</t>
        </r>
      </text>
    </comment>
  </commentList>
</comments>
</file>

<file path=xl/comments4.xml><?xml version="1.0" encoding="utf-8"?>
<comments xmlns="http://schemas.openxmlformats.org/spreadsheetml/2006/main">
  <authors>
    <author>Xiomara A. Espinosa E.</author>
  </authors>
  <commentList>
    <comment ref="K15" authorId="0" shapeId="0">
      <text>
        <r>
          <rPr>
            <b/>
            <sz val="9"/>
            <color indexed="81"/>
            <rFont val="Tahoma"/>
            <family val="2"/>
          </rPr>
          <t>MAD=(∑|(Real-Pronóstico)|)/n</t>
        </r>
        <r>
          <rPr>
            <sz val="9"/>
            <color indexed="81"/>
            <rFont val="Tahoma"/>
            <family val="2"/>
          </rPr>
          <t xml:space="preserve">
</t>
        </r>
      </text>
    </comment>
    <comment ref="L15" authorId="0" shapeId="0">
      <text>
        <r>
          <rPr>
            <b/>
            <sz val="9"/>
            <color indexed="81"/>
            <rFont val="Tahoma"/>
            <family val="2"/>
          </rPr>
          <t>MSE=(∑Error del pronóstico²)/n</t>
        </r>
      </text>
    </comment>
    <comment ref="M15" authorId="0" shapeId="0">
      <text>
        <r>
          <rPr>
            <b/>
            <sz val="9"/>
            <color indexed="81"/>
            <rFont val="Tahoma"/>
            <family val="2"/>
          </rPr>
          <t>MAPE = ∑(|Real - Pronóstico|/Real)/n *100</t>
        </r>
        <r>
          <rPr>
            <sz val="9"/>
            <color indexed="81"/>
            <rFont val="Tahoma"/>
            <family val="2"/>
          </rPr>
          <t xml:space="preserve">
</t>
        </r>
      </text>
    </comment>
  </commentList>
</comments>
</file>

<file path=xl/sharedStrings.xml><?xml version="1.0" encoding="utf-8"?>
<sst xmlns="http://schemas.openxmlformats.org/spreadsheetml/2006/main" count="242" uniqueCount="105">
  <si>
    <t>PERIODO</t>
  </si>
  <si>
    <t>VENTAS</t>
  </si>
  <si>
    <t>n2</t>
  </si>
  <si>
    <t>n3</t>
  </si>
  <si>
    <t xml:space="preserve">AÑO </t>
  </si>
  <si>
    <t>TRIMESTRE</t>
  </si>
  <si>
    <t>AÑO 1</t>
  </si>
  <si>
    <t>AÑO 2</t>
  </si>
  <si>
    <t>AÑO 3</t>
  </si>
  <si>
    <t>AÑO 4</t>
  </si>
  <si>
    <t xml:space="preserve">TRIMESTRE </t>
  </si>
  <si>
    <t>PROMEDIO</t>
  </si>
  <si>
    <t>I</t>
  </si>
  <si>
    <t>II</t>
  </si>
  <si>
    <t>III</t>
  </si>
  <si>
    <t>IV</t>
  </si>
  <si>
    <t>INDICE</t>
  </si>
  <si>
    <t>VENTAS 
DESESTACIONALIZADAS</t>
  </si>
  <si>
    <t>VENTAS
PRONOSTICADAS</t>
  </si>
  <si>
    <t>VENTAS PRONOSTICADAS</t>
  </si>
  <si>
    <t>VENTAS PRONOSTICADAS ESTACIONALIZADAS</t>
  </si>
  <si>
    <t xml:space="preserve">VENTAS PRONOSTICADAS 
ESTACIONALIZADAS </t>
  </si>
  <si>
    <t>AÑO</t>
  </si>
  <si>
    <t>VENTAS PRONOSTICADAS
ESTACIONALIZADAS</t>
  </si>
  <si>
    <t>Promedio General</t>
  </si>
  <si>
    <t>PASOS: PRONOSTICO SUAVIZACIÓN LOGARITMICA</t>
  </si>
  <si>
    <t>ENE</t>
  </si>
  <si>
    <t>FEB</t>
  </si>
  <si>
    <t>MAR</t>
  </si>
  <si>
    <t>ABR</t>
  </si>
  <si>
    <t>MAY</t>
  </si>
  <si>
    <t>JUN</t>
  </si>
  <si>
    <t>JUL</t>
  </si>
  <si>
    <t>AGO</t>
  </si>
  <si>
    <t>SEP</t>
  </si>
  <si>
    <t>OCT</t>
  </si>
  <si>
    <t>NOV</t>
  </si>
  <si>
    <t>DIC</t>
  </si>
  <si>
    <t>X1</t>
  </si>
  <si>
    <t>X2</t>
  </si>
  <si>
    <t>X3</t>
  </si>
  <si>
    <t>X4</t>
  </si>
  <si>
    <t>X5</t>
  </si>
  <si>
    <t>X6</t>
  </si>
  <si>
    <t>X7</t>
  </si>
  <si>
    <t>X8</t>
  </si>
  <si>
    <t>X9</t>
  </si>
  <si>
    <t>n=2</t>
  </si>
  <si>
    <t>n=3</t>
  </si>
  <si>
    <t>INDICE ESTACIO.</t>
  </si>
  <si>
    <t>VENTAS DESESTA.</t>
  </si>
  <si>
    <t>Calcular periodos pronosticados</t>
  </si>
  <si>
    <t xml:space="preserve">Estacionalizar los periodos </t>
  </si>
  <si>
    <t>PROMEDIO GENERAL</t>
  </si>
  <si>
    <t>MES</t>
  </si>
  <si>
    <t>INDICE DE ESTACIONALIZACION</t>
  </si>
  <si>
    <t>PASOS: PRONÓSTICO SUAVIZACIÓN EXPONENCIAL</t>
  </si>
  <si>
    <t>PASOS: PRONÓSTICO SIMPLE, MÓVIL SIMPLE Y PROMEDIO MÓVIL DOBLE</t>
  </si>
  <si>
    <t>PASOS: PRONÓSTICO SUAVIZACIÓN LINEAL</t>
  </si>
  <si>
    <t>AÑO 2019</t>
  </si>
  <si>
    <t>AÑO 2018</t>
  </si>
  <si>
    <t>AÑO 2020</t>
  </si>
  <si>
    <t>PROMEDIO MÓVIL</t>
  </si>
  <si>
    <t>ELABORADO POR: ING. JUAN CAMILO BOHÓRQUEZ R. / ING. XIOMARA ESPINOSA E.</t>
  </si>
  <si>
    <t>Error de Pronóstico</t>
  </si>
  <si>
    <t>MAD (Desviación Media Absoluta)</t>
  </si>
  <si>
    <t>MSE (Error Cuadrático Medio)</t>
  </si>
  <si>
    <t>MAPE (Error Porcentual Medio Absoluto)</t>
  </si>
  <si>
    <t>5. CONCLUSIÓN DEL PRONÓSTICO</t>
  </si>
  <si>
    <t>Para el primer trimestre del año 4, el pronóstico de ventas es 1330 +/- 119;  con un MAPE de 9,96% empleando el promedio móvil simple.
Lo anterior significa que las ventas pueden encontrarse en el intervalo:
1211 &lt; Venta Real Período 13 &lt; 1449</t>
  </si>
  <si>
    <t>Error del Pronóstico</t>
  </si>
  <si>
    <t>ÍNDICE DE 
ESTACIONALIDAD</t>
  </si>
  <si>
    <t>8. CONCLUSIÓN DEL PRONÓSTICO</t>
  </si>
  <si>
    <t>Para el año  4, los pronósticos para los 4 trimestres son:
                       Trimestre 1 : 1127 +/- 50
                       Trimestre 2 : 1507 +/- 50
                       Trimestre 3 : 1355 +/- 50
                       Trimestre 4 : 1813 +/- 50
Con un MAPE de 4,4 % empleando suavización exponencial
Lo anterior significa que las ventas pueden encontrarse en el intervalo:
               1077 &lt; Venta Real Período 13 &lt; 1177
               1457 &lt; Venta Real Período 14 &lt; 1557
               1305 &lt; Venta Real Período 15 &lt; 1405
               1763 &lt; Venta Real Período 16 &lt; 1863</t>
  </si>
  <si>
    <t>Para el año  4, los pronósticos para los 4 trimestres son:
                       Trimestre 1 : 1191 +/- 205
                       Trimestre 2 : 1549 +/- 205
                       Trimestre 3 : 1355 +/- 205
                       Trimestre 4 : 1760 +/- 205 
Con un MAPE de 19,2 % empleando suavización logarítmica.
Lo anterior significa que las ventas pueden encontrarse en el intervalo:
               986 &lt; Venta Real Período 13 &lt; 1396
               1344 &lt; Venta Real Período 14 &lt; 1754
               1150 &lt; Venta Real Período 15 &lt; 1560
               1555 &lt; Venta Real Período 16 &lt; 1965</t>
  </si>
  <si>
    <t>Para el año  4, los pronósticos para los 4 trimestres son:
                       Trimestre 1 : 1111 +/- 53
                       Trimestre 2 : 1476 +/- 53
                       Trimestre 3 : 1317 +/- 53
                       Trimestre 4 : 1745 +/- 53 
Con un MAPE de 4,76% empleando suavización lineal
Lo anterior significa que las ventas pueden encontrarse en el intervalo:
               1058 &lt; Venta Real Período 13 &lt; 1164
               1423 &lt; Venta Real Período 14 &lt; 1529
               1264 &lt; Venta Real Período 15 &lt; 1424
               1692 &lt; Venta Real Período 16 &lt; 1798</t>
  </si>
  <si>
    <t>MAPE</t>
  </si>
  <si>
    <t>SUAVIZACIÓN LINEAL</t>
  </si>
  <si>
    <t>SUAVIZACIÓN LOGARÍTMICA</t>
  </si>
  <si>
    <t>SUAVIZACIÓN EXPONENCIAL</t>
  </si>
  <si>
    <t>PRODUCCIÓN</t>
  </si>
  <si>
    <t>PRODUCCIÓN EN UNIDADES</t>
  </si>
  <si>
    <t>Acitividades:</t>
  </si>
  <si>
    <t>1. Calcular la producción de Abril de 2020 por promedio móvil con n=2 y n=3
2. Calcular el pronóstico para Abril a Diciembre de 2020 por los tres métodos de suavización.  Identicar cuál es el mejor método y redactar la conclusión del pronóstico.</t>
  </si>
  <si>
    <t>Una empresa produce mensulamente unidades de cierto producto, de los cuales se tiene su producción histórica de 2018, 2019 y el primer trimestre de 2020 como se muestra en la tabla.</t>
  </si>
  <si>
    <t>VENTAS
(en unidades)</t>
  </si>
  <si>
    <t>Error de pronostico</t>
  </si>
  <si>
    <t>MAD</t>
  </si>
  <si>
    <t>MSE</t>
  </si>
  <si>
    <t xml:space="preserve">Error de pronostico </t>
  </si>
  <si>
    <t>Eroro de pronostico</t>
  </si>
  <si>
    <t>Una empresa de paquetería quiere saber cuál será su distribución por cada bimestre del próximo año, para lo cual cuenta con la información de número de cajas disribuídas por bimestre de los últimos cinco años, como se muestra en la tabla.</t>
  </si>
  <si>
    <t>Actividad
Empleando los tres métodos de pronóstico de suavización, escoja el mejor pronóstico para determinar la cantidad de cajas que será distribuída para cada bimestre del año 6.</t>
  </si>
  <si>
    <t>BIMESTRE</t>
  </si>
  <si>
    <t>PRIMERO</t>
  </si>
  <si>
    <t xml:space="preserve">SEGUNDO </t>
  </si>
  <si>
    <t>TERCERO</t>
  </si>
  <si>
    <t>CUARTO</t>
  </si>
  <si>
    <t xml:space="preserve">QUINTO </t>
  </si>
  <si>
    <t>SEXTO</t>
  </si>
  <si>
    <t>CAJAS DISTRIBUIDAS</t>
  </si>
  <si>
    <t xml:space="preserve"> LINEAL</t>
  </si>
  <si>
    <t xml:space="preserve"> LOGARÍTMICA</t>
  </si>
  <si>
    <t xml:space="preserve"> EXPONENCIAL</t>
  </si>
  <si>
    <t xml:space="preserve">INDICE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</si>
</sst>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
    <numFmt numFmtId="166" formatCode="0.000"/>
    <numFmt numFmtId="167" formatCode="0.000%"/>
    <numFmt numFmtId="168" formatCode="0.0"/>
  </numFmts>
  <fonts count="31" x14ac:knownFonts="1">
    <font>
      <sz val="11"/>
      <color theme="1"/>
      <name val="Calibri"/>
      <family val="2"/>
      <scheme val="minor"/>
    </font>
    <font>
      <sz val="11"/>
      <color theme="1"/>
      <name val="Segoe UI"/>
      <family val="2"/>
    </font>
    <font>
      <sz val="11"/>
      <color theme="1"/>
      <name val="Segoe UI"/>
      <family val="2"/>
    </font>
    <font>
      <sz val="11"/>
      <color theme="1"/>
      <name val="Arial Narrow"/>
      <family val="2"/>
    </font>
    <font>
      <sz val="12"/>
      <color theme="1"/>
      <name val="Arial Narrow"/>
      <family val="2"/>
    </font>
    <font>
      <b/>
      <sz val="11"/>
      <color theme="1"/>
      <name val="Arial Narrow"/>
      <family val="2"/>
    </font>
    <font>
      <sz val="11"/>
      <color rgb="FF000000"/>
      <name val="Arial Narrow"/>
      <family val="2"/>
    </font>
    <font>
      <b/>
      <sz val="12"/>
      <color theme="0" tint="-4.9989318521683403E-2"/>
      <name val="Arial Narrow"/>
      <family val="2"/>
    </font>
    <font>
      <b/>
      <sz val="12"/>
      <color theme="1"/>
      <name val="Arial Narrow"/>
      <family val="2"/>
    </font>
    <font>
      <sz val="12"/>
      <color theme="0" tint="-4.9989318521683403E-2"/>
      <name val="Arial Narrow"/>
      <family val="2"/>
    </font>
    <font>
      <b/>
      <sz val="12"/>
      <color rgb="FF000000"/>
      <name val="Arial Narrow"/>
      <family val="2"/>
    </font>
    <font>
      <sz val="12"/>
      <color rgb="FF000000"/>
      <name val="Arial Narrow"/>
      <family val="2"/>
    </font>
    <font>
      <sz val="12"/>
      <color rgb="FFFF0000"/>
      <name val="Arial Narrow"/>
      <family val="2"/>
    </font>
    <font>
      <b/>
      <sz val="12"/>
      <color rgb="FFFF0000"/>
      <name val="Arial Narrow"/>
      <family val="2"/>
    </font>
    <font>
      <b/>
      <sz val="8"/>
      <color theme="1"/>
      <name val="Arial Narrow"/>
      <family val="2"/>
    </font>
    <font>
      <sz val="11"/>
      <color rgb="FFFF0000"/>
      <name val="Arial Narrow"/>
      <family val="2"/>
    </font>
    <font>
      <b/>
      <sz val="12"/>
      <color theme="0"/>
      <name val="Arial Narrow"/>
      <family val="2"/>
    </font>
    <font>
      <sz val="9"/>
      <color indexed="81"/>
      <name val="Tahoma"/>
      <family val="2"/>
    </font>
    <font>
      <b/>
      <sz val="9"/>
      <color indexed="81"/>
      <name val="Tahoma"/>
      <family val="2"/>
    </font>
    <font>
      <sz val="12"/>
      <name val="Arial Narrow"/>
      <family val="2"/>
    </font>
    <font>
      <b/>
      <sz val="11"/>
      <color theme="0"/>
      <name val="Segoe UI"/>
      <family val="2"/>
    </font>
    <font>
      <b/>
      <sz val="11"/>
      <color theme="1"/>
      <name val="Segoe UI"/>
      <family val="2"/>
    </font>
    <font>
      <b/>
      <sz val="11"/>
      <color theme="0" tint="-4.9989318521683403E-2"/>
      <name val="Segoe UI"/>
      <family val="2"/>
    </font>
    <font>
      <b/>
      <sz val="16"/>
      <color theme="1"/>
      <name val="Segoe UI"/>
      <family val="2"/>
    </font>
    <font>
      <sz val="13"/>
      <color theme="1"/>
      <name val="Segoe UI"/>
      <family val="2"/>
    </font>
    <font>
      <b/>
      <sz val="8"/>
      <color theme="0"/>
      <name val="Segoe UI"/>
      <family val="2"/>
    </font>
    <font>
      <b/>
      <sz val="20"/>
      <color theme="1"/>
      <name val="Segoe UI"/>
      <family val="2"/>
    </font>
    <font>
      <b/>
      <sz val="22"/>
      <color theme="1"/>
      <name val="Segoe UI"/>
      <family val="2"/>
    </font>
    <font>
      <b/>
      <sz val="12"/>
      <color theme="0"/>
      <name val="Segoe UI"/>
      <family val="2"/>
    </font>
    <font>
      <b/>
      <sz val="11"/>
      <color rgb="FFFF0000"/>
      <name val="Segoe UI"/>
      <family val="2"/>
    </font>
    <font>
      <sz val="11"/>
      <color theme="1"/>
      <name val="Calibri"/>
      <family val="2"/>
      <scheme val="minor"/>
    </font>
  </fonts>
  <fills count="34">
    <fill>
      <patternFill patternType="none"/>
    </fill>
    <fill>
      <patternFill patternType="gray125"/>
    </fill>
    <fill>
      <patternFill patternType="solid">
        <fgColor theme="1" tint="0.499984740745262"/>
        <bgColor indexed="64"/>
      </patternFill>
    </fill>
    <fill>
      <patternFill patternType="solid">
        <fgColor theme="9" tint="-0.249977111117893"/>
        <bgColor indexed="64"/>
      </patternFill>
    </fill>
    <fill>
      <patternFill patternType="solid">
        <fgColor rgb="FFFF000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1"/>
        <bgColor indexed="64"/>
      </patternFill>
    </fill>
    <fill>
      <patternFill patternType="solid">
        <fgColor rgb="FF00B050"/>
        <bgColor indexed="64"/>
      </patternFill>
    </fill>
    <fill>
      <patternFill patternType="solid">
        <fgColor rgb="FF00B0F0"/>
        <bgColor indexed="64"/>
      </patternFill>
    </fill>
    <fill>
      <patternFill patternType="solid">
        <fgColor theme="0"/>
        <bgColor indexed="64"/>
      </patternFill>
    </fill>
    <fill>
      <patternFill patternType="solid">
        <fgColor theme="2" tint="-0.89999084444715716"/>
        <bgColor indexed="64"/>
      </patternFill>
    </fill>
    <fill>
      <patternFill patternType="solid">
        <fgColor theme="0" tint="-0.14999847407452621"/>
        <bgColor indexed="64"/>
      </patternFill>
    </fill>
    <fill>
      <patternFill patternType="solid">
        <fgColor theme="1" tint="4.9989318521683403E-2"/>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6" tint="-0.249977111117893"/>
        <bgColor indexed="64"/>
      </patternFill>
    </fill>
    <fill>
      <patternFill patternType="solid">
        <fgColor rgb="FF7030A0"/>
        <bgColor indexed="64"/>
      </patternFill>
    </fill>
    <fill>
      <patternFill patternType="solid">
        <fgColor theme="0" tint="-0.499984740745262"/>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rgb="FF002060"/>
        <bgColor indexed="64"/>
      </patternFill>
    </fill>
    <fill>
      <patternFill patternType="solid">
        <fgColor theme="4" tint="0.79998168889431442"/>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8" tint="-0.499984740745262"/>
        <bgColor indexed="64"/>
      </patternFill>
    </fill>
    <fill>
      <patternFill patternType="solid">
        <fgColor theme="5" tint="0.59999389629810485"/>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right/>
      <top/>
      <bottom style="thin">
        <color indexed="64"/>
      </bottom>
      <diagonal/>
    </border>
  </borders>
  <cellStyleXfs count="2">
    <xf numFmtId="0" fontId="0" fillId="0" borderId="0"/>
    <xf numFmtId="9" fontId="30" fillId="0" borderId="0" applyFont="0" applyFill="0" applyBorder="0" applyAlignment="0" applyProtection="0"/>
  </cellStyleXfs>
  <cellXfs count="197">
    <xf numFmtId="0" fontId="0" fillId="0" borderId="0" xfId="0"/>
    <xf numFmtId="0" fontId="3" fillId="0" borderId="1" xfId="0" applyFont="1" applyBorder="1" applyProtection="1">
      <protection locked="0"/>
    </xf>
    <xf numFmtId="0" fontId="3" fillId="0" borderId="1" xfId="0" applyFont="1" applyBorder="1" applyAlignment="1" applyProtection="1">
      <alignment horizontal="center" vertical="center"/>
      <protection locked="0"/>
    </xf>
    <xf numFmtId="0" fontId="3" fillId="0" borderId="0" xfId="0" applyFont="1" applyProtection="1">
      <protection locked="0"/>
    </xf>
    <xf numFmtId="0" fontId="9" fillId="4" borderId="1" xfId="0" applyFont="1" applyFill="1" applyBorder="1" applyAlignment="1" applyProtection="1">
      <alignment horizontal="center" vertical="center"/>
      <protection locked="0"/>
    </xf>
    <xf numFmtId="0" fontId="4" fillId="0" borderId="0" xfId="0" applyFont="1" applyProtection="1">
      <protection locked="0"/>
    </xf>
    <xf numFmtId="0" fontId="10" fillId="0" borderId="1" xfId="0" applyFont="1" applyFill="1" applyBorder="1" applyAlignment="1" applyProtection="1">
      <alignment horizontal="center" vertical="center"/>
      <protection locked="0"/>
    </xf>
    <xf numFmtId="0" fontId="11" fillId="0" borderId="1" xfId="0" applyFont="1" applyFill="1" applyBorder="1" applyAlignment="1" applyProtection="1">
      <alignment horizontal="center" vertical="center"/>
      <protection locked="0"/>
    </xf>
    <xf numFmtId="0" fontId="10" fillId="0" borderId="1" xfId="0" applyFont="1" applyBorder="1" applyAlignment="1" applyProtection="1">
      <alignment horizontal="center" vertical="center" wrapText="1" readingOrder="1"/>
      <protection locked="0"/>
    </xf>
    <xf numFmtId="0" fontId="10" fillId="0" borderId="1" xfId="0" applyFont="1" applyFill="1" applyBorder="1" applyAlignment="1" applyProtection="1">
      <alignment horizontal="center" vertical="center" wrapText="1" readingOrder="1"/>
      <protection locked="0"/>
    </xf>
    <xf numFmtId="0" fontId="3" fillId="0" borderId="1" xfId="0" applyFont="1" applyBorder="1" applyAlignment="1" applyProtection="1">
      <alignment horizontal="center"/>
      <protection locked="0"/>
    </xf>
    <xf numFmtId="2" fontId="3" fillId="15" borderId="1" xfId="0" applyNumberFormat="1" applyFont="1" applyFill="1" applyBorder="1" applyAlignment="1" applyProtection="1">
      <alignment horizontal="center"/>
      <protection locked="0"/>
    </xf>
    <xf numFmtId="2" fontId="3" fillId="0" borderId="1" xfId="0" applyNumberFormat="1" applyFont="1" applyBorder="1" applyAlignment="1" applyProtection="1">
      <alignment horizontal="center"/>
      <protection locked="0"/>
    </xf>
    <xf numFmtId="0" fontId="5" fillId="0" borderId="1" xfId="0" applyFont="1" applyBorder="1" applyAlignment="1" applyProtection="1">
      <alignment horizontal="center" vertical="center" wrapText="1"/>
      <protection locked="0"/>
    </xf>
    <xf numFmtId="0" fontId="4" fillId="0" borderId="0" xfId="0" applyFont="1" applyAlignment="1" applyProtection="1">
      <alignment horizontal="left"/>
      <protection locked="0"/>
    </xf>
    <xf numFmtId="0" fontId="12" fillId="0" borderId="0" xfId="0" applyFont="1" applyAlignment="1" applyProtection="1">
      <alignment horizontal="left"/>
      <protection locked="0"/>
    </xf>
    <xf numFmtId="0" fontId="12" fillId="0" borderId="0" xfId="0" applyFont="1" applyAlignment="1" applyProtection="1">
      <alignment horizontal="center"/>
      <protection locked="0"/>
    </xf>
    <xf numFmtId="0" fontId="4" fillId="0" borderId="0" xfId="0" applyFont="1" applyAlignment="1" applyProtection="1">
      <alignment horizontal="left"/>
      <protection locked="0"/>
    </xf>
    <xf numFmtId="0" fontId="16" fillId="12" borderId="0" xfId="0" applyFont="1" applyFill="1" applyAlignment="1" applyProtection="1">
      <alignment horizontal="left"/>
      <protection locked="0"/>
    </xf>
    <xf numFmtId="0" fontId="10" fillId="16" borderId="5" xfId="0" applyFont="1" applyFill="1" applyBorder="1" applyAlignment="1" applyProtection="1">
      <alignment horizontal="center" vertical="center" wrapText="1" readingOrder="1"/>
      <protection locked="0"/>
    </xf>
    <xf numFmtId="0" fontId="10" fillId="17" borderId="5" xfId="0" applyFont="1" applyFill="1" applyBorder="1" applyAlignment="1" applyProtection="1">
      <alignment horizontal="center" vertical="center" wrapText="1" readingOrder="1"/>
      <protection locked="0"/>
    </xf>
    <xf numFmtId="0" fontId="4" fillId="0" borderId="0" xfId="0" applyFont="1" applyAlignment="1" applyProtection="1">
      <alignment horizontal="left"/>
      <protection locked="0"/>
    </xf>
    <xf numFmtId="0" fontId="7" fillId="15" borderId="0" xfId="0" applyFont="1" applyFill="1" applyAlignment="1" applyProtection="1"/>
    <xf numFmtId="0" fontId="14" fillId="18" borderId="5" xfId="0" applyFont="1" applyFill="1" applyBorder="1" applyAlignment="1" applyProtection="1">
      <alignment horizontal="center" vertical="center" wrapText="1"/>
      <protection locked="0"/>
    </xf>
    <xf numFmtId="0" fontId="5" fillId="18" borderId="5" xfId="0" applyFont="1" applyFill="1" applyBorder="1" applyAlignment="1" applyProtection="1">
      <alignment horizontal="center" vertical="center" wrapText="1"/>
      <protection locked="0"/>
    </xf>
    <xf numFmtId="0" fontId="14" fillId="19" borderId="5" xfId="0" applyFont="1" applyFill="1" applyBorder="1" applyAlignment="1" applyProtection="1">
      <alignment horizontal="center" vertical="center" wrapText="1"/>
      <protection locked="0"/>
    </xf>
    <xf numFmtId="0" fontId="5" fillId="19" borderId="5" xfId="0" applyFont="1" applyFill="1" applyBorder="1" applyAlignment="1" applyProtection="1">
      <alignment horizontal="center" vertical="center" wrapText="1"/>
      <protection locked="0"/>
    </xf>
    <xf numFmtId="0" fontId="14" fillId="20" borderId="5" xfId="0" applyFont="1" applyFill="1" applyBorder="1" applyAlignment="1" applyProtection="1">
      <alignment horizontal="center" vertical="center" wrapText="1"/>
      <protection locked="0"/>
    </xf>
    <xf numFmtId="0" fontId="5" fillId="20" borderId="5" xfId="0" applyFont="1" applyFill="1" applyBorder="1" applyAlignment="1" applyProtection="1">
      <alignment horizontal="center" vertical="center" wrapText="1"/>
      <protection locked="0"/>
    </xf>
    <xf numFmtId="0" fontId="6" fillId="12" borderId="1" xfId="0" applyFont="1" applyFill="1" applyBorder="1" applyAlignment="1" applyProtection="1">
      <alignment horizontal="center" vertical="center"/>
      <protection locked="0"/>
    </xf>
    <xf numFmtId="0" fontId="10" fillId="7" borderId="1" xfId="0" applyFont="1" applyFill="1" applyBorder="1" applyAlignment="1" applyProtection="1">
      <alignment horizontal="center" vertical="center" wrapText="1"/>
      <protection locked="0"/>
    </xf>
    <xf numFmtId="0" fontId="3" fillId="9" borderId="1" xfId="0" applyFont="1" applyFill="1" applyBorder="1" applyAlignment="1" applyProtection="1">
      <alignment horizontal="center" vertical="center"/>
      <protection locked="0"/>
    </xf>
    <xf numFmtId="2" fontId="3" fillId="9" borderId="1" xfId="0" applyNumberFormat="1" applyFont="1" applyFill="1" applyBorder="1" applyAlignment="1" applyProtection="1">
      <alignment horizontal="center"/>
      <protection locked="0"/>
    </xf>
    <xf numFmtId="0" fontId="15" fillId="9" borderId="1" xfId="0" applyFont="1" applyFill="1" applyBorder="1" applyAlignment="1" applyProtection="1">
      <alignment horizontal="center" vertical="center"/>
      <protection locked="0"/>
    </xf>
    <xf numFmtId="2" fontId="15" fillId="9" borderId="1" xfId="0" applyNumberFormat="1" applyFont="1" applyFill="1" applyBorder="1" applyAlignment="1" applyProtection="1">
      <alignment horizontal="center"/>
      <protection locked="0"/>
    </xf>
    <xf numFmtId="2" fontId="3" fillId="12" borderId="1" xfId="0" applyNumberFormat="1" applyFont="1" applyFill="1" applyBorder="1" applyAlignment="1" applyProtection="1">
      <alignment horizontal="center"/>
      <protection locked="0"/>
    </xf>
    <xf numFmtId="0" fontId="4" fillId="0" borderId="26" xfId="0" applyFont="1" applyBorder="1" applyAlignment="1" applyProtection="1">
      <alignment horizontal="left"/>
      <protection locked="0"/>
    </xf>
    <xf numFmtId="0" fontId="2" fillId="0" borderId="0" xfId="0" applyFont="1" applyProtection="1"/>
    <xf numFmtId="0" fontId="2" fillId="12" borderId="0" xfId="0" applyFont="1" applyFill="1" applyProtection="1"/>
    <xf numFmtId="0" fontId="2" fillId="0" borderId="0" xfId="0" applyFont="1" applyProtection="1">
      <protection locked="0"/>
    </xf>
    <xf numFmtId="0" fontId="23" fillId="0" borderId="0" xfId="0" applyFont="1" applyAlignment="1" applyProtection="1">
      <alignment vertical="center"/>
      <protection locked="0"/>
    </xf>
    <xf numFmtId="0" fontId="20" fillId="28" borderId="1" xfId="0" applyFont="1" applyFill="1" applyBorder="1" applyAlignment="1" applyProtection="1">
      <alignment horizontal="center" vertical="center"/>
      <protection locked="0"/>
    </xf>
    <xf numFmtId="0" fontId="20" fillId="28" borderId="1" xfId="0" applyFont="1" applyFill="1" applyBorder="1" applyAlignment="1" applyProtection="1">
      <alignment horizontal="center" vertical="center" wrapText="1"/>
      <protection locked="0"/>
    </xf>
    <xf numFmtId="0" fontId="20" fillId="28" borderId="2" xfId="0" applyFont="1" applyFill="1" applyBorder="1" applyAlignment="1" applyProtection="1">
      <alignment horizontal="center" vertical="center" wrapText="1"/>
      <protection locked="0"/>
    </xf>
    <xf numFmtId="0" fontId="25" fillId="28" borderId="4" xfId="0" applyFont="1" applyFill="1" applyBorder="1" applyAlignment="1" applyProtection="1">
      <alignment horizontal="center" vertical="center" wrapText="1"/>
      <protection locked="0"/>
    </xf>
    <xf numFmtId="0" fontId="25" fillId="28" borderId="18" xfId="0" applyFont="1" applyFill="1" applyBorder="1" applyAlignment="1" applyProtection="1">
      <alignment horizontal="center" vertical="center" wrapText="1"/>
      <protection locked="0"/>
    </xf>
    <xf numFmtId="0" fontId="2" fillId="29" borderId="1" xfId="0" applyFont="1" applyFill="1" applyBorder="1" applyAlignment="1" applyProtection="1">
      <alignment horizontal="center" vertical="center"/>
      <protection locked="0"/>
    </xf>
    <xf numFmtId="166" fontId="2" fillId="0" borderId="1" xfId="0" applyNumberFormat="1" applyFont="1" applyBorder="1" applyAlignment="1" applyProtection="1">
      <alignment horizontal="center" vertical="center"/>
      <protection locked="0"/>
    </xf>
    <xf numFmtId="2" fontId="2" fillId="12" borderId="1" xfId="0" applyNumberFormat="1" applyFont="1" applyFill="1" applyBorder="1" applyAlignment="1" applyProtection="1">
      <alignment horizontal="center" vertical="center"/>
      <protection locked="0"/>
    </xf>
    <xf numFmtId="2" fontId="2" fillId="5" borderId="1" xfId="0" applyNumberFormat="1" applyFont="1" applyFill="1" applyBorder="1" applyAlignment="1" applyProtection="1">
      <alignment horizontal="center" vertical="center"/>
      <protection locked="0"/>
    </xf>
    <xf numFmtId="2" fontId="2" fillId="6" borderId="1" xfId="0" applyNumberFormat="1" applyFont="1" applyFill="1" applyBorder="1" applyAlignment="1" applyProtection="1">
      <alignment horizontal="center" vertical="center"/>
      <protection locked="0"/>
    </xf>
    <xf numFmtId="2" fontId="29" fillId="8" borderId="3" xfId="0" applyNumberFormat="1" applyFont="1" applyFill="1" applyBorder="1" applyAlignment="1" applyProtection="1">
      <alignment horizontal="center" vertical="center"/>
      <protection locked="0"/>
    </xf>
    <xf numFmtId="2" fontId="2" fillId="12" borderId="19" xfId="0" applyNumberFormat="1" applyFont="1" applyFill="1" applyBorder="1" applyAlignment="1" applyProtection="1">
      <alignment horizontal="center"/>
      <protection locked="0"/>
    </xf>
    <xf numFmtId="0" fontId="2" fillId="0" borderId="1" xfId="0" applyFont="1" applyBorder="1" applyAlignment="1" applyProtection="1">
      <alignment horizontal="center" vertical="center"/>
      <protection locked="0"/>
    </xf>
    <xf numFmtId="0" fontId="2" fillId="13" borderId="1" xfId="0" applyFont="1" applyFill="1" applyBorder="1" applyAlignment="1" applyProtection="1">
      <alignment horizontal="center" vertical="center"/>
      <protection locked="0"/>
    </xf>
    <xf numFmtId="2" fontId="2" fillId="13" borderId="1" xfId="0" applyNumberFormat="1" applyFont="1" applyFill="1" applyBorder="1" applyAlignment="1" applyProtection="1">
      <alignment horizontal="center" vertical="center"/>
      <protection locked="0"/>
    </xf>
    <xf numFmtId="2" fontId="29" fillId="9" borderId="3" xfId="0" applyNumberFormat="1" applyFont="1" applyFill="1" applyBorder="1" applyAlignment="1" applyProtection="1">
      <alignment horizontal="center" vertical="center"/>
      <protection locked="0"/>
    </xf>
    <xf numFmtId="0" fontId="2" fillId="12" borderId="0" xfId="0" applyFont="1" applyFill="1" applyProtection="1">
      <protection locked="0"/>
    </xf>
    <xf numFmtId="0" fontId="2" fillId="12" borderId="0" xfId="0" applyFont="1" applyFill="1" applyBorder="1" applyProtection="1">
      <protection locked="0"/>
    </xf>
    <xf numFmtId="0" fontId="2" fillId="3" borderId="1" xfId="0" applyFont="1" applyFill="1" applyBorder="1" applyProtection="1">
      <protection locked="0"/>
    </xf>
    <xf numFmtId="2" fontId="2" fillId="3" borderId="3" xfId="0" applyNumberFormat="1" applyFont="1" applyFill="1" applyBorder="1" applyAlignment="1" applyProtection="1">
      <alignment horizontal="center"/>
      <protection locked="0"/>
    </xf>
    <xf numFmtId="10" fontId="2" fillId="12" borderId="19" xfId="0" applyNumberFormat="1" applyFont="1" applyFill="1" applyBorder="1" applyAlignment="1" applyProtection="1">
      <alignment horizontal="center"/>
      <protection locked="0"/>
    </xf>
    <xf numFmtId="0" fontId="2" fillId="11" borderId="1" xfId="0" applyFont="1" applyFill="1" applyBorder="1" applyAlignment="1" applyProtection="1">
      <alignment horizontal="center" vertical="center"/>
      <protection locked="0"/>
    </xf>
    <xf numFmtId="0" fontId="2" fillId="11" borderId="1" xfId="0" applyFont="1" applyFill="1" applyBorder="1" applyProtection="1">
      <protection locked="0"/>
    </xf>
    <xf numFmtId="164" fontId="2" fillId="0" borderId="1" xfId="0" applyNumberFormat="1" applyFont="1" applyBorder="1" applyProtection="1">
      <protection locked="0"/>
    </xf>
    <xf numFmtId="0" fontId="1" fillId="0" borderId="0" xfId="0" applyFont="1" applyProtection="1">
      <protection locked="0"/>
    </xf>
    <xf numFmtId="0" fontId="23" fillId="0" borderId="0" xfId="0" applyFont="1" applyAlignment="1" applyProtection="1">
      <alignment horizontal="center" vertical="center"/>
      <protection locked="0"/>
    </xf>
    <xf numFmtId="0" fontId="25" fillId="28" borderId="1" xfId="0" applyFont="1" applyFill="1" applyBorder="1" applyAlignment="1" applyProtection="1">
      <alignment horizontal="center" vertical="center" wrapText="1"/>
      <protection locked="0"/>
    </xf>
    <xf numFmtId="0" fontId="2" fillId="25" borderId="5" xfId="0" applyFont="1" applyFill="1" applyBorder="1" applyAlignment="1" applyProtection="1">
      <alignment horizontal="center" vertical="center"/>
      <protection locked="0"/>
    </xf>
    <xf numFmtId="2" fontId="2" fillId="26" borderId="5" xfId="0" applyNumberFormat="1" applyFont="1" applyFill="1" applyBorder="1" applyAlignment="1" applyProtection="1">
      <alignment horizontal="center" vertical="center"/>
      <protection locked="0"/>
    </xf>
    <xf numFmtId="2" fontId="2" fillId="0" borderId="1" xfId="0" applyNumberFormat="1" applyFont="1" applyBorder="1" applyAlignment="1" applyProtection="1">
      <alignment horizontal="center" vertical="center"/>
      <protection locked="0"/>
    </xf>
    <xf numFmtId="0" fontId="2" fillId="5" borderId="1" xfId="0" applyFont="1" applyFill="1" applyBorder="1" applyAlignment="1" applyProtection="1">
      <alignment horizontal="center" vertical="center"/>
      <protection locked="0"/>
    </xf>
    <xf numFmtId="0" fontId="2" fillId="9" borderId="1" xfId="0" applyFont="1" applyFill="1" applyBorder="1" applyAlignment="1" applyProtection="1">
      <alignment horizontal="center" vertical="center"/>
      <protection locked="0"/>
    </xf>
    <xf numFmtId="2" fontId="2" fillId="9" borderId="1" xfId="0" applyNumberFormat="1" applyFont="1" applyFill="1" applyBorder="1" applyAlignment="1" applyProtection="1">
      <alignment horizontal="center" vertical="center"/>
      <protection locked="0"/>
    </xf>
    <xf numFmtId="0" fontId="2" fillId="0" borderId="0" xfId="0" applyFont="1" applyBorder="1" applyProtection="1">
      <protection locked="0"/>
    </xf>
    <xf numFmtId="0" fontId="20" fillId="30" borderId="1" xfId="0" applyFont="1" applyFill="1" applyBorder="1" applyAlignment="1" applyProtection="1">
      <alignment horizontal="center" vertical="center"/>
      <protection locked="0"/>
    </xf>
    <xf numFmtId="0" fontId="25" fillId="30" borderId="1" xfId="0" applyFont="1" applyFill="1" applyBorder="1" applyAlignment="1" applyProtection="1">
      <alignment horizontal="center" vertical="center" wrapText="1"/>
      <protection locked="0"/>
    </xf>
    <xf numFmtId="0" fontId="20" fillId="32" borderId="1" xfId="0" applyFont="1" applyFill="1" applyBorder="1" applyAlignment="1" applyProtection="1">
      <alignment horizontal="center" vertical="center"/>
      <protection locked="0"/>
    </xf>
    <xf numFmtId="0" fontId="25" fillId="32" borderId="1" xfId="0" applyFont="1" applyFill="1" applyBorder="1" applyAlignment="1" applyProtection="1">
      <alignment horizontal="center" vertical="center" wrapText="1"/>
      <protection locked="0"/>
    </xf>
    <xf numFmtId="0" fontId="2" fillId="0" borderId="9" xfId="0" applyFont="1" applyBorder="1" applyProtection="1">
      <protection locked="0"/>
    </xf>
    <xf numFmtId="0" fontId="2" fillId="6" borderId="1" xfId="0" applyFont="1" applyFill="1" applyBorder="1" applyAlignment="1" applyProtection="1">
      <alignment horizontal="center" vertical="center"/>
      <protection locked="0"/>
    </xf>
    <xf numFmtId="0" fontId="2" fillId="2" borderId="1" xfId="0" applyFont="1" applyFill="1" applyBorder="1" applyAlignment="1" applyProtection="1">
      <alignment horizontal="center" vertical="center"/>
      <protection locked="0"/>
    </xf>
    <xf numFmtId="0" fontId="2" fillId="31" borderId="1" xfId="0" applyFont="1" applyFill="1" applyBorder="1" applyAlignment="1" applyProtection="1">
      <alignment horizontal="center" vertical="center"/>
      <protection locked="0"/>
    </xf>
    <xf numFmtId="166" fontId="2" fillId="31" borderId="1" xfId="0" applyNumberFormat="1" applyFont="1" applyFill="1" applyBorder="1" applyAlignment="1" applyProtection="1">
      <alignment horizontal="center" vertical="center"/>
      <protection locked="0"/>
    </xf>
    <xf numFmtId="0" fontId="2" fillId="23" borderId="1" xfId="0" applyFont="1" applyFill="1" applyBorder="1" applyAlignment="1" applyProtection="1">
      <alignment horizontal="center" vertical="center"/>
      <protection locked="0"/>
    </xf>
    <xf numFmtId="166" fontId="2" fillId="23" borderId="1" xfId="0" applyNumberFormat="1" applyFont="1" applyFill="1" applyBorder="1" applyAlignment="1" applyProtection="1">
      <alignment horizontal="center" vertical="center"/>
      <protection locked="0"/>
    </xf>
    <xf numFmtId="168" fontId="2" fillId="27" borderId="1" xfId="0" applyNumberFormat="1" applyFont="1" applyFill="1" applyBorder="1" applyAlignment="1" applyProtection="1">
      <alignment horizontal="center" vertical="center"/>
      <protection locked="0"/>
    </xf>
    <xf numFmtId="2" fontId="2" fillId="27" borderId="1" xfId="0" applyNumberFormat="1" applyFont="1" applyFill="1" applyBorder="1" applyAlignment="1" applyProtection="1">
      <alignment horizontal="center" vertical="center"/>
      <protection locked="0"/>
    </xf>
    <xf numFmtId="0" fontId="2" fillId="4" borderId="1" xfId="0" applyFont="1" applyFill="1" applyBorder="1" applyAlignment="1" applyProtection="1">
      <alignment horizontal="center" vertical="center"/>
      <protection locked="0"/>
    </xf>
    <xf numFmtId="0" fontId="2" fillId="22" borderId="1" xfId="0" applyFont="1" applyFill="1" applyBorder="1" applyAlignment="1" applyProtection="1">
      <alignment horizontal="center"/>
      <protection locked="0"/>
    </xf>
    <xf numFmtId="0" fontId="2" fillId="24" borderId="0" xfId="0" applyFont="1" applyFill="1" applyAlignment="1" applyProtection="1">
      <alignment horizontal="center"/>
      <protection locked="0"/>
    </xf>
    <xf numFmtId="0" fontId="2" fillId="21" borderId="1" xfId="0" applyFont="1" applyFill="1" applyBorder="1" applyAlignment="1" applyProtection="1">
      <alignment horizontal="center"/>
      <protection locked="0"/>
    </xf>
    <xf numFmtId="167" fontId="2" fillId="10" borderId="1" xfId="0" applyNumberFormat="1" applyFont="1" applyFill="1" applyBorder="1" applyAlignment="1" applyProtection="1">
      <alignment horizontal="center"/>
      <protection locked="0"/>
    </xf>
    <xf numFmtId="168" fontId="2" fillId="22" borderId="1" xfId="0" applyNumberFormat="1" applyFont="1" applyFill="1" applyBorder="1" applyAlignment="1" applyProtection="1">
      <alignment horizontal="center"/>
      <protection locked="0"/>
    </xf>
    <xf numFmtId="168" fontId="2" fillId="24" borderId="0" xfId="0" applyNumberFormat="1" applyFont="1" applyFill="1" applyAlignment="1" applyProtection="1">
      <alignment horizontal="center"/>
      <protection locked="0"/>
    </xf>
    <xf numFmtId="168" fontId="2" fillId="21" borderId="1" xfId="0" applyNumberFormat="1" applyFont="1" applyFill="1" applyBorder="1" applyAlignment="1" applyProtection="1">
      <alignment horizontal="center"/>
      <protection locked="0"/>
    </xf>
    <xf numFmtId="10" fontId="2" fillId="10" borderId="1" xfId="0" applyNumberFormat="1" applyFont="1" applyFill="1" applyBorder="1" applyAlignment="1" applyProtection="1">
      <alignment horizontal="center"/>
      <protection locked="0"/>
    </xf>
    <xf numFmtId="0" fontId="2" fillId="0" borderId="0" xfId="0" applyFont="1" applyAlignment="1" applyProtection="1">
      <alignment horizontal="left" indent="1"/>
      <protection locked="0"/>
    </xf>
    <xf numFmtId="0" fontId="21" fillId="0" borderId="0" xfId="0" applyFont="1" applyProtection="1">
      <protection locked="0"/>
    </xf>
    <xf numFmtId="0" fontId="2" fillId="0" borderId="0" xfId="0" applyFont="1" applyAlignment="1" applyProtection="1">
      <alignment horizontal="center"/>
      <protection locked="0"/>
    </xf>
    <xf numFmtId="0" fontId="5" fillId="0" borderId="0" xfId="0" applyFont="1" applyBorder="1" applyAlignment="1" applyProtection="1">
      <alignment horizontal="center" vertical="center" wrapText="1"/>
      <protection locked="0"/>
    </xf>
    <xf numFmtId="166" fontId="3" fillId="0" borderId="0" xfId="0" applyNumberFormat="1" applyFont="1" applyBorder="1" applyAlignment="1" applyProtection="1">
      <alignment horizontal="center"/>
      <protection locked="0"/>
    </xf>
    <xf numFmtId="9" fontId="3" fillId="16" borderId="1" xfId="1" applyFont="1" applyFill="1" applyBorder="1" applyAlignment="1" applyProtection="1">
      <alignment horizontal="center"/>
      <protection locked="0"/>
    </xf>
    <xf numFmtId="9" fontId="3" fillId="17" borderId="1" xfId="1" applyFont="1" applyFill="1" applyBorder="1" applyAlignment="1" applyProtection="1">
      <alignment horizontal="center"/>
      <protection locked="0"/>
    </xf>
    <xf numFmtId="9" fontId="3" fillId="12" borderId="0" xfId="1" applyFont="1" applyFill="1" applyBorder="1" applyAlignment="1" applyProtection="1">
      <alignment horizontal="center"/>
      <protection locked="0"/>
    </xf>
    <xf numFmtId="0" fontId="3" fillId="12" borderId="0" xfId="0" applyFont="1" applyFill="1" applyProtection="1">
      <protection locked="0"/>
    </xf>
    <xf numFmtId="166" fontId="3" fillId="12" borderId="0" xfId="0" applyNumberFormat="1" applyFont="1" applyFill="1" applyBorder="1" applyAlignment="1" applyProtection="1">
      <alignment horizontal="center"/>
      <protection locked="0"/>
    </xf>
    <xf numFmtId="0" fontId="4" fillId="12" borderId="0" xfId="0" applyFont="1" applyFill="1" applyProtection="1">
      <protection locked="0"/>
    </xf>
    <xf numFmtId="9" fontId="3" fillId="18" borderId="1" xfId="1" applyFont="1" applyFill="1" applyBorder="1" applyAlignment="1" applyProtection="1">
      <alignment horizontal="center"/>
      <protection locked="0"/>
    </xf>
    <xf numFmtId="9" fontId="2" fillId="12" borderId="19" xfId="1" applyFont="1" applyFill="1" applyBorder="1" applyAlignment="1" applyProtection="1">
      <alignment horizontal="center"/>
      <protection locked="0"/>
    </xf>
    <xf numFmtId="0" fontId="1" fillId="3" borderId="1" xfId="0" applyFont="1" applyFill="1" applyBorder="1" applyProtection="1">
      <protection locked="0"/>
    </xf>
    <xf numFmtId="9" fontId="3" fillId="19" borderId="1" xfId="1" applyFont="1" applyFill="1" applyBorder="1" applyAlignment="1" applyProtection="1">
      <alignment horizontal="center"/>
      <protection locked="0"/>
    </xf>
    <xf numFmtId="9" fontId="3" fillId="5" borderId="1" xfId="1" applyFont="1" applyFill="1" applyBorder="1" applyAlignment="1" applyProtection="1">
      <alignment horizontal="center"/>
      <protection locked="0"/>
    </xf>
    <xf numFmtId="0" fontId="2" fillId="6" borderId="1" xfId="0" applyFont="1" applyFill="1" applyBorder="1" applyAlignment="1" applyProtection="1">
      <alignment horizontal="center" vertical="center"/>
      <protection locked="0"/>
    </xf>
    <xf numFmtId="0" fontId="22" fillId="15" borderId="0" xfId="0" applyFont="1" applyFill="1" applyAlignment="1" applyProtection="1">
      <alignment horizontal="left"/>
    </xf>
    <xf numFmtId="0" fontId="20" fillId="4" borderId="15" xfId="0" applyFont="1" applyFill="1" applyBorder="1" applyAlignment="1" applyProtection="1">
      <alignment horizontal="center" vertical="center"/>
      <protection locked="0"/>
    </xf>
    <xf numFmtId="0" fontId="2" fillId="4" borderId="16" xfId="0" applyFont="1" applyFill="1" applyBorder="1" applyAlignment="1" applyProtection="1">
      <alignment horizontal="center" vertical="center"/>
      <protection locked="0"/>
    </xf>
    <xf numFmtId="0" fontId="2" fillId="4" borderId="17" xfId="0" applyFont="1" applyFill="1" applyBorder="1" applyAlignment="1" applyProtection="1">
      <alignment horizontal="center" vertical="center"/>
      <protection locked="0"/>
    </xf>
    <xf numFmtId="0" fontId="24" fillId="0" borderId="15" xfId="0" applyFont="1" applyBorder="1" applyAlignment="1" applyProtection="1">
      <alignment horizontal="left" vertical="top" wrapText="1"/>
      <protection locked="0"/>
    </xf>
    <xf numFmtId="0" fontId="24" fillId="0" borderId="16" xfId="0" applyFont="1" applyBorder="1" applyAlignment="1" applyProtection="1">
      <alignment horizontal="left" vertical="top" wrapText="1"/>
      <protection locked="0"/>
    </xf>
    <xf numFmtId="0" fontId="24" fillId="0" borderId="17" xfId="0" applyFont="1" applyBorder="1" applyAlignment="1" applyProtection="1">
      <alignment horizontal="left" vertical="top" wrapText="1"/>
      <protection locked="0"/>
    </xf>
    <xf numFmtId="0" fontId="24" fillId="0" borderId="10" xfId="0" applyFont="1" applyBorder="1" applyAlignment="1" applyProtection="1">
      <alignment horizontal="left" vertical="top" wrapText="1"/>
      <protection locked="0"/>
    </xf>
    <xf numFmtId="0" fontId="24" fillId="0" borderId="0" xfId="0" applyFont="1" applyBorder="1" applyAlignment="1" applyProtection="1">
      <alignment horizontal="left" vertical="top" wrapText="1"/>
      <protection locked="0"/>
    </xf>
    <xf numFmtId="0" fontId="24" fillId="0" borderId="11" xfId="0" applyFont="1" applyBorder="1" applyAlignment="1" applyProtection="1">
      <alignment horizontal="left" vertical="top" wrapText="1"/>
      <protection locked="0"/>
    </xf>
    <xf numFmtId="0" fontId="24" fillId="0" borderId="12" xfId="0" applyFont="1" applyBorder="1" applyAlignment="1" applyProtection="1">
      <alignment horizontal="left" vertical="top" wrapText="1"/>
      <protection locked="0"/>
    </xf>
    <xf numFmtId="0" fontId="24" fillId="0" borderId="13" xfId="0" applyFont="1" applyBorder="1" applyAlignment="1" applyProtection="1">
      <alignment horizontal="left" vertical="top" wrapText="1"/>
      <protection locked="0"/>
    </xf>
    <xf numFmtId="0" fontId="24" fillId="0" borderId="14" xfId="0" applyFont="1" applyBorder="1" applyAlignment="1" applyProtection="1">
      <alignment horizontal="left" vertical="top" wrapText="1"/>
      <protection locked="0"/>
    </xf>
    <xf numFmtId="0" fontId="26" fillId="14" borderId="0" xfId="0" applyFont="1" applyFill="1" applyAlignment="1" applyProtection="1">
      <alignment horizontal="center" vertical="center"/>
      <protection locked="0"/>
    </xf>
    <xf numFmtId="165" fontId="2" fillId="0" borderId="1" xfId="0" applyNumberFormat="1" applyFont="1" applyBorder="1" applyAlignment="1" applyProtection="1">
      <alignment horizontal="center"/>
      <protection locked="0"/>
    </xf>
    <xf numFmtId="0" fontId="2" fillId="9" borderId="20" xfId="0" applyFont="1" applyFill="1" applyBorder="1" applyAlignment="1" applyProtection="1">
      <alignment horizontal="center"/>
      <protection locked="0"/>
    </xf>
    <xf numFmtId="0" fontId="2" fillId="9" borderId="21" xfId="0" applyFont="1" applyFill="1" applyBorder="1" applyAlignment="1" applyProtection="1">
      <alignment horizontal="center"/>
      <protection locked="0"/>
    </xf>
    <xf numFmtId="0" fontId="2" fillId="9" borderId="22" xfId="0" applyFont="1" applyFill="1" applyBorder="1" applyAlignment="1" applyProtection="1">
      <alignment horizontal="center"/>
      <protection locked="0"/>
    </xf>
    <xf numFmtId="0" fontId="2" fillId="9" borderId="23" xfId="0" applyFont="1" applyFill="1" applyBorder="1" applyAlignment="1" applyProtection="1">
      <alignment horizontal="center"/>
      <protection locked="0"/>
    </xf>
    <xf numFmtId="0" fontId="2" fillId="9" borderId="24" xfId="0" applyFont="1" applyFill="1" applyBorder="1" applyAlignment="1" applyProtection="1">
      <alignment horizontal="center"/>
      <protection locked="0"/>
    </xf>
    <xf numFmtId="0" fontId="2" fillId="9" borderId="25" xfId="0" applyFont="1" applyFill="1" applyBorder="1" applyAlignment="1" applyProtection="1">
      <alignment horizontal="center"/>
      <protection locked="0"/>
    </xf>
    <xf numFmtId="0" fontId="2" fillId="9" borderId="26" xfId="0" applyFont="1" applyFill="1" applyBorder="1" applyAlignment="1" applyProtection="1">
      <alignment horizontal="center"/>
      <protection locked="0"/>
    </xf>
    <xf numFmtId="0" fontId="2" fillId="9" borderId="27" xfId="0" applyFont="1" applyFill="1" applyBorder="1" applyAlignment="1" applyProtection="1">
      <alignment horizontal="center"/>
      <protection locked="0"/>
    </xf>
    <xf numFmtId="0" fontId="2" fillId="9" borderId="28" xfId="0" applyFont="1" applyFill="1" applyBorder="1" applyAlignment="1" applyProtection="1">
      <alignment horizontal="center"/>
      <protection locked="0"/>
    </xf>
    <xf numFmtId="0" fontId="28" fillId="4" borderId="15" xfId="0" applyFont="1" applyFill="1" applyBorder="1" applyAlignment="1" applyProtection="1">
      <alignment horizontal="center" vertical="center"/>
      <protection locked="0"/>
    </xf>
    <xf numFmtId="0" fontId="27" fillId="14" borderId="0" xfId="0" applyFont="1" applyFill="1" applyAlignment="1" applyProtection="1">
      <alignment horizontal="center" vertical="center"/>
      <protection locked="0"/>
    </xf>
    <xf numFmtId="0" fontId="2" fillId="29" borderId="1" xfId="0" applyFont="1" applyFill="1" applyBorder="1" applyAlignment="1" applyProtection="1">
      <alignment horizontal="center" vertical="center"/>
      <protection locked="0"/>
    </xf>
    <xf numFmtId="0" fontId="2" fillId="11" borderId="1" xfId="0" applyFont="1" applyFill="1" applyBorder="1" applyAlignment="1" applyProtection="1">
      <alignment horizontal="center" vertical="center" wrapText="1"/>
      <protection locked="0"/>
    </xf>
    <xf numFmtId="166" fontId="2" fillId="0" borderId="3" xfId="0" applyNumberFormat="1" applyFont="1" applyBorder="1" applyAlignment="1" applyProtection="1">
      <alignment horizontal="center"/>
      <protection locked="0"/>
    </xf>
    <xf numFmtId="166" fontId="2" fillId="0" borderId="4" xfId="0" applyNumberFormat="1" applyFont="1" applyBorder="1" applyAlignment="1" applyProtection="1">
      <alignment horizontal="center"/>
      <protection locked="0"/>
    </xf>
    <xf numFmtId="166" fontId="2" fillId="0" borderId="1" xfId="0" applyNumberFormat="1" applyFont="1" applyBorder="1" applyAlignment="1" applyProtection="1">
      <alignment horizontal="center"/>
      <protection locked="0"/>
    </xf>
    <xf numFmtId="166" fontId="3" fillId="0" borderId="3" xfId="0" applyNumberFormat="1" applyFont="1" applyBorder="1" applyAlignment="1" applyProtection="1">
      <alignment horizontal="center"/>
      <protection locked="0"/>
    </xf>
    <xf numFmtId="166" fontId="3" fillId="0" borderId="4" xfId="0" applyNumberFormat="1" applyFont="1" applyBorder="1" applyAlignment="1" applyProtection="1">
      <alignment horizontal="center"/>
      <protection locked="0"/>
    </xf>
    <xf numFmtId="0" fontId="5" fillId="0" borderId="3"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5" fillId="0" borderId="3" xfId="0" applyFont="1" applyBorder="1" applyAlignment="1" applyProtection="1">
      <alignment horizontal="right"/>
      <protection locked="0"/>
    </xf>
    <xf numFmtId="0" fontId="5" fillId="0" borderId="4" xfId="0" applyFont="1" applyBorder="1" applyAlignment="1" applyProtection="1">
      <alignment horizontal="right"/>
      <protection locked="0"/>
    </xf>
    <xf numFmtId="0" fontId="7" fillId="15" borderId="0" xfId="0" applyFont="1" applyFill="1" applyAlignment="1" applyProtection="1">
      <alignment horizontal="left"/>
    </xf>
    <xf numFmtId="0" fontId="4" fillId="0" borderId="6" xfId="0" applyFont="1" applyBorder="1" applyAlignment="1" applyProtection="1">
      <alignment horizontal="center"/>
      <protection locked="0"/>
    </xf>
    <xf numFmtId="0" fontId="4" fillId="0" borderId="7" xfId="0" applyFont="1" applyBorder="1" applyAlignment="1" applyProtection="1">
      <alignment horizontal="center"/>
      <protection locked="0"/>
    </xf>
    <xf numFmtId="0" fontId="4" fillId="0" borderId="8" xfId="0" applyFont="1" applyBorder="1" applyAlignment="1" applyProtection="1">
      <alignment horizontal="center"/>
      <protection locked="0"/>
    </xf>
    <xf numFmtId="0" fontId="4" fillId="0" borderId="29" xfId="0" applyFont="1" applyBorder="1" applyAlignment="1" applyProtection="1">
      <alignment horizontal="center"/>
      <protection locked="0"/>
    </xf>
    <xf numFmtId="0" fontId="4" fillId="0" borderId="30" xfId="0" applyFont="1" applyBorder="1" applyAlignment="1" applyProtection="1">
      <alignment horizontal="center"/>
      <protection locked="0"/>
    </xf>
    <xf numFmtId="0" fontId="4" fillId="0" borderId="31" xfId="0" applyFont="1" applyBorder="1" applyAlignment="1" applyProtection="1">
      <alignment horizontal="center"/>
      <protection locked="0"/>
    </xf>
    <xf numFmtId="0" fontId="4" fillId="0" borderId="25" xfId="0" applyFont="1" applyBorder="1" applyAlignment="1" applyProtection="1">
      <alignment horizontal="left" vertical="center"/>
      <protection locked="0"/>
    </xf>
    <xf numFmtId="0" fontId="4" fillId="0" borderId="0" xfId="0" applyFont="1" applyBorder="1" applyAlignment="1" applyProtection="1">
      <alignment horizontal="left" vertical="center"/>
      <protection locked="0"/>
    </xf>
    <xf numFmtId="0" fontId="19" fillId="0" borderId="27" xfId="0" applyFont="1" applyBorder="1" applyAlignment="1" applyProtection="1">
      <alignment horizontal="left" vertical="top" wrapText="1"/>
      <protection locked="0"/>
    </xf>
    <xf numFmtId="0" fontId="19" fillId="0" borderId="33" xfId="0" applyFont="1" applyBorder="1" applyAlignment="1" applyProtection="1">
      <alignment horizontal="left" vertical="top" wrapText="1"/>
      <protection locked="0"/>
    </xf>
    <xf numFmtId="0" fontId="19" fillId="0" borderId="28" xfId="0" applyFont="1" applyBorder="1" applyAlignment="1" applyProtection="1">
      <alignment horizontal="left" vertical="top" wrapText="1"/>
      <protection locked="0"/>
    </xf>
    <xf numFmtId="0" fontId="4" fillId="0" borderId="23" xfId="0" applyFont="1" applyBorder="1" applyAlignment="1" applyProtection="1">
      <alignment horizontal="left" wrapText="1"/>
      <protection locked="0"/>
    </xf>
    <xf numFmtId="0" fontId="4" fillId="0" borderId="32" xfId="0" applyFont="1" applyBorder="1" applyAlignment="1" applyProtection="1">
      <alignment horizontal="left" wrapText="1"/>
      <protection locked="0"/>
    </xf>
    <xf numFmtId="0" fontId="4" fillId="0" borderId="24" xfId="0" applyFont="1" applyBorder="1" applyAlignment="1" applyProtection="1">
      <alignment horizontal="left" wrapText="1"/>
      <protection locked="0"/>
    </xf>
    <xf numFmtId="0" fontId="8" fillId="0" borderId="1" xfId="0" applyFont="1" applyFill="1" applyBorder="1" applyAlignment="1" applyProtection="1">
      <alignment horizontal="center" vertical="center"/>
      <protection locked="0"/>
    </xf>
    <xf numFmtId="0" fontId="13" fillId="0" borderId="1" xfId="0" applyFont="1" applyFill="1" applyBorder="1" applyAlignment="1" applyProtection="1">
      <alignment horizontal="left" vertical="center"/>
      <protection locked="0"/>
    </xf>
    <xf numFmtId="0" fontId="13" fillId="0" borderId="1" xfId="0" applyFont="1" applyFill="1" applyBorder="1" applyAlignment="1" applyProtection="1">
      <alignment horizontal="center" vertical="center"/>
      <protection locked="0"/>
    </xf>
    <xf numFmtId="0" fontId="4" fillId="0" borderId="23" xfId="0" applyFont="1" applyBorder="1" applyAlignment="1" applyProtection="1">
      <alignment vertical="top" wrapText="1"/>
      <protection locked="0"/>
    </xf>
    <xf numFmtId="0" fontId="4" fillId="0" borderId="32" xfId="0" applyFont="1" applyBorder="1" applyAlignment="1" applyProtection="1">
      <alignment vertical="top" wrapText="1"/>
      <protection locked="0"/>
    </xf>
    <xf numFmtId="0" fontId="4" fillId="0" borderId="24" xfId="0" applyFont="1" applyBorder="1" applyAlignment="1" applyProtection="1">
      <alignment vertical="top" wrapText="1"/>
      <protection locked="0"/>
    </xf>
    <xf numFmtId="0" fontId="4" fillId="0" borderId="25" xfId="0" applyFont="1" applyBorder="1" applyAlignment="1" applyProtection="1">
      <alignment horizontal="left" vertical="top" wrapText="1"/>
      <protection locked="0"/>
    </xf>
    <xf numFmtId="0" fontId="4" fillId="0" borderId="0" xfId="0" applyFont="1" applyBorder="1" applyAlignment="1" applyProtection="1">
      <alignment horizontal="left" vertical="top" wrapText="1"/>
      <protection locked="0"/>
    </xf>
    <xf numFmtId="0" fontId="4" fillId="0" borderId="26" xfId="0" applyFont="1" applyBorder="1" applyAlignment="1" applyProtection="1">
      <alignment horizontal="left" vertical="top" wrapText="1"/>
      <protection locked="0"/>
    </xf>
    <xf numFmtId="0" fontId="4" fillId="0" borderId="27" xfId="0" applyFont="1" applyBorder="1" applyAlignment="1" applyProtection="1">
      <alignment horizontal="left" vertical="top" wrapText="1"/>
      <protection locked="0"/>
    </xf>
    <xf numFmtId="0" fontId="4" fillId="0" borderId="33" xfId="0" applyFont="1" applyBorder="1" applyAlignment="1" applyProtection="1">
      <alignment horizontal="left" vertical="top" wrapText="1"/>
      <protection locked="0"/>
    </xf>
    <xf numFmtId="0" fontId="4" fillId="0" borderId="28" xfId="0" applyFont="1" applyBorder="1" applyAlignment="1" applyProtection="1">
      <alignment horizontal="left" vertical="top" wrapText="1"/>
      <protection locked="0"/>
    </xf>
    <xf numFmtId="0" fontId="4" fillId="0" borderId="34" xfId="0" applyFont="1" applyBorder="1" applyAlignment="1" applyProtection="1">
      <alignment horizontal="left" vertical="top" wrapText="1"/>
      <protection locked="0"/>
    </xf>
    <xf numFmtId="0" fontId="4" fillId="0" borderId="1" xfId="0" applyFont="1" applyBorder="1" applyProtection="1">
      <protection locked="0"/>
    </xf>
    <xf numFmtId="0" fontId="8" fillId="0" borderId="1" xfId="0" applyFont="1" applyBorder="1" applyAlignment="1" applyProtection="1">
      <alignment horizontal="center" vertical="center"/>
      <protection locked="0"/>
    </xf>
    <xf numFmtId="0" fontId="8" fillId="0" borderId="1" xfId="0" applyFont="1" applyBorder="1" applyAlignment="1" applyProtection="1">
      <alignment horizontal="center" vertical="center"/>
      <protection locked="0"/>
    </xf>
    <xf numFmtId="0" fontId="4" fillId="0" borderId="1" xfId="0" applyFont="1" applyBorder="1" applyAlignment="1" applyProtection="1">
      <alignment horizontal="center" vertical="center"/>
      <protection locked="0"/>
    </xf>
    <xf numFmtId="0" fontId="0" fillId="0" borderId="1" xfId="0" applyBorder="1"/>
    <xf numFmtId="0" fontId="0" fillId="9" borderId="1" xfId="0" applyFill="1" applyBorder="1"/>
    <xf numFmtId="0" fontId="0" fillId="6" borderId="1" xfId="0" applyFill="1" applyBorder="1"/>
    <xf numFmtId="0" fontId="0" fillId="6" borderId="1" xfId="0" applyFill="1" applyBorder="1" applyAlignment="1">
      <alignment wrapText="1"/>
    </xf>
    <xf numFmtId="0" fontId="10" fillId="6" borderId="1" xfId="0" applyFont="1" applyFill="1" applyBorder="1" applyAlignment="1" applyProtection="1">
      <alignment horizontal="center" vertical="center" wrapText="1" readingOrder="1"/>
      <protection locked="0"/>
    </xf>
    <xf numFmtId="0" fontId="14" fillId="6" borderId="5" xfId="0" applyFont="1" applyFill="1" applyBorder="1" applyAlignment="1" applyProtection="1">
      <alignment horizontal="center" vertical="center" wrapText="1"/>
      <protection locked="0"/>
    </xf>
    <xf numFmtId="0" fontId="5" fillId="6" borderId="5" xfId="0" applyFont="1" applyFill="1" applyBorder="1" applyAlignment="1" applyProtection="1">
      <alignment horizontal="center" vertical="center" wrapText="1"/>
      <protection locked="0"/>
    </xf>
    <xf numFmtId="0" fontId="0" fillId="6" borderId="1" xfId="0" applyFill="1" applyBorder="1" applyAlignment="1">
      <alignment horizontal="center"/>
    </xf>
    <xf numFmtId="9" fontId="3" fillId="33" borderId="1" xfId="1" applyFont="1" applyFill="1" applyBorder="1" applyAlignment="1" applyProtection="1">
      <alignment horizontal="center"/>
      <protection locked="0"/>
    </xf>
    <xf numFmtId="0" fontId="0" fillId="33" borderId="1" xfId="0" applyFill="1" applyBorder="1"/>
    <xf numFmtId="0" fontId="5" fillId="6" borderId="1" xfId="0" applyFont="1" applyFill="1" applyBorder="1" applyAlignment="1" applyProtection="1">
      <alignment horizontal="center" vertical="center" wrapText="1"/>
      <protection locked="0"/>
    </xf>
    <xf numFmtId="0" fontId="5" fillId="6" borderId="3"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3" fillId="6" borderId="1" xfId="0" applyFont="1" applyFill="1" applyBorder="1" applyAlignment="1" applyProtection="1">
      <alignment horizontal="center"/>
      <protection locked="0"/>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136351706036745"/>
          <c:y val="7.4548702245552642E-2"/>
          <c:w val="0.83419203849518808"/>
          <c:h val="0.8326195683872849"/>
        </c:manualLayout>
      </c:layout>
      <c:lineChart>
        <c:grouping val="standard"/>
        <c:varyColors val="0"/>
        <c:ser>
          <c:idx val="0"/>
          <c:order val="0"/>
          <c:trendline>
            <c:trendlineType val="linear"/>
            <c:dispRSqr val="1"/>
            <c:dispEq val="1"/>
            <c:trendlineLbl>
              <c:numFmt formatCode="General" sourceLinked="0"/>
            </c:trendlineLbl>
          </c:trendline>
          <c:val>
            <c:numRef>
              <c:f>LINEAL!$G$16:$G$27</c:f>
              <c:numCache>
                <c:formatCode>0.00</c:formatCode>
                <c:ptCount val="12"/>
                <c:pt idx="0">
                  <c:v>909.61895910780663</c:v>
                </c:pt>
                <c:pt idx="1">
                  <c:v>921.39769452449571</c:v>
                </c:pt>
                <c:pt idx="2">
                  <c:v>921.30398671096339</c:v>
                </c:pt>
                <c:pt idx="3">
                  <c:v>933.34407216494856</c:v>
                </c:pt>
                <c:pt idx="4">
                  <c:v>1079.4144981412639</c:v>
                </c:pt>
                <c:pt idx="5">
                  <c:v>1034.2219020172911</c:v>
                </c:pt>
                <c:pt idx="6">
                  <c:v>1029.6926910299003</c:v>
                </c:pt>
                <c:pt idx="7">
                  <c:v>1109.9226804123712</c:v>
                </c:pt>
                <c:pt idx="8">
                  <c:v>1273.4665427509294</c:v>
                </c:pt>
                <c:pt idx="9">
                  <c:v>1306.8804034582133</c:v>
                </c:pt>
                <c:pt idx="10">
                  <c:v>1311.5033222591362</c:v>
                </c:pt>
                <c:pt idx="11">
                  <c:v>1219.2332474226805</c:v>
                </c:pt>
              </c:numCache>
            </c:numRef>
          </c:val>
          <c:smooth val="0"/>
          <c:extLst>
            <c:ext xmlns:c16="http://schemas.microsoft.com/office/drawing/2014/chart" uri="{C3380CC4-5D6E-409C-BE32-E72D297353CC}">
              <c16:uniqueId val="{00000000-224B-446D-981F-05654B906080}"/>
            </c:ext>
          </c:extLst>
        </c:ser>
        <c:dLbls>
          <c:showLegendKey val="0"/>
          <c:showVal val="0"/>
          <c:showCatName val="0"/>
          <c:showSerName val="0"/>
          <c:showPercent val="0"/>
          <c:showBubbleSize val="0"/>
        </c:dLbls>
        <c:marker val="1"/>
        <c:smooth val="0"/>
        <c:axId val="417976448"/>
        <c:axId val="417975664"/>
      </c:lineChart>
      <c:catAx>
        <c:axId val="417976448"/>
        <c:scaling>
          <c:orientation val="minMax"/>
        </c:scaling>
        <c:delete val="0"/>
        <c:axPos val="b"/>
        <c:majorTickMark val="out"/>
        <c:minorTickMark val="none"/>
        <c:tickLblPos val="nextTo"/>
        <c:crossAx val="417975664"/>
        <c:crosses val="autoZero"/>
        <c:auto val="1"/>
        <c:lblAlgn val="ctr"/>
        <c:lblOffset val="100"/>
        <c:noMultiLvlLbl val="0"/>
      </c:catAx>
      <c:valAx>
        <c:axId val="417975664"/>
        <c:scaling>
          <c:orientation val="minMax"/>
        </c:scaling>
        <c:delete val="0"/>
        <c:axPos val="l"/>
        <c:majorGridlines/>
        <c:numFmt formatCode="0.00" sourceLinked="1"/>
        <c:majorTickMark val="out"/>
        <c:minorTickMark val="none"/>
        <c:tickLblPos val="nextTo"/>
        <c:crossAx val="41797644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trendlineLbl>
          </c:trendline>
          <c:xVal>
            <c:numRef>
              <c:f>LINEAL!$D$16:$D$31</c:f>
              <c:numCache>
                <c:formatCode>General</c:formatCode>
                <c:ptCount val="1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numCache>
            </c:numRef>
          </c:xVal>
          <c:yVal>
            <c:numRef>
              <c:f>LINEAL!$E$16:$E$31</c:f>
              <c:numCache>
                <c:formatCode>General</c:formatCode>
                <c:ptCount val="16"/>
                <c:pt idx="0">
                  <c:v>750</c:v>
                </c:pt>
                <c:pt idx="1">
                  <c:v>980</c:v>
                </c:pt>
                <c:pt idx="2">
                  <c:v>850</c:v>
                </c:pt>
                <c:pt idx="3">
                  <c:v>1110</c:v>
                </c:pt>
                <c:pt idx="4">
                  <c:v>890</c:v>
                </c:pt>
                <c:pt idx="5">
                  <c:v>1100</c:v>
                </c:pt>
                <c:pt idx="6">
                  <c:v>950</c:v>
                </c:pt>
                <c:pt idx="7">
                  <c:v>1320</c:v>
                </c:pt>
                <c:pt idx="8">
                  <c:v>1050</c:v>
                </c:pt>
                <c:pt idx="9">
                  <c:v>1390</c:v>
                </c:pt>
                <c:pt idx="10">
                  <c:v>1210</c:v>
                </c:pt>
                <c:pt idx="11">
                  <c:v>1450</c:v>
                </c:pt>
              </c:numCache>
            </c:numRef>
          </c:yVal>
          <c:smooth val="0"/>
          <c:extLst>
            <c:ext xmlns:c16="http://schemas.microsoft.com/office/drawing/2014/chart" uri="{C3380CC4-5D6E-409C-BE32-E72D297353CC}">
              <c16:uniqueId val="{00000000-B9D5-4D43-B7A9-62BC0AD48AF4}"/>
            </c:ext>
          </c:extLst>
        </c:ser>
        <c:dLbls>
          <c:showLegendKey val="0"/>
          <c:showVal val="0"/>
          <c:showCatName val="0"/>
          <c:showSerName val="0"/>
          <c:showPercent val="0"/>
          <c:showBubbleSize val="0"/>
        </c:dLbls>
        <c:axId val="12164416"/>
        <c:axId val="12154848"/>
      </c:scatterChart>
      <c:valAx>
        <c:axId val="12164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2154848"/>
        <c:crosses val="autoZero"/>
        <c:crossBetween val="midCat"/>
      </c:valAx>
      <c:valAx>
        <c:axId val="12154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21644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dLbls>
          <c:showLegendKey val="0"/>
          <c:showVal val="0"/>
          <c:showCatName val="0"/>
          <c:showSerName val="0"/>
          <c:showPercent val="0"/>
          <c:showBubbleSize val="0"/>
        </c:dLbls>
        <c:marker val="1"/>
        <c:smooth val="0"/>
        <c:axId val="417972920"/>
        <c:axId val="322397592"/>
      </c:lineChart>
      <c:catAx>
        <c:axId val="417972920"/>
        <c:scaling>
          <c:orientation val="minMax"/>
        </c:scaling>
        <c:delete val="0"/>
        <c:axPos val="b"/>
        <c:majorTickMark val="out"/>
        <c:minorTickMark val="none"/>
        <c:tickLblPos val="nextTo"/>
        <c:crossAx val="322397592"/>
        <c:crosses val="autoZero"/>
        <c:auto val="1"/>
        <c:lblAlgn val="ctr"/>
        <c:lblOffset val="100"/>
        <c:noMultiLvlLbl val="0"/>
      </c:catAx>
      <c:valAx>
        <c:axId val="322397592"/>
        <c:scaling>
          <c:orientation val="minMax"/>
        </c:scaling>
        <c:delete val="0"/>
        <c:axPos val="l"/>
        <c:majorGridlines/>
        <c:numFmt formatCode="0.00" sourceLinked="1"/>
        <c:majorTickMark val="out"/>
        <c:minorTickMark val="none"/>
        <c:tickLblPos val="nextTo"/>
        <c:crossAx val="417972920"/>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1"/>
            <c:dispEq val="1"/>
            <c:trendlineLbl>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rendlineLbl>
          </c:trendline>
          <c:xVal>
            <c:numRef>
              <c:f>LOGARÍTMICO!$D$16:$D$27</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LOGARÍTMICO!$E$16:$E$27</c:f>
              <c:numCache>
                <c:formatCode>General</c:formatCode>
                <c:ptCount val="12"/>
                <c:pt idx="0">
                  <c:v>750</c:v>
                </c:pt>
                <c:pt idx="1">
                  <c:v>980</c:v>
                </c:pt>
                <c:pt idx="2">
                  <c:v>850</c:v>
                </c:pt>
                <c:pt idx="3">
                  <c:v>1110</c:v>
                </c:pt>
                <c:pt idx="4">
                  <c:v>890</c:v>
                </c:pt>
                <c:pt idx="5">
                  <c:v>1100</c:v>
                </c:pt>
                <c:pt idx="6">
                  <c:v>950</c:v>
                </c:pt>
                <c:pt idx="7">
                  <c:v>1320</c:v>
                </c:pt>
                <c:pt idx="8">
                  <c:v>1050</c:v>
                </c:pt>
                <c:pt idx="9">
                  <c:v>1390</c:v>
                </c:pt>
                <c:pt idx="10">
                  <c:v>1210</c:v>
                </c:pt>
                <c:pt idx="11">
                  <c:v>1450</c:v>
                </c:pt>
              </c:numCache>
            </c:numRef>
          </c:yVal>
          <c:smooth val="0"/>
          <c:extLst>
            <c:ext xmlns:c16="http://schemas.microsoft.com/office/drawing/2014/chart" uri="{C3380CC4-5D6E-409C-BE32-E72D297353CC}">
              <c16:uniqueId val="{00000000-6618-4AB9-B2CD-10155FF5B4C9}"/>
            </c:ext>
          </c:extLst>
        </c:ser>
        <c:dLbls>
          <c:showLegendKey val="0"/>
          <c:showVal val="0"/>
          <c:showCatName val="0"/>
          <c:showSerName val="0"/>
          <c:showPercent val="0"/>
          <c:showBubbleSize val="0"/>
        </c:dLbls>
        <c:axId val="594519103"/>
        <c:axId val="594523679"/>
      </c:scatterChart>
      <c:valAx>
        <c:axId val="5945191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94523679"/>
        <c:crosses val="autoZero"/>
        <c:crossBetween val="midCat"/>
      </c:valAx>
      <c:valAx>
        <c:axId val="594523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945191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7682169126221643E-2"/>
          <c:y val="2.3547749045201398E-2"/>
          <c:w val="0.90231783087377837"/>
          <c:h val="0.86049215044648419"/>
        </c:manualLayout>
      </c:layout>
      <c:lineChart>
        <c:grouping val="standard"/>
        <c:varyColors val="0"/>
        <c:ser>
          <c:idx val="0"/>
          <c:order val="0"/>
          <c:trendline>
            <c:trendlineType val="exp"/>
            <c:dispRSqr val="1"/>
            <c:dispEq val="1"/>
            <c:trendlineLbl>
              <c:layout>
                <c:manualLayout>
                  <c:x val="-4.9958134777410769E-2"/>
                  <c:y val="0.31987591416079508"/>
                </c:manualLayout>
              </c:layout>
              <c:numFmt formatCode="General" sourceLinked="0"/>
              <c:txPr>
                <a:bodyPr/>
                <a:lstStyle/>
                <a:p>
                  <a:pPr>
                    <a:defRPr sz="2000"/>
                  </a:pPr>
                  <a:endParaRPr lang="es-CO"/>
                </a:p>
              </c:txPr>
            </c:trendlineLbl>
          </c:trendline>
          <c:val>
            <c:numRef>
              <c:f>EXPONENCIAL!$G$16:$G$27</c:f>
              <c:numCache>
                <c:formatCode>0.00</c:formatCode>
                <c:ptCount val="12"/>
                <c:pt idx="0">
                  <c:v>909.09090909090912</c:v>
                </c:pt>
                <c:pt idx="1">
                  <c:v>921.9190968955786</c:v>
                </c:pt>
                <c:pt idx="2">
                  <c:v>921.90889370932746</c:v>
                </c:pt>
                <c:pt idx="3">
                  <c:v>933.55761143818336</c:v>
                </c:pt>
                <c:pt idx="4">
                  <c:v>1078.7878787878788</c:v>
                </c:pt>
                <c:pt idx="5">
                  <c:v>1034.8071495766699</c:v>
                </c:pt>
                <c:pt idx="6">
                  <c:v>1030.3687635574836</c:v>
                </c:pt>
                <c:pt idx="7">
                  <c:v>1110.1766190075693</c:v>
                </c:pt>
                <c:pt idx="8">
                  <c:v>1272.7272727272727</c:v>
                </c:pt>
                <c:pt idx="9">
                  <c:v>1307.6199435559738</c:v>
                </c:pt>
                <c:pt idx="10">
                  <c:v>1312.3644251626897</c:v>
                </c:pt>
                <c:pt idx="11">
                  <c:v>1219.5121951219512</c:v>
                </c:pt>
              </c:numCache>
            </c:numRef>
          </c:val>
          <c:smooth val="0"/>
          <c:extLst>
            <c:ext xmlns:c16="http://schemas.microsoft.com/office/drawing/2014/chart" uri="{C3380CC4-5D6E-409C-BE32-E72D297353CC}">
              <c16:uniqueId val="{00000000-3D09-473E-B260-A15EA0DB2BD7}"/>
            </c:ext>
          </c:extLst>
        </c:ser>
        <c:dLbls>
          <c:showLegendKey val="0"/>
          <c:showVal val="0"/>
          <c:showCatName val="0"/>
          <c:showSerName val="0"/>
          <c:showPercent val="0"/>
          <c:showBubbleSize val="0"/>
        </c:dLbls>
        <c:marker val="1"/>
        <c:smooth val="0"/>
        <c:axId val="414874768"/>
        <c:axId val="414868888"/>
      </c:lineChart>
      <c:catAx>
        <c:axId val="414874768"/>
        <c:scaling>
          <c:orientation val="minMax"/>
        </c:scaling>
        <c:delete val="0"/>
        <c:axPos val="b"/>
        <c:majorTickMark val="out"/>
        <c:minorTickMark val="none"/>
        <c:tickLblPos val="nextTo"/>
        <c:crossAx val="414868888"/>
        <c:crosses val="autoZero"/>
        <c:auto val="1"/>
        <c:lblAlgn val="ctr"/>
        <c:lblOffset val="100"/>
        <c:noMultiLvlLbl val="0"/>
      </c:catAx>
      <c:valAx>
        <c:axId val="414868888"/>
        <c:scaling>
          <c:orientation val="minMax"/>
        </c:scaling>
        <c:delete val="0"/>
        <c:axPos val="l"/>
        <c:majorGridlines/>
        <c:numFmt formatCode="0.00" sourceLinked="1"/>
        <c:majorTickMark val="out"/>
        <c:minorTickMark val="none"/>
        <c:tickLblPos val="nextTo"/>
        <c:crossAx val="414874768"/>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numFmt formatCode="General" sourceLinked="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CO"/>
                </a:p>
              </c:txPr>
            </c:trendlineLbl>
          </c:trendline>
          <c:xVal>
            <c:numRef>
              <c:f>EXPONENCIAL!$D$16:$D$27</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EXPONENCIAL!$E$16:$E$27</c:f>
              <c:numCache>
                <c:formatCode>General</c:formatCode>
                <c:ptCount val="12"/>
                <c:pt idx="0">
                  <c:v>750</c:v>
                </c:pt>
                <c:pt idx="1">
                  <c:v>980</c:v>
                </c:pt>
                <c:pt idx="2">
                  <c:v>850</c:v>
                </c:pt>
                <c:pt idx="3">
                  <c:v>1110</c:v>
                </c:pt>
                <c:pt idx="4">
                  <c:v>890</c:v>
                </c:pt>
                <c:pt idx="5">
                  <c:v>1100</c:v>
                </c:pt>
                <c:pt idx="6">
                  <c:v>950</c:v>
                </c:pt>
                <c:pt idx="7">
                  <c:v>1320</c:v>
                </c:pt>
                <c:pt idx="8">
                  <c:v>1050</c:v>
                </c:pt>
                <c:pt idx="9">
                  <c:v>1390</c:v>
                </c:pt>
                <c:pt idx="10">
                  <c:v>1210</c:v>
                </c:pt>
                <c:pt idx="11">
                  <c:v>1450</c:v>
                </c:pt>
              </c:numCache>
            </c:numRef>
          </c:yVal>
          <c:smooth val="0"/>
          <c:extLst>
            <c:ext xmlns:c16="http://schemas.microsoft.com/office/drawing/2014/chart" uri="{C3380CC4-5D6E-409C-BE32-E72D297353CC}">
              <c16:uniqueId val="{00000000-3131-4805-8438-92E21C3176F4}"/>
            </c:ext>
          </c:extLst>
        </c:ser>
        <c:dLbls>
          <c:showLegendKey val="0"/>
          <c:showVal val="0"/>
          <c:showCatName val="0"/>
          <c:showSerName val="0"/>
          <c:showPercent val="0"/>
          <c:showBubbleSize val="0"/>
        </c:dLbls>
        <c:axId val="596469519"/>
        <c:axId val="596471183"/>
      </c:scatterChart>
      <c:valAx>
        <c:axId val="5964695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96471183"/>
        <c:crosses val="autoZero"/>
        <c:crossBetween val="midCat"/>
      </c:valAx>
      <c:valAx>
        <c:axId val="596471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9646951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gráfico lineal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28575" cap="rnd">
                <a:solidFill>
                  <a:schemeClr val="tx1"/>
                </a:solidFill>
                <a:prstDash val="sysDot"/>
              </a:ln>
              <a:effectLst/>
            </c:spPr>
            <c:trendlineType val="linear"/>
            <c:dispRSqr val="1"/>
            <c:dispEq val="1"/>
            <c:trendlineLbl>
              <c:layout>
                <c:manualLayout>
                  <c:x val="6.5019825500301593E-3"/>
                  <c:y val="-5.9432761496344841E-2"/>
                </c:manualLayout>
              </c:layout>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s-CO"/>
                </a:p>
              </c:txPr>
            </c:trendlineLbl>
          </c:trendline>
          <c:xVal>
            <c:numRef>
              <c:f>'EJERCICIO 1'!$H$8:$H$43</c:f>
              <c:numCache>
                <c:formatCode>General</c:formatCode>
                <c:ptCount val="3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numCache>
            </c:numRef>
          </c:xVal>
          <c:yVal>
            <c:numRef>
              <c:f>'EJERCICIO 1'!$I$8:$I$43</c:f>
              <c:numCache>
                <c:formatCode>General</c:formatCode>
                <c:ptCount val="36"/>
                <c:pt idx="0">
                  <c:v>6000</c:v>
                </c:pt>
                <c:pt idx="1">
                  <c:v>3540</c:v>
                </c:pt>
                <c:pt idx="2">
                  <c:v>2500</c:v>
                </c:pt>
                <c:pt idx="3">
                  <c:v>1020</c:v>
                </c:pt>
                <c:pt idx="4">
                  <c:v>3310</c:v>
                </c:pt>
                <c:pt idx="5">
                  <c:v>5010</c:v>
                </c:pt>
                <c:pt idx="6">
                  <c:v>6150</c:v>
                </c:pt>
                <c:pt idx="7">
                  <c:v>4220</c:v>
                </c:pt>
                <c:pt idx="8">
                  <c:v>1750</c:v>
                </c:pt>
                <c:pt idx="9">
                  <c:v>1200</c:v>
                </c:pt>
                <c:pt idx="10">
                  <c:v>3350</c:v>
                </c:pt>
                <c:pt idx="11">
                  <c:v>4820</c:v>
                </c:pt>
                <c:pt idx="12">
                  <c:v>5500</c:v>
                </c:pt>
                <c:pt idx="13">
                  <c:v>4890</c:v>
                </c:pt>
                <c:pt idx="14">
                  <c:v>3060</c:v>
                </c:pt>
                <c:pt idx="15">
                  <c:v>960</c:v>
                </c:pt>
                <c:pt idx="16">
                  <c:v>2000</c:v>
                </c:pt>
                <c:pt idx="17">
                  <c:v>5540</c:v>
                </c:pt>
                <c:pt idx="18">
                  <c:v>7270</c:v>
                </c:pt>
                <c:pt idx="19">
                  <c:v>5430</c:v>
                </c:pt>
                <c:pt idx="20">
                  <c:v>4030</c:v>
                </c:pt>
                <c:pt idx="21">
                  <c:v>2650</c:v>
                </c:pt>
                <c:pt idx="22">
                  <c:v>4110</c:v>
                </c:pt>
                <c:pt idx="23">
                  <c:v>6030</c:v>
                </c:pt>
                <c:pt idx="24">
                  <c:v>6100</c:v>
                </c:pt>
                <c:pt idx="25">
                  <c:v>4560</c:v>
                </c:pt>
                <c:pt idx="26">
                  <c:v>2900</c:v>
                </c:pt>
              </c:numCache>
            </c:numRef>
          </c:yVal>
          <c:smooth val="0"/>
          <c:extLst>
            <c:ext xmlns:c16="http://schemas.microsoft.com/office/drawing/2014/chart" uri="{C3380CC4-5D6E-409C-BE32-E72D297353CC}">
              <c16:uniqueId val="{00000000-75DA-4BDF-BDED-65AB96721EE4}"/>
            </c:ext>
          </c:extLst>
        </c:ser>
        <c:dLbls>
          <c:showLegendKey val="0"/>
          <c:showVal val="0"/>
          <c:showCatName val="0"/>
          <c:showSerName val="0"/>
          <c:showPercent val="0"/>
          <c:showBubbleSize val="0"/>
        </c:dLbls>
        <c:axId val="347519464"/>
        <c:axId val="347519792"/>
      </c:scatterChart>
      <c:valAx>
        <c:axId val="347519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47519792"/>
        <c:crosses val="autoZero"/>
        <c:crossBetween val="midCat"/>
      </c:valAx>
      <c:valAx>
        <c:axId val="347519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47519464"/>
        <c:crosses val="autoZero"/>
        <c:crossBetween val="midCat"/>
      </c:valAx>
      <c:spPr>
        <a:noFill/>
        <a:ln>
          <a:noFill/>
        </a:ln>
        <a:effectLst/>
      </c:spPr>
    </c:plotArea>
    <c:plotVisOnly val="1"/>
    <c:dispBlanksAs val="gap"/>
    <c:showDLblsOverMax val="0"/>
  </c:chart>
  <c:spPr>
    <a:solidFill>
      <a:schemeClr val="bg1"/>
    </a:solidFill>
    <a:ln w="2857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 gráfico logaritmico</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ysClr val="windowText" lastClr="000000"/>
                </a:solidFill>
                <a:prstDash val="solid"/>
              </a:ln>
              <a:effectLst/>
            </c:spPr>
            <c:trendlineType val="log"/>
            <c:dispRSqr val="1"/>
            <c:dispEq val="1"/>
            <c:trendlineLbl>
              <c:layout>
                <c:manualLayout>
                  <c:x val="8.3583678780765627E-2"/>
                  <c:y val="-0.25152522601341498"/>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rendlineLbl>
          </c:trendline>
          <c:xVal>
            <c:numRef>
              <c:f>'EJERCICIO 1'!$H$8:$H$34</c:f>
              <c:numCache>
                <c:formatCode>General</c:formatCode>
                <c:ptCount val="2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numCache>
            </c:numRef>
          </c:xVal>
          <c:yVal>
            <c:numRef>
              <c:f>'EJERCICIO 1'!$I$8:$I$34</c:f>
              <c:numCache>
                <c:formatCode>General</c:formatCode>
                <c:ptCount val="27"/>
                <c:pt idx="0">
                  <c:v>6000</c:v>
                </c:pt>
                <c:pt idx="1">
                  <c:v>3540</c:v>
                </c:pt>
                <c:pt idx="2">
                  <c:v>2500</c:v>
                </c:pt>
                <c:pt idx="3">
                  <c:v>1020</c:v>
                </c:pt>
                <c:pt idx="4">
                  <c:v>3310</c:v>
                </c:pt>
                <c:pt idx="5">
                  <c:v>5010</c:v>
                </c:pt>
                <c:pt idx="6">
                  <c:v>6150</c:v>
                </c:pt>
                <c:pt idx="7">
                  <c:v>4220</c:v>
                </c:pt>
                <c:pt idx="8">
                  <c:v>1750</c:v>
                </c:pt>
                <c:pt idx="9">
                  <c:v>1200</c:v>
                </c:pt>
                <c:pt idx="10">
                  <c:v>3350</c:v>
                </c:pt>
                <c:pt idx="11">
                  <c:v>4820</c:v>
                </c:pt>
                <c:pt idx="12">
                  <c:v>5500</c:v>
                </c:pt>
                <c:pt idx="13">
                  <c:v>4890</c:v>
                </c:pt>
                <c:pt idx="14">
                  <c:v>3060</c:v>
                </c:pt>
                <c:pt idx="15">
                  <c:v>960</c:v>
                </c:pt>
                <c:pt idx="16">
                  <c:v>2000</c:v>
                </c:pt>
                <c:pt idx="17">
                  <c:v>5540</c:v>
                </c:pt>
                <c:pt idx="18">
                  <c:v>7270</c:v>
                </c:pt>
                <c:pt idx="19">
                  <c:v>5430</c:v>
                </c:pt>
                <c:pt idx="20">
                  <c:v>4030</c:v>
                </c:pt>
                <c:pt idx="21">
                  <c:v>2650</c:v>
                </c:pt>
                <c:pt idx="22">
                  <c:v>4110</c:v>
                </c:pt>
                <c:pt idx="23">
                  <c:v>6030</c:v>
                </c:pt>
                <c:pt idx="24">
                  <c:v>6100</c:v>
                </c:pt>
                <c:pt idx="25">
                  <c:v>4560</c:v>
                </c:pt>
                <c:pt idx="26">
                  <c:v>2900</c:v>
                </c:pt>
              </c:numCache>
            </c:numRef>
          </c:yVal>
          <c:smooth val="0"/>
          <c:extLst>
            <c:ext xmlns:c16="http://schemas.microsoft.com/office/drawing/2014/chart" uri="{C3380CC4-5D6E-409C-BE32-E72D297353CC}">
              <c16:uniqueId val="{00000000-6D04-41BC-A7B4-0436E6637C69}"/>
            </c:ext>
          </c:extLst>
        </c:ser>
        <c:dLbls>
          <c:showLegendKey val="0"/>
          <c:showVal val="0"/>
          <c:showCatName val="0"/>
          <c:showSerName val="0"/>
          <c:showPercent val="0"/>
          <c:showBubbleSize val="0"/>
        </c:dLbls>
        <c:axId val="594144335"/>
        <c:axId val="594146831"/>
      </c:scatterChart>
      <c:valAx>
        <c:axId val="594144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94146831"/>
        <c:crosses val="autoZero"/>
        <c:crossBetween val="midCat"/>
      </c:valAx>
      <c:valAx>
        <c:axId val="594146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59414433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 gráfico expononcial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tx1"/>
                </a:solidFill>
                <a:prstDash val="solid"/>
              </a:ln>
              <a:effectLst/>
            </c:spPr>
            <c:trendlineType val="exp"/>
            <c:dispRSqr val="1"/>
            <c:dispEq val="1"/>
            <c:trendlineLbl>
              <c:layout>
                <c:manualLayout>
                  <c:x val="7.5920542810272607E-2"/>
                  <c:y val="-0.2325408282298046"/>
                </c:manualLayout>
              </c:layout>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s-CO"/>
                </a:p>
              </c:txPr>
            </c:trendlineLbl>
          </c:trendline>
          <c:xVal>
            <c:numRef>
              <c:f>'EJERCICIO 1'!$H$8:$H$34</c:f>
              <c:numCache>
                <c:formatCode>General</c:formatCode>
                <c:ptCount val="2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numCache>
            </c:numRef>
          </c:xVal>
          <c:yVal>
            <c:numRef>
              <c:f>'EJERCICIO 1'!$I$8:$I$34</c:f>
              <c:numCache>
                <c:formatCode>General</c:formatCode>
                <c:ptCount val="27"/>
                <c:pt idx="0">
                  <c:v>6000</c:v>
                </c:pt>
                <c:pt idx="1">
                  <c:v>3540</c:v>
                </c:pt>
                <c:pt idx="2">
                  <c:v>2500</c:v>
                </c:pt>
                <c:pt idx="3">
                  <c:v>1020</c:v>
                </c:pt>
                <c:pt idx="4">
                  <c:v>3310</c:v>
                </c:pt>
                <c:pt idx="5">
                  <c:v>5010</c:v>
                </c:pt>
                <c:pt idx="6">
                  <c:v>6150</c:v>
                </c:pt>
                <c:pt idx="7">
                  <c:v>4220</c:v>
                </c:pt>
                <c:pt idx="8">
                  <c:v>1750</c:v>
                </c:pt>
                <c:pt idx="9">
                  <c:v>1200</c:v>
                </c:pt>
                <c:pt idx="10">
                  <c:v>3350</c:v>
                </c:pt>
                <c:pt idx="11">
                  <c:v>4820</c:v>
                </c:pt>
                <c:pt idx="12">
                  <c:v>5500</c:v>
                </c:pt>
                <c:pt idx="13">
                  <c:v>4890</c:v>
                </c:pt>
                <c:pt idx="14">
                  <c:v>3060</c:v>
                </c:pt>
                <c:pt idx="15">
                  <c:v>960</c:v>
                </c:pt>
                <c:pt idx="16">
                  <c:v>2000</c:v>
                </c:pt>
                <c:pt idx="17">
                  <c:v>5540</c:v>
                </c:pt>
                <c:pt idx="18">
                  <c:v>7270</c:v>
                </c:pt>
                <c:pt idx="19">
                  <c:v>5430</c:v>
                </c:pt>
                <c:pt idx="20">
                  <c:v>4030</c:v>
                </c:pt>
                <c:pt idx="21">
                  <c:v>2650</c:v>
                </c:pt>
                <c:pt idx="22">
                  <c:v>4110</c:v>
                </c:pt>
                <c:pt idx="23">
                  <c:v>6030</c:v>
                </c:pt>
                <c:pt idx="24">
                  <c:v>6100</c:v>
                </c:pt>
                <c:pt idx="25">
                  <c:v>4560</c:v>
                </c:pt>
                <c:pt idx="26">
                  <c:v>2900</c:v>
                </c:pt>
              </c:numCache>
            </c:numRef>
          </c:yVal>
          <c:smooth val="0"/>
          <c:extLst>
            <c:ext xmlns:c16="http://schemas.microsoft.com/office/drawing/2014/chart" uri="{C3380CC4-5D6E-409C-BE32-E72D297353CC}">
              <c16:uniqueId val="{00000000-0F2F-4D8B-9BDF-43F359FBA498}"/>
            </c:ext>
          </c:extLst>
        </c:ser>
        <c:dLbls>
          <c:showLegendKey val="0"/>
          <c:showVal val="0"/>
          <c:showCatName val="0"/>
          <c:showSerName val="0"/>
          <c:showPercent val="0"/>
          <c:showBubbleSize val="0"/>
        </c:dLbls>
        <c:axId val="737310463"/>
        <c:axId val="737304639"/>
      </c:scatterChart>
      <c:valAx>
        <c:axId val="7373104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737304639"/>
        <c:crosses val="autoZero"/>
        <c:crossBetween val="midCat"/>
      </c:valAx>
      <c:valAx>
        <c:axId val="737304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73731046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gráfico lineal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ysClr val="windowText" lastClr="000000"/>
                </a:solidFill>
                <a:prstDash val="solid"/>
              </a:ln>
              <a:effectLst/>
            </c:spPr>
            <c:trendlineType val="linear"/>
            <c:dispRSqr val="1"/>
            <c:dispEq val="1"/>
            <c:trendlineLbl>
              <c:layout>
                <c:manualLayout>
                  <c:x val="9.2647200349956257E-2"/>
                  <c:y val="-0.3668868474773986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trendlineLbl>
          </c:trendline>
          <c:xVal>
            <c:numRef>
              <c:f>'EJERCICIO 2'!$C$23:$C$52</c:f>
              <c:numCache>
                <c:formatCode>General</c:formatCode>
                <c:ptCount val="30"/>
                <c:pt idx="0">
                  <c:v>1</c:v>
                </c:pt>
                <c:pt idx="1">
                  <c:v>2</c:v>
                </c:pt>
                <c:pt idx="2">
                  <c:v>3</c:v>
                </c:pt>
                <c:pt idx="3">
                  <c:v>4</c:v>
                </c:pt>
                <c:pt idx="4">
                  <c:v>5</c:v>
                </c:pt>
                <c:pt idx="5">
                  <c:v>6</c:v>
                </c:pt>
                <c:pt idx="6">
                  <c:v>1</c:v>
                </c:pt>
                <c:pt idx="7">
                  <c:v>2</c:v>
                </c:pt>
                <c:pt idx="8">
                  <c:v>3</c:v>
                </c:pt>
                <c:pt idx="9">
                  <c:v>4</c:v>
                </c:pt>
                <c:pt idx="10">
                  <c:v>5</c:v>
                </c:pt>
                <c:pt idx="11">
                  <c:v>6</c:v>
                </c:pt>
                <c:pt idx="12">
                  <c:v>1</c:v>
                </c:pt>
                <c:pt idx="13">
                  <c:v>2</c:v>
                </c:pt>
                <c:pt idx="14">
                  <c:v>3</c:v>
                </c:pt>
                <c:pt idx="15">
                  <c:v>4</c:v>
                </c:pt>
                <c:pt idx="16">
                  <c:v>5</c:v>
                </c:pt>
                <c:pt idx="17">
                  <c:v>6</c:v>
                </c:pt>
                <c:pt idx="18">
                  <c:v>1</c:v>
                </c:pt>
                <c:pt idx="19">
                  <c:v>2</c:v>
                </c:pt>
                <c:pt idx="20">
                  <c:v>3</c:v>
                </c:pt>
                <c:pt idx="21">
                  <c:v>4</c:v>
                </c:pt>
                <c:pt idx="22">
                  <c:v>5</c:v>
                </c:pt>
                <c:pt idx="23">
                  <c:v>6</c:v>
                </c:pt>
                <c:pt idx="24">
                  <c:v>1</c:v>
                </c:pt>
                <c:pt idx="25">
                  <c:v>2</c:v>
                </c:pt>
                <c:pt idx="26">
                  <c:v>3</c:v>
                </c:pt>
                <c:pt idx="27">
                  <c:v>4</c:v>
                </c:pt>
                <c:pt idx="28">
                  <c:v>5</c:v>
                </c:pt>
                <c:pt idx="29">
                  <c:v>6</c:v>
                </c:pt>
              </c:numCache>
            </c:numRef>
          </c:xVal>
          <c:yVal>
            <c:numRef>
              <c:f>'EJERCICIO 2'!$D$23:$D$52</c:f>
              <c:numCache>
                <c:formatCode>General</c:formatCode>
                <c:ptCount val="30"/>
                <c:pt idx="0">
                  <c:v>9000</c:v>
                </c:pt>
                <c:pt idx="1">
                  <c:v>6540</c:v>
                </c:pt>
                <c:pt idx="2">
                  <c:v>5500</c:v>
                </c:pt>
                <c:pt idx="3">
                  <c:v>4020</c:v>
                </c:pt>
                <c:pt idx="4">
                  <c:v>6310</c:v>
                </c:pt>
                <c:pt idx="5">
                  <c:v>8010</c:v>
                </c:pt>
                <c:pt idx="6">
                  <c:v>9150</c:v>
                </c:pt>
                <c:pt idx="7">
                  <c:v>7220</c:v>
                </c:pt>
                <c:pt idx="8">
                  <c:v>4750</c:v>
                </c:pt>
                <c:pt idx="9">
                  <c:v>4200</c:v>
                </c:pt>
                <c:pt idx="10">
                  <c:v>6350</c:v>
                </c:pt>
                <c:pt idx="11">
                  <c:v>7820</c:v>
                </c:pt>
                <c:pt idx="12">
                  <c:v>8500</c:v>
                </c:pt>
                <c:pt idx="13">
                  <c:v>7890</c:v>
                </c:pt>
                <c:pt idx="14">
                  <c:v>6060</c:v>
                </c:pt>
                <c:pt idx="15">
                  <c:v>3960</c:v>
                </c:pt>
                <c:pt idx="16">
                  <c:v>5000</c:v>
                </c:pt>
                <c:pt idx="17">
                  <c:v>8540</c:v>
                </c:pt>
                <c:pt idx="18">
                  <c:v>10270</c:v>
                </c:pt>
                <c:pt idx="19">
                  <c:v>8430</c:v>
                </c:pt>
                <c:pt idx="20">
                  <c:v>7030</c:v>
                </c:pt>
                <c:pt idx="21">
                  <c:v>5650</c:v>
                </c:pt>
                <c:pt idx="22">
                  <c:v>7110</c:v>
                </c:pt>
                <c:pt idx="23">
                  <c:v>9030</c:v>
                </c:pt>
                <c:pt idx="24">
                  <c:v>9100</c:v>
                </c:pt>
                <c:pt idx="25">
                  <c:v>7560</c:v>
                </c:pt>
                <c:pt idx="26">
                  <c:v>5900</c:v>
                </c:pt>
                <c:pt idx="27">
                  <c:v>4150</c:v>
                </c:pt>
                <c:pt idx="28">
                  <c:v>6030</c:v>
                </c:pt>
                <c:pt idx="29">
                  <c:v>7950</c:v>
                </c:pt>
              </c:numCache>
            </c:numRef>
          </c:yVal>
          <c:smooth val="0"/>
          <c:extLst>
            <c:ext xmlns:c16="http://schemas.microsoft.com/office/drawing/2014/chart" uri="{C3380CC4-5D6E-409C-BE32-E72D297353CC}">
              <c16:uniqueId val="{00000000-7664-4236-B39F-9E5DEA4FB8B9}"/>
            </c:ext>
          </c:extLst>
        </c:ser>
        <c:dLbls>
          <c:showLegendKey val="0"/>
          <c:showVal val="0"/>
          <c:showCatName val="0"/>
          <c:showSerName val="0"/>
          <c:showPercent val="0"/>
          <c:showBubbleSize val="0"/>
        </c:dLbls>
        <c:axId val="275349224"/>
        <c:axId val="275350864"/>
      </c:scatterChart>
      <c:valAx>
        <c:axId val="2753492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75350864"/>
        <c:crosses val="autoZero"/>
        <c:crossBetween val="midCat"/>
      </c:valAx>
      <c:valAx>
        <c:axId val="275350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753492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gráfico logaritmico</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ysClr val="windowText" lastClr="000000"/>
                </a:solidFill>
                <a:prstDash val="solid"/>
              </a:ln>
              <a:effectLst/>
            </c:spPr>
            <c:trendlineType val="log"/>
            <c:dispRSqr val="1"/>
            <c:dispEq val="1"/>
            <c:trendlineLbl>
              <c:layout>
                <c:manualLayout>
                  <c:x val="0.11611942257217847"/>
                  <c:y val="-0.3603127734033245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trendlineLbl>
          </c:trendline>
          <c:xVal>
            <c:numRef>
              <c:f>'EJERCICIO 2'!$C$23:$C$52</c:f>
              <c:numCache>
                <c:formatCode>General</c:formatCode>
                <c:ptCount val="30"/>
                <c:pt idx="0">
                  <c:v>1</c:v>
                </c:pt>
                <c:pt idx="1">
                  <c:v>2</c:v>
                </c:pt>
                <c:pt idx="2">
                  <c:v>3</c:v>
                </c:pt>
                <c:pt idx="3">
                  <c:v>4</c:v>
                </c:pt>
                <c:pt idx="4">
                  <c:v>5</c:v>
                </c:pt>
                <c:pt idx="5">
                  <c:v>6</c:v>
                </c:pt>
                <c:pt idx="6">
                  <c:v>1</c:v>
                </c:pt>
                <c:pt idx="7">
                  <c:v>2</c:v>
                </c:pt>
                <c:pt idx="8">
                  <c:v>3</c:v>
                </c:pt>
                <c:pt idx="9">
                  <c:v>4</c:v>
                </c:pt>
                <c:pt idx="10">
                  <c:v>5</c:v>
                </c:pt>
                <c:pt idx="11">
                  <c:v>6</c:v>
                </c:pt>
                <c:pt idx="12">
                  <c:v>1</c:v>
                </c:pt>
                <c:pt idx="13">
                  <c:v>2</c:v>
                </c:pt>
                <c:pt idx="14">
                  <c:v>3</c:v>
                </c:pt>
                <c:pt idx="15">
                  <c:v>4</c:v>
                </c:pt>
                <c:pt idx="16">
                  <c:v>5</c:v>
                </c:pt>
                <c:pt idx="17">
                  <c:v>6</c:v>
                </c:pt>
                <c:pt idx="18">
                  <c:v>1</c:v>
                </c:pt>
                <c:pt idx="19">
                  <c:v>2</c:v>
                </c:pt>
                <c:pt idx="20">
                  <c:v>3</c:v>
                </c:pt>
                <c:pt idx="21">
                  <c:v>4</c:v>
                </c:pt>
                <c:pt idx="22">
                  <c:v>5</c:v>
                </c:pt>
                <c:pt idx="23">
                  <c:v>6</c:v>
                </c:pt>
                <c:pt idx="24">
                  <c:v>1</c:v>
                </c:pt>
                <c:pt idx="25">
                  <c:v>2</c:v>
                </c:pt>
                <c:pt idx="26">
                  <c:v>3</c:v>
                </c:pt>
                <c:pt idx="27">
                  <c:v>4</c:v>
                </c:pt>
                <c:pt idx="28">
                  <c:v>5</c:v>
                </c:pt>
                <c:pt idx="29">
                  <c:v>6</c:v>
                </c:pt>
              </c:numCache>
            </c:numRef>
          </c:xVal>
          <c:yVal>
            <c:numRef>
              <c:f>'EJERCICIO 2'!$D$23:$D$52</c:f>
              <c:numCache>
                <c:formatCode>General</c:formatCode>
                <c:ptCount val="30"/>
                <c:pt idx="0">
                  <c:v>9000</c:v>
                </c:pt>
                <c:pt idx="1">
                  <c:v>6540</c:v>
                </c:pt>
                <c:pt idx="2">
                  <c:v>5500</c:v>
                </c:pt>
                <c:pt idx="3">
                  <c:v>4020</c:v>
                </c:pt>
                <c:pt idx="4">
                  <c:v>6310</c:v>
                </c:pt>
                <c:pt idx="5">
                  <c:v>8010</c:v>
                </c:pt>
                <c:pt idx="6">
                  <c:v>9150</c:v>
                </c:pt>
                <c:pt idx="7">
                  <c:v>7220</c:v>
                </c:pt>
                <c:pt idx="8">
                  <c:v>4750</c:v>
                </c:pt>
                <c:pt idx="9">
                  <c:v>4200</c:v>
                </c:pt>
                <c:pt idx="10">
                  <c:v>6350</c:v>
                </c:pt>
                <c:pt idx="11">
                  <c:v>7820</c:v>
                </c:pt>
                <c:pt idx="12">
                  <c:v>8500</c:v>
                </c:pt>
                <c:pt idx="13">
                  <c:v>7890</c:v>
                </c:pt>
                <c:pt idx="14">
                  <c:v>6060</c:v>
                </c:pt>
                <c:pt idx="15">
                  <c:v>3960</c:v>
                </c:pt>
                <c:pt idx="16">
                  <c:v>5000</c:v>
                </c:pt>
                <c:pt idx="17">
                  <c:v>8540</c:v>
                </c:pt>
                <c:pt idx="18">
                  <c:v>10270</c:v>
                </c:pt>
                <c:pt idx="19">
                  <c:v>8430</c:v>
                </c:pt>
                <c:pt idx="20">
                  <c:v>7030</c:v>
                </c:pt>
                <c:pt idx="21">
                  <c:v>5650</c:v>
                </c:pt>
                <c:pt idx="22">
                  <c:v>7110</c:v>
                </c:pt>
                <c:pt idx="23">
                  <c:v>9030</c:v>
                </c:pt>
                <c:pt idx="24">
                  <c:v>9100</c:v>
                </c:pt>
                <c:pt idx="25">
                  <c:v>7560</c:v>
                </c:pt>
                <c:pt idx="26">
                  <c:v>5900</c:v>
                </c:pt>
                <c:pt idx="27">
                  <c:v>4150</c:v>
                </c:pt>
                <c:pt idx="28">
                  <c:v>6030</c:v>
                </c:pt>
                <c:pt idx="29">
                  <c:v>7950</c:v>
                </c:pt>
              </c:numCache>
            </c:numRef>
          </c:yVal>
          <c:smooth val="0"/>
          <c:extLst>
            <c:ext xmlns:c16="http://schemas.microsoft.com/office/drawing/2014/chart" uri="{C3380CC4-5D6E-409C-BE32-E72D297353CC}">
              <c16:uniqueId val="{00000000-9704-4765-9BB3-298BDC870399}"/>
            </c:ext>
          </c:extLst>
        </c:ser>
        <c:dLbls>
          <c:showLegendKey val="0"/>
          <c:showVal val="0"/>
          <c:showCatName val="0"/>
          <c:showSerName val="0"/>
          <c:showPercent val="0"/>
          <c:showBubbleSize val="0"/>
        </c:dLbls>
        <c:axId val="478347816"/>
        <c:axId val="478349456"/>
      </c:scatterChart>
      <c:valAx>
        <c:axId val="478347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78349456"/>
        <c:crosses val="autoZero"/>
        <c:crossBetween val="midCat"/>
      </c:valAx>
      <c:valAx>
        <c:axId val="478349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783478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ysClr val="windowText" lastClr="000000"/>
                </a:solidFill>
                <a:prstDash val="solid"/>
              </a:ln>
              <a:effectLst/>
            </c:spPr>
            <c:trendlineType val="exp"/>
            <c:dispRSqr val="1"/>
            <c:dispEq val="1"/>
            <c:trendlineLbl>
              <c:layout>
                <c:manualLayout>
                  <c:x val="6.5758311461067365E-2"/>
                  <c:y val="-0.34340915718868475"/>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rendlineLbl>
          </c:trendline>
          <c:xVal>
            <c:numRef>
              <c:f>'EJERCICIO 2'!$C$23:$C$52</c:f>
              <c:numCache>
                <c:formatCode>General</c:formatCode>
                <c:ptCount val="30"/>
                <c:pt idx="0">
                  <c:v>1</c:v>
                </c:pt>
                <c:pt idx="1">
                  <c:v>2</c:v>
                </c:pt>
                <c:pt idx="2">
                  <c:v>3</c:v>
                </c:pt>
                <c:pt idx="3">
                  <c:v>4</c:v>
                </c:pt>
                <c:pt idx="4">
                  <c:v>5</c:v>
                </c:pt>
                <c:pt idx="5">
                  <c:v>6</c:v>
                </c:pt>
                <c:pt idx="6">
                  <c:v>1</c:v>
                </c:pt>
                <c:pt idx="7">
                  <c:v>2</c:v>
                </c:pt>
                <c:pt idx="8">
                  <c:v>3</c:v>
                </c:pt>
                <c:pt idx="9">
                  <c:v>4</c:v>
                </c:pt>
                <c:pt idx="10">
                  <c:v>5</c:v>
                </c:pt>
                <c:pt idx="11">
                  <c:v>6</c:v>
                </c:pt>
                <c:pt idx="12">
                  <c:v>1</c:v>
                </c:pt>
                <c:pt idx="13">
                  <c:v>2</c:v>
                </c:pt>
                <c:pt idx="14">
                  <c:v>3</c:v>
                </c:pt>
                <c:pt idx="15">
                  <c:v>4</c:v>
                </c:pt>
                <c:pt idx="16">
                  <c:v>5</c:v>
                </c:pt>
                <c:pt idx="17">
                  <c:v>6</c:v>
                </c:pt>
                <c:pt idx="18">
                  <c:v>1</c:v>
                </c:pt>
                <c:pt idx="19">
                  <c:v>2</c:v>
                </c:pt>
                <c:pt idx="20">
                  <c:v>3</c:v>
                </c:pt>
                <c:pt idx="21">
                  <c:v>4</c:v>
                </c:pt>
                <c:pt idx="22">
                  <c:v>5</c:v>
                </c:pt>
                <c:pt idx="23">
                  <c:v>6</c:v>
                </c:pt>
                <c:pt idx="24">
                  <c:v>1</c:v>
                </c:pt>
                <c:pt idx="25">
                  <c:v>2</c:v>
                </c:pt>
                <c:pt idx="26">
                  <c:v>3</c:v>
                </c:pt>
                <c:pt idx="27">
                  <c:v>4</c:v>
                </c:pt>
                <c:pt idx="28">
                  <c:v>5</c:v>
                </c:pt>
                <c:pt idx="29">
                  <c:v>6</c:v>
                </c:pt>
              </c:numCache>
            </c:numRef>
          </c:xVal>
          <c:yVal>
            <c:numRef>
              <c:f>'EJERCICIO 2'!$D$23:$D$52</c:f>
              <c:numCache>
                <c:formatCode>General</c:formatCode>
                <c:ptCount val="30"/>
                <c:pt idx="0">
                  <c:v>9000</c:v>
                </c:pt>
                <c:pt idx="1">
                  <c:v>6540</c:v>
                </c:pt>
                <c:pt idx="2">
                  <c:v>5500</c:v>
                </c:pt>
                <c:pt idx="3">
                  <c:v>4020</c:v>
                </c:pt>
                <c:pt idx="4">
                  <c:v>6310</c:v>
                </c:pt>
                <c:pt idx="5">
                  <c:v>8010</c:v>
                </c:pt>
                <c:pt idx="6">
                  <c:v>9150</c:v>
                </c:pt>
                <c:pt idx="7">
                  <c:v>7220</c:v>
                </c:pt>
                <c:pt idx="8">
                  <c:v>4750</c:v>
                </c:pt>
                <c:pt idx="9">
                  <c:v>4200</c:v>
                </c:pt>
                <c:pt idx="10">
                  <c:v>6350</c:v>
                </c:pt>
                <c:pt idx="11">
                  <c:v>7820</c:v>
                </c:pt>
                <c:pt idx="12">
                  <c:v>8500</c:v>
                </c:pt>
                <c:pt idx="13">
                  <c:v>7890</c:v>
                </c:pt>
                <c:pt idx="14">
                  <c:v>6060</c:v>
                </c:pt>
                <c:pt idx="15">
                  <c:v>3960</c:v>
                </c:pt>
                <c:pt idx="16">
                  <c:v>5000</c:v>
                </c:pt>
                <c:pt idx="17">
                  <c:v>8540</c:v>
                </c:pt>
                <c:pt idx="18">
                  <c:v>10270</c:v>
                </c:pt>
                <c:pt idx="19">
                  <c:v>8430</c:v>
                </c:pt>
                <c:pt idx="20">
                  <c:v>7030</c:v>
                </c:pt>
                <c:pt idx="21">
                  <c:v>5650</c:v>
                </c:pt>
                <c:pt idx="22">
                  <c:v>7110</c:v>
                </c:pt>
                <c:pt idx="23">
                  <c:v>9030</c:v>
                </c:pt>
                <c:pt idx="24">
                  <c:v>9100</c:v>
                </c:pt>
                <c:pt idx="25">
                  <c:v>7560</c:v>
                </c:pt>
                <c:pt idx="26">
                  <c:v>5900</c:v>
                </c:pt>
                <c:pt idx="27">
                  <c:v>4150</c:v>
                </c:pt>
                <c:pt idx="28">
                  <c:v>6030</c:v>
                </c:pt>
                <c:pt idx="29">
                  <c:v>7950</c:v>
                </c:pt>
              </c:numCache>
            </c:numRef>
          </c:yVal>
          <c:smooth val="0"/>
          <c:extLst>
            <c:ext xmlns:c16="http://schemas.microsoft.com/office/drawing/2014/chart" uri="{C3380CC4-5D6E-409C-BE32-E72D297353CC}">
              <c16:uniqueId val="{00000000-9131-45CC-8938-DA7D2D8CD4C1}"/>
            </c:ext>
          </c:extLst>
        </c:ser>
        <c:dLbls>
          <c:showLegendKey val="0"/>
          <c:showVal val="0"/>
          <c:showCatName val="0"/>
          <c:showSerName val="0"/>
          <c:showPercent val="0"/>
          <c:showBubbleSize val="0"/>
        </c:dLbls>
        <c:axId val="478340928"/>
        <c:axId val="478341256"/>
      </c:scatterChart>
      <c:valAx>
        <c:axId val="478340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78341256"/>
        <c:crosses val="autoZero"/>
        <c:crossBetween val="midCat"/>
      </c:valAx>
      <c:valAx>
        <c:axId val="478341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783409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15875</xdr:colOff>
      <xdr:row>22</xdr:row>
      <xdr:rowOff>174626</xdr:rowOff>
    </xdr:from>
    <xdr:to>
      <xdr:col>5</xdr:col>
      <xdr:colOff>23812</xdr:colOff>
      <xdr:row>24</xdr:row>
      <xdr:rowOff>31751</xdr:rowOff>
    </xdr:to>
    <xdr:sp macro="" textlink="">
      <xdr:nvSpPr>
        <xdr:cNvPr id="2" name="1 Elipse">
          <a:extLst>
            <a:ext uri="{FF2B5EF4-FFF2-40B4-BE49-F238E27FC236}">
              <a16:creationId xmlns:a16="http://schemas.microsoft.com/office/drawing/2014/main" id="{00000000-0008-0000-0000-000002000000}"/>
            </a:ext>
          </a:extLst>
        </xdr:cNvPr>
        <xdr:cNvSpPr/>
      </xdr:nvSpPr>
      <xdr:spPr>
        <a:xfrm>
          <a:off x="1928813" y="4508501"/>
          <a:ext cx="769937" cy="269875"/>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510165</xdr:colOff>
      <xdr:row>31</xdr:row>
      <xdr:rowOff>48347</xdr:rowOff>
    </xdr:from>
    <xdr:to>
      <xdr:col>6</xdr:col>
      <xdr:colOff>422131</xdr:colOff>
      <xdr:row>33</xdr:row>
      <xdr:rowOff>159473</xdr:rowOff>
    </xdr:to>
    <xdr:sp macro="" textlink="">
      <xdr:nvSpPr>
        <xdr:cNvPr id="3" name="2 Rectángulo">
          <a:extLst>
            <a:ext uri="{FF2B5EF4-FFF2-40B4-BE49-F238E27FC236}">
              <a16:creationId xmlns:a16="http://schemas.microsoft.com/office/drawing/2014/main" id="{00000000-0008-0000-0000-000003000000}"/>
            </a:ext>
          </a:extLst>
        </xdr:cNvPr>
        <xdr:cNvSpPr/>
      </xdr:nvSpPr>
      <xdr:spPr>
        <a:xfrm>
          <a:off x="2796165" y="6854392"/>
          <a:ext cx="2613602" cy="526763"/>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1.</a:t>
          </a:r>
          <a:r>
            <a:rPr lang="en-US" sz="1100" b="1" baseline="0">
              <a:latin typeface="Arial Narrow" panose="020B0606020202030204" pitchFamily="34" charset="0"/>
            </a:rPr>
            <a:t> </a:t>
          </a:r>
          <a:r>
            <a:rPr lang="en-US" sz="1100" b="1">
              <a:latin typeface="Arial Narrow" panose="020B0606020202030204" pitchFamily="34" charset="0"/>
            </a:rPr>
            <a:t>PRONÓSTICO</a:t>
          </a:r>
          <a:r>
            <a:rPr lang="en-US" sz="1100" b="1" baseline="0">
              <a:latin typeface="Arial Narrow" panose="020B0606020202030204" pitchFamily="34" charset="0"/>
            </a:rPr>
            <a:t> CALCULADO POR </a:t>
          </a:r>
          <a:r>
            <a:rPr lang="en-US" sz="1100" b="1">
              <a:latin typeface="Arial Narrow" panose="020B0606020202030204" pitchFamily="34" charset="0"/>
            </a:rPr>
            <a:t>PROMEDIO SIMPLE PARA EL PERIODO 13</a:t>
          </a:r>
        </a:p>
      </xdr:txBody>
    </xdr:sp>
    <xdr:clientData/>
  </xdr:twoCellAnchor>
  <xdr:twoCellAnchor>
    <xdr:from>
      <xdr:col>4</xdr:col>
      <xdr:colOff>398318</xdr:colOff>
      <xdr:row>24</xdr:row>
      <xdr:rowOff>31751</xdr:rowOff>
    </xdr:from>
    <xdr:to>
      <xdr:col>4</xdr:col>
      <xdr:colOff>400844</xdr:colOff>
      <xdr:row>30</xdr:row>
      <xdr:rowOff>173182</xdr:rowOff>
    </xdr:to>
    <xdr:cxnSp macro="">
      <xdr:nvCxnSpPr>
        <xdr:cNvPr id="5" name="4 Conector recto de flecha">
          <a:extLst>
            <a:ext uri="{FF2B5EF4-FFF2-40B4-BE49-F238E27FC236}">
              <a16:creationId xmlns:a16="http://schemas.microsoft.com/office/drawing/2014/main" id="{00000000-0008-0000-0000-000005000000}"/>
            </a:ext>
          </a:extLst>
        </xdr:cNvPr>
        <xdr:cNvCxnSpPr>
          <a:endCxn id="2" idx="4"/>
        </xdr:cNvCxnSpPr>
      </xdr:nvCxnSpPr>
      <xdr:spPr>
        <a:xfrm flipV="1">
          <a:off x="3835977" y="5383069"/>
          <a:ext cx="2526" cy="138834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686953</xdr:colOff>
      <xdr:row>27</xdr:row>
      <xdr:rowOff>124837</xdr:rowOff>
    </xdr:from>
    <xdr:to>
      <xdr:col>8</xdr:col>
      <xdr:colOff>450273</xdr:colOff>
      <xdr:row>30</xdr:row>
      <xdr:rowOff>29586</xdr:rowOff>
    </xdr:to>
    <xdr:sp macro="" textlink="">
      <xdr:nvSpPr>
        <xdr:cNvPr id="10" name="9 Rectángulo">
          <a:extLst>
            <a:ext uri="{FF2B5EF4-FFF2-40B4-BE49-F238E27FC236}">
              <a16:creationId xmlns:a16="http://schemas.microsoft.com/office/drawing/2014/main" id="{00000000-0008-0000-0000-00000A000000}"/>
            </a:ext>
          </a:extLst>
        </xdr:cNvPr>
        <xdr:cNvSpPr/>
      </xdr:nvSpPr>
      <xdr:spPr>
        <a:xfrm>
          <a:off x="4124612" y="6099610"/>
          <a:ext cx="2906570" cy="528203"/>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2. PRONÓSTICO</a:t>
          </a:r>
          <a:r>
            <a:rPr lang="en-US" sz="1100" b="1" baseline="0">
              <a:latin typeface="Arial Narrow" panose="020B0606020202030204" pitchFamily="34" charset="0"/>
            </a:rPr>
            <a:t> CALCULADO POR </a:t>
          </a:r>
          <a:r>
            <a:rPr lang="en-US" sz="1100" b="1">
              <a:latin typeface="Arial Narrow" panose="020B0606020202030204" pitchFamily="34" charset="0"/>
            </a:rPr>
            <a:t>PROMEDIO MÓVIL SIMPLE PARA EL PERÍODO 13</a:t>
          </a:r>
        </a:p>
      </xdr:txBody>
    </xdr:sp>
    <xdr:clientData/>
  </xdr:twoCellAnchor>
  <xdr:twoCellAnchor>
    <xdr:from>
      <xdr:col>9</xdr:col>
      <xdr:colOff>186891</xdr:colOff>
      <xdr:row>27</xdr:row>
      <xdr:rowOff>138546</xdr:rowOff>
    </xdr:from>
    <xdr:to>
      <xdr:col>13</xdr:col>
      <xdr:colOff>190501</xdr:colOff>
      <xdr:row>30</xdr:row>
      <xdr:rowOff>60615</xdr:rowOff>
    </xdr:to>
    <xdr:sp macro="" textlink="">
      <xdr:nvSpPr>
        <xdr:cNvPr id="11" name="10 Rectángulo">
          <a:extLst>
            <a:ext uri="{FF2B5EF4-FFF2-40B4-BE49-F238E27FC236}">
              <a16:creationId xmlns:a16="http://schemas.microsoft.com/office/drawing/2014/main" id="{00000000-0008-0000-0000-00000B000000}"/>
            </a:ext>
          </a:extLst>
        </xdr:cNvPr>
        <xdr:cNvSpPr/>
      </xdr:nvSpPr>
      <xdr:spPr>
        <a:xfrm>
          <a:off x="7651027" y="6321137"/>
          <a:ext cx="3623110" cy="545523"/>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3. PRONÓSTICO</a:t>
          </a:r>
          <a:r>
            <a:rPr lang="en-US" sz="1100" b="1" baseline="0">
              <a:latin typeface="Arial Narrow" panose="020B0606020202030204" pitchFamily="34" charset="0"/>
            </a:rPr>
            <a:t> CALCULADO POR </a:t>
          </a:r>
          <a:r>
            <a:rPr lang="en-US" sz="1100" b="1">
              <a:latin typeface="Arial Narrow" panose="020B0606020202030204" pitchFamily="34" charset="0"/>
            </a:rPr>
            <a:t>PROMEDIO MÓVIL DOBLE PARA EL PERIODO 13</a:t>
          </a:r>
        </a:p>
      </xdr:txBody>
    </xdr:sp>
    <xdr:clientData/>
  </xdr:twoCellAnchor>
  <xdr:twoCellAnchor>
    <xdr:from>
      <xdr:col>13</xdr:col>
      <xdr:colOff>861576</xdr:colOff>
      <xdr:row>24</xdr:row>
      <xdr:rowOff>158030</xdr:rowOff>
    </xdr:from>
    <xdr:to>
      <xdr:col>17</xdr:col>
      <xdr:colOff>303064</xdr:colOff>
      <xdr:row>28</xdr:row>
      <xdr:rowOff>46904</xdr:rowOff>
    </xdr:to>
    <xdr:sp macro="" textlink="">
      <xdr:nvSpPr>
        <xdr:cNvPr id="12" name="11 Rectángulo">
          <a:extLst>
            <a:ext uri="{FF2B5EF4-FFF2-40B4-BE49-F238E27FC236}">
              <a16:creationId xmlns:a16="http://schemas.microsoft.com/office/drawing/2014/main" id="{00000000-0008-0000-0000-00000C000000}"/>
            </a:ext>
          </a:extLst>
        </xdr:cNvPr>
        <xdr:cNvSpPr/>
      </xdr:nvSpPr>
      <xdr:spPr>
        <a:xfrm>
          <a:off x="11945212" y="5717166"/>
          <a:ext cx="2879147" cy="720147"/>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4. COMPARACIONES</a:t>
          </a:r>
          <a:r>
            <a:rPr lang="en-US" sz="1100" b="1" baseline="0">
              <a:latin typeface="Arial Narrow" panose="020B0606020202030204" pitchFamily="34" charset="0"/>
            </a:rPr>
            <a:t> DEL ERROR: El promedio móvil simple presenta un menor MAPE, por lo cual es un mejor pronóstico para el período 13 que el obtenido por en promedio móvil doble.</a:t>
          </a:r>
          <a:endParaRPr lang="en-US" sz="1100" b="1">
            <a:latin typeface="Arial Narrow" panose="020B0606020202030204" pitchFamily="34" charset="0"/>
          </a:endParaRPr>
        </a:p>
      </xdr:txBody>
    </xdr:sp>
    <xdr:clientData/>
  </xdr:twoCellAnchor>
  <xdr:twoCellAnchor>
    <xdr:from>
      <xdr:col>8</xdr:col>
      <xdr:colOff>881063</xdr:colOff>
      <xdr:row>20</xdr:row>
      <xdr:rowOff>191943</xdr:rowOff>
    </xdr:from>
    <xdr:to>
      <xdr:col>10</xdr:col>
      <xdr:colOff>95249</xdr:colOff>
      <xdr:row>22</xdr:row>
      <xdr:rowOff>49067</xdr:rowOff>
    </xdr:to>
    <xdr:sp macro="" textlink="">
      <xdr:nvSpPr>
        <xdr:cNvPr id="14" name="13 Elipse">
          <a:extLst>
            <a:ext uri="{FF2B5EF4-FFF2-40B4-BE49-F238E27FC236}">
              <a16:creationId xmlns:a16="http://schemas.microsoft.com/office/drawing/2014/main" id="{00000000-0008-0000-0000-00000E000000}"/>
            </a:ext>
          </a:extLst>
        </xdr:cNvPr>
        <xdr:cNvSpPr/>
      </xdr:nvSpPr>
      <xdr:spPr>
        <a:xfrm>
          <a:off x="7461972" y="4919807"/>
          <a:ext cx="1171141" cy="272760"/>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95249</xdr:colOff>
      <xdr:row>21</xdr:row>
      <xdr:rowOff>120505</xdr:rowOff>
    </xdr:from>
    <xdr:to>
      <xdr:col>13</xdr:col>
      <xdr:colOff>861576</xdr:colOff>
      <xdr:row>26</xdr:row>
      <xdr:rowOff>102467</xdr:rowOff>
    </xdr:to>
    <xdr:cxnSp macro="">
      <xdr:nvCxnSpPr>
        <xdr:cNvPr id="15" name="14 Conector recto de flecha">
          <a:extLst>
            <a:ext uri="{FF2B5EF4-FFF2-40B4-BE49-F238E27FC236}">
              <a16:creationId xmlns:a16="http://schemas.microsoft.com/office/drawing/2014/main" id="{00000000-0008-0000-0000-00000F000000}"/>
            </a:ext>
          </a:extLst>
        </xdr:cNvPr>
        <xdr:cNvCxnSpPr>
          <a:stCxn id="12" idx="1"/>
          <a:endCxn id="14" idx="6"/>
        </xdr:cNvCxnSpPr>
      </xdr:nvCxnSpPr>
      <xdr:spPr>
        <a:xfrm flipH="1" flipV="1">
          <a:off x="8633113" y="5056187"/>
          <a:ext cx="3312099" cy="1021053"/>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869157</xdr:colOff>
      <xdr:row>16</xdr:row>
      <xdr:rowOff>186532</xdr:rowOff>
    </xdr:from>
    <xdr:to>
      <xdr:col>6</xdr:col>
      <xdr:colOff>91281</xdr:colOff>
      <xdr:row>18</xdr:row>
      <xdr:rowOff>43657</xdr:rowOff>
    </xdr:to>
    <xdr:sp macro="" textlink="">
      <xdr:nvSpPr>
        <xdr:cNvPr id="21" name="20 Elipse">
          <a:extLst>
            <a:ext uri="{FF2B5EF4-FFF2-40B4-BE49-F238E27FC236}">
              <a16:creationId xmlns:a16="http://schemas.microsoft.com/office/drawing/2014/main" id="{00000000-0008-0000-0000-000015000000}"/>
            </a:ext>
          </a:extLst>
        </xdr:cNvPr>
        <xdr:cNvSpPr/>
      </xdr:nvSpPr>
      <xdr:spPr>
        <a:xfrm>
          <a:off x="4452938" y="4258470"/>
          <a:ext cx="960437" cy="357187"/>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492126</xdr:colOff>
      <xdr:row>18</xdr:row>
      <xdr:rowOff>43657</xdr:rowOff>
    </xdr:from>
    <xdr:to>
      <xdr:col>5</xdr:col>
      <xdr:colOff>503310</xdr:colOff>
      <xdr:row>27</xdr:row>
      <xdr:rowOff>167769</xdr:rowOff>
    </xdr:to>
    <xdr:cxnSp macro="">
      <xdr:nvCxnSpPr>
        <xdr:cNvPr id="23" name="22 Conector recto de flecha">
          <a:extLst>
            <a:ext uri="{FF2B5EF4-FFF2-40B4-BE49-F238E27FC236}">
              <a16:creationId xmlns:a16="http://schemas.microsoft.com/office/drawing/2014/main" id="{00000000-0008-0000-0000-000017000000}"/>
            </a:ext>
          </a:extLst>
        </xdr:cNvPr>
        <xdr:cNvCxnSpPr>
          <a:endCxn id="21" idx="4"/>
        </xdr:cNvCxnSpPr>
      </xdr:nvCxnSpPr>
      <xdr:spPr>
        <a:xfrm flipH="1" flipV="1">
          <a:off x="5028407" y="4615657"/>
          <a:ext cx="11184" cy="2160081"/>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450273</xdr:colOff>
      <xdr:row>18</xdr:row>
      <xdr:rowOff>43296</xdr:rowOff>
    </xdr:from>
    <xdr:to>
      <xdr:col>10</xdr:col>
      <xdr:colOff>458931</xdr:colOff>
      <xdr:row>27</xdr:row>
      <xdr:rowOff>121227</xdr:rowOff>
    </xdr:to>
    <xdr:cxnSp macro="">
      <xdr:nvCxnSpPr>
        <xdr:cNvPr id="26" name="25 Conector recto de flecha">
          <a:extLst>
            <a:ext uri="{FF2B5EF4-FFF2-40B4-BE49-F238E27FC236}">
              <a16:creationId xmlns:a16="http://schemas.microsoft.com/office/drawing/2014/main" id="{00000000-0008-0000-0000-00001A000000}"/>
            </a:ext>
          </a:extLst>
        </xdr:cNvPr>
        <xdr:cNvCxnSpPr/>
      </xdr:nvCxnSpPr>
      <xdr:spPr>
        <a:xfrm flipH="1" flipV="1">
          <a:off x="8988137" y="4355523"/>
          <a:ext cx="8658" cy="1948295"/>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458353</xdr:colOff>
      <xdr:row>23</xdr:row>
      <xdr:rowOff>43441</xdr:rowOff>
    </xdr:from>
    <xdr:to>
      <xdr:col>9</xdr:col>
      <xdr:colOff>100446</xdr:colOff>
      <xdr:row>25</xdr:row>
      <xdr:rowOff>156008</xdr:rowOff>
    </xdr:to>
    <xdr:sp macro="" textlink="">
      <xdr:nvSpPr>
        <xdr:cNvPr id="30" name="9 Rectángulo">
          <a:extLst>
            <a:ext uri="{FF2B5EF4-FFF2-40B4-BE49-F238E27FC236}">
              <a16:creationId xmlns:a16="http://schemas.microsoft.com/office/drawing/2014/main" id="{00000000-0008-0000-0000-00001E000000}"/>
            </a:ext>
          </a:extLst>
        </xdr:cNvPr>
        <xdr:cNvSpPr/>
      </xdr:nvSpPr>
      <xdr:spPr>
        <a:xfrm>
          <a:off x="4658012" y="5186941"/>
          <a:ext cx="2906570" cy="528203"/>
        </a:xfrm>
        <a:prstGeom prst="rect">
          <a:avLst/>
        </a:prstGeom>
        <a:solidFill>
          <a:schemeClr val="accent4">
            <a:lumMod val="75000"/>
          </a:schemeClr>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CFE: Suma</a:t>
          </a:r>
          <a:r>
            <a:rPr lang="en-US" sz="1100" b="1" baseline="0">
              <a:latin typeface="Arial Narrow" panose="020B0606020202030204" pitchFamily="34" charset="0"/>
            </a:rPr>
            <a:t> acumulada de Errores de Pronóstico</a:t>
          </a:r>
          <a:endParaRPr lang="en-US" sz="1100" b="1">
            <a:latin typeface="Arial Narrow" panose="020B0606020202030204" pitchFamily="34" charset="0"/>
          </a:endParaRPr>
        </a:p>
      </xdr:txBody>
    </xdr:sp>
    <xdr:clientData/>
  </xdr:twoCellAnchor>
  <xdr:twoCellAnchor>
    <xdr:from>
      <xdr:col>6</xdr:col>
      <xdr:colOff>467591</xdr:colOff>
      <xdr:row>22</xdr:row>
      <xdr:rowOff>17318</xdr:rowOff>
    </xdr:from>
    <xdr:to>
      <xdr:col>6</xdr:col>
      <xdr:colOff>467591</xdr:colOff>
      <xdr:row>23</xdr:row>
      <xdr:rowOff>51955</xdr:rowOff>
    </xdr:to>
    <xdr:cxnSp macro="">
      <xdr:nvCxnSpPr>
        <xdr:cNvPr id="31" name="22 Conector recto de flecha">
          <a:extLst>
            <a:ext uri="{FF2B5EF4-FFF2-40B4-BE49-F238E27FC236}">
              <a16:creationId xmlns:a16="http://schemas.microsoft.com/office/drawing/2014/main" id="{00000000-0008-0000-0000-00001F000000}"/>
            </a:ext>
          </a:extLst>
        </xdr:cNvPr>
        <xdr:cNvCxnSpPr/>
      </xdr:nvCxnSpPr>
      <xdr:spPr>
        <a:xfrm flipV="1">
          <a:off x="5455227" y="4953000"/>
          <a:ext cx="0" cy="242455"/>
        </a:xfrm>
        <a:prstGeom prst="straightConnector1">
          <a:avLst/>
        </a:prstGeom>
        <a:ln w="28575">
          <a:solidFill>
            <a:srgbClr val="7030A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912092</xdr:colOff>
      <xdr:row>16</xdr:row>
      <xdr:rowOff>182564</xdr:rowOff>
    </xdr:from>
    <xdr:to>
      <xdr:col>11</xdr:col>
      <xdr:colOff>28143</xdr:colOff>
      <xdr:row>18</xdr:row>
      <xdr:rowOff>39689</xdr:rowOff>
    </xdr:to>
    <xdr:sp macro="" textlink="">
      <xdr:nvSpPr>
        <xdr:cNvPr id="36" name="21 Elipse">
          <a:extLst>
            <a:ext uri="{FF2B5EF4-FFF2-40B4-BE49-F238E27FC236}">
              <a16:creationId xmlns:a16="http://schemas.microsoft.com/office/drawing/2014/main" id="{00000000-0008-0000-0000-000024000000}"/>
            </a:ext>
          </a:extLst>
        </xdr:cNvPr>
        <xdr:cNvSpPr/>
      </xdr:nvSpPr>
      <xdr:spPr>
        <a:xfrm>
          <a:off x="8376228" y="4079155"/>
          <a:ext cx="1081665" cy="272761"/>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865909</xdr:colOff>
      <xdr:row>20</xdr:row>
      <xdr:rowOff>199159</xdr:rowOff>
    </xdr:from>
    <xdr:to>
      <xdr:col>15</xdr:col>
      <xdr:colOff>123391</xdr:colOff>
      <xdr:row>22</xdr:row>
      <xdr:rowOff>56283</xdr:rowOff>
    </xdr:to>
    <xdr:sp macro="" textlink="">
      <xdr:nvSpPr>
        <xdr:cNvPr id="47" name="13 Elipse">
          <a:extLst>
            <a:ext uri="{FF2B5EF4-FFF2-40B4-BE49-F238E27FC236}">
              <a16:creationId xmlns:a16="http://schemas.microsoft.com/office/drawing/2014/main" id="{00000000-0008-0000-0000-00002F000000}"/>
            </a:ext>
          </a:extLst>
        </xdr:cNvPr>
        <xdr:cNvSpPr/>
      </xdr:nvSpPr>
      <xdr:spPr>
        <a:xfrm>
          <a:off x="11949545" y="4927023"/>
          <a:ext cx="1171141" cy="272760"/>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14</xdr:col>
      <xdr:colOff>542275</xdr:colOff>
      <xdr:row>22</xdr:row>
      <xdr:rowOff>56283</xdr:rowOff>
    </xdr:from>
    <xdr:to>
      <xdr:col>14</xdr:col>
      <xdr:colOff>554182</xdr:colOff>
      <xdr:row>24</xdr:row>
      <xdr:rowOff>173182</xdr:rowOff>
    </xdr:to>
    <xdr:cxnSp macro="">
      <xdr:nvCxnSpPr>
        <xdr:cNvPr id="48" name="14 Conector recto de flecha">
          <a:extLst>
            <a:ext uri="{FF2B5EF4-FFF2-40B4-BE49-F238E27FC236}">
              <a16:creationId xmlns:a16="http://schemas.microsoft.com/office/drawing/2014/main" id="{00000000-0008-0000-0000-000030000000}"/>
            </a:ext>
          </a:extLst>
        </xdr:cNvPr>
        <xdr:cNvCxnSpPr>
          <a:endCxn id="47" idx="4"/>
        </xdr:cNvCxnSpPr>
      </xdr:nvCxnSpPr>
      <xdr:spPr>
        <a:xfrm flipH="1" flipV="1">
          <a:off x="12535116" y="5199783"/>
          <a:ext cx="11907" cy="532535"/>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100446</xdr:colOff>
      <xdr:row>21</xdr:row>
      <xdr:rowOff>138545</xdr:rowOff>
    </xdr:from>
    <xdr:to>
      <xdr:col>10</xdr:col>
      <xdr:colOff>848591</xdr:colOff>
      <xdr:row>24</xdr:row>
      <xdr:rowOff>99725</xdr:rowOff>
    </xdr:to>
    <xdr:cxnSp macro="">
      <xdr:nvCxnSpPr>
        <xdr:cNvPr id="51" name="22 Conector recto de flecha">
          <a:extLst>
            <a:ext uri="{FF2B5EF4-FFF2-40B4-BE49-F238E27FC236}">
              <a16:creationId xmlns:a16="http://schemas.microsoft.com/office/drawing/2014/main" id="{00000000-0008-0000-0000-000033000000}"/>
            </a:ext>
          </a:extLst>
        </xdr:cNvPr>
        <xdr:cNvCxnSpPr>
          <a:stCxn id="30" idx="3"/>
        </xdr:cNvCxnSpPr>
      </xdr:nvCxnSpPr>
      <xdr:spPr>
        <a:xfrm flipV="1">
          <a:off x="7564582" y="5074227"/>
          <a:ext cx="1821873" cy="584634"/>
        </a:xfrm>
        <a:prstGeom prst="straightConnector1">
          <a:avLst/>
        </a:prstGeom>
        <a:ln w="28575">
          <a:solidFill>
            <a:srgbClr val="7030A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552450</xdr:colOff>
      <xdr:row>42</xdr:row>
      <xdr:rowOff>152401</xdr:rowOff>
    </xdr:from>
    <xdr:to>
      <xdr:col>11</xdr:col>
      <xdr:colOff>104775</xdr:colOff>
      <xdr:row>61</xdr:row>
      <xdr:rowOff>47625</xdr:rowOff>
    </xdr:to>
    <xdr:graphicFrame macro="">
      <xdr:nvGraphicFramePr>
        <xdr:cNvPr id="2" name="1 Gráfico">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33</xdr:row>
      <xdr:rowOff>161926</xdr:rowOff>
    </xdr:from>
    <xdr:to>
      <xdr:col>5</xdr:col>
      <xdr:colOff>676275</xdr:colOff>
      <xdr:row>34</xdr:row>
      <xdr:rowOff>561976</xdr:rowOff>
    </xdr:to>
    <xdr:sp macro="" textlink="">
      <xdr:nvSpPr>
        <xdr:cNvPr id="3" name="2 Elipse">
          <a:extLst>
            <a:ext uri="{FF2B5EF4-FFF2-40B4-BE49-F238E27FC236}">
              <a16:creationId xmlns:a16="http://schemas.microsoft.com/office/drawing/2014/main" id="{00000000-0008-0000-0100-000003000000}"/>
            </a:ext>
          </a:extLst>
        </xdr:cNvPr>
        <xdr:cNvSpPr/>
      </xdr:nvSpPr>
      <xdr:spPr>
        <a:xfrm>
          <a:off x="2428875" y="4152901"/>
          <a:ext cx="1438275" cy="590550"/>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153987</xdr:colOff>
      <xdr:row>34</xdr:row>
      <xdr:rowOff>47625</xdr:rowOff>
    </xdr:from>
    <xdr:to>
      <xdr:col>7</xdr:col>
      <xdr:colOff>571500</xdr:colOff>
      <xdr:row>35</xdr:row>
      <xdr:rowOff>0</xdr:rowOff>
    </xdr:to>
    <xdr:sp macro="" textlink="">
      <xdr:nvSpPr>
        <xdr:cNvPr id="4" name="3 Rectángulo">
          <a:extLst>
            <a:ext uri="{FF2B5EF4-FFF2-40B4-BE49-F238E27FC236}">
              <a16:creationId xmlns:a16="http://schemas.microsoft.com/office/drawing/2014/main" id="{00000000-0008-0000-0100-000004000000}"/>
            </a:ext>
          </a:extLst>
        </xdr:cNvPr>
        <xdr:cNvSpPr/>
      </xdr:nvSpPr>
      <xdr:spPr>
        <a:xfrm>
          <a:off x="4868862" y="6896100"/>
          <a:ext cx="1865313"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1.</a:t>
          </a:r>
          <a:r>
            <a:rPr lang="en-US" sz="1100" b="1" baseline="0">
              <a:latin typeface="Arial Narrow" panose="020B0606020202030204" pitchFamily="34" charset="0"/>
            </a:rPr>
            <a:t> CÁLCULO DE LOS ÍNDICES DE ESTACIONALIDAD</a:t>
          </a:r>
          <a:endParaRPr lang="en-US" sz="1100" b="1">
            <a:latin typeface="Arial Narrow" panose="020B0606020202030204" pitchFamily="34" charset="0"/>
          </a:endParaRPr>
        </a:p>
      </xdr:txBody>
    </xdr:sp>
    <xdr:clientData/>
  </xdr:twoCellAnchor>
  <xdr:twoCellAnchor>
    <xdr:from>
      <xdr:col>5</xdr:col>
      <xdr:colOff>676275</xdr:colOff>
      <xdr:row>34</xdr:row>
      <xdr:rowOff>266701</xdr:rowOff>
    </xdr:from>
    <xdr:to>
      <xdr:col>6</xdr:col>
      <xdr:colOff>153987</xdr:colOff>
      <xdr:row>34</xdr:row>
      <xdr:rowOff>309563</xdr:rowOff>
    </xdr:to>
    <xdr:cxnSp macro="">
      <xdr:nvCxnSpPr>
        <xdr:cNvPr id="5" name="4 Conector recto de flecha">
          <a:extLst>
            <a:ext uri="{FF2B5EF4-FFF2-40B4-BE49-F238E27FC236}">
              <a16:creationId xmlns:a16="http://schemas.microsoft.com/office/drawing/2014/main" id="{00000000-0008-0000-0100-000005000000}"/>
            </a:ext>
          </a:extLst>
        </xdr:cNvPr>
        <xdr:cNvCxnSpPr>
          <a:stCxn id="4" idx="1"/>
          <a:endCxn id="3" idx="6"/>
        </xdr:cNvCxnSpPr>
      </xdr:nvCxnSpPr>
      <xdr:spPr>
        <a:xfrm flipH="1" flipV="1">
          <a:off x="4629150" y="7115176"/>
          <a:ext cx="239712" cy="42862"/>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287337</xdr:colOff>
      <xdr:row>10</xdr:row>
      <xdr:rowOff>0</xdr:rowOff>
    </xdr:from>
    <xdr:to>
      <xdr:col>6</xdr:col>
      <xdr:colOff>1382712</xdr:colOff>
      <xdr:row>12</xdr:row>
      <xdr:rowOff>142875</xdr:rowOff>
    </xdr:to>
    <xdr:sp macro="" textlink="">
      <xdr:nvSpPr>
        <xdr:cNvPr id="14" name="13 Rectángulo">
          <a:extLst>
            <a:ext uri="{FF2B5EF4-FFF2-40B4-BE49-F238E27FC236}">
              <a16:creationId xmlns:a16="http://schemas.microsoft.com/office/drawing/2014/main" id="{00000000-0008-0000-0100-00000E000000}"/>
            </a:ext>
          </a:extLst>
        </xdr:cNvPr>
        <xdr:cNvSpPr/>
      </xdr:nvSpPr>
      <xdr:spPr>
        <a:xfrm>
          <a:off x="3478212" y="762000"/>
          <a:ext cx="2619375"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2.</a:t>
          </a:r>
          <a:r>
            <a:rPr lang="en-US" sz="1100" b="1" baseline="0">
              <a:latin typeface="Arial Narrow" panose="020B0606020202030204" pitchFamily="34" charset="0"/>
            </a:rPr>
            <a:t> DESESTACIONALIZACIÓN DE LA VARIABLE</a:t>
          </a:r>
          <a:endParaRPr lang="en-US" sz="1100" b="1">
            <a:latin typeface="Arial Narrow" panose="020B0606020202030204" pitchFamily="34" charset="0"/>
          </a:endParaRPr>
        </a:p>
      </xdr:txBody>
    </xdr:sp>
    <xdr:clientData/>
  </xdr:twoCellAnchor>
  <xdr:twoCellAnchor>
    <xdr:from>
      <xdr:col>6</xdr:col>
      <xdr:colOff>815975</xdr:colOff>
      <xdr:row>12</xdr:row>
      <xdr:rowOff>95250</xdr:rowOff>
    </xdr:from>
    <xdr:to>
      <xdr:col>6</xdr:col>
      <xdr:colOff>819150</xdr:colOff>
      <xdr:row>14</xdr:row>
      <xdr:rowOff>0</xdr:rowOff>
    </xdr:to>
    <xdr:cxnSp macro="">
      <xdr:nvCxnSpPr>
        <xdr:cNvPr id="15" name="14 Conector recto de flecha">
          <a:extLst>
            <a:ext uri="{FF2B5EF4-FFF2-40B4-BE49-F238E27FC236}">
              <a16:creationId xmlns:a16="http://schemas.microsoft.com/office/drawing/2014/main" id="{00000000-0008-0000-0100-00000F000000}"/>
            </a:ext>
          </a:extLst>
        </xdr:cNvPr>
        <xdr:cNvCxnSpPr/>
      </xdr:nvCxnSpPr>
      <xdr:spPr>
        <a:xfrm>
          <a:off x="5530850" y="1238250"/>
          <a:ext cx="3175" cy="28575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430212</xdr:colOff>
      <xdr:row>50</xdr:row>
      <xdr:rowOff>28575</xdr:rowOff>
    </xdr:from>
    <xdr:to>
      <xdr:col>4</xdr:col>
      <xdr:colOff>620712</xdr:colOff>
      <xdr:row>52</xdr:row>
      <xdr:rowOff>171450</xdr:rowOff>
    </xdr:to>
    <xdr:sp macro="" textlink="">
      <xdr:nvSpPr>
        <xdr:cNvPr id="18" name="17 Rectángulo">
          <a:extLst>
            <a:ext uri="{FF2B5EF4-FFF2-40B4-BE49-F238E27FC236}">
              <a16:creationId xmlns:a16="http://schemas.microsoft.com/office/drawing/2014/main" id="{00000000-0008-0000-0100-000012000000}"/>
            </a:ext>
          </a:extLst>
        </xdr:cNvPr>
        <xdr:cNvSpPr/>
      </xdr:nvSpPr>
      <xdr:spPr>
        <a:xfrm>
          <a:off x="1192212" y="10325100"/>
          <a:ext cx="2619375"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3.</a:t>
          </a:r>
          <a:r>
            <a:rPr lang="en-US" sz="1100" b="1" baseline="0">
              <a:latin typeface="Arial Narrow" panose="020B0606020202030204" pitchFamily="34" charset="0"/>
            </a:rPr>
            <a:t> CÁLCULO DE LA GRAFICA Y ECUACIÓN LINEAL</a:t>
          </a:r>
          <a:endParaRPr lang="en-US" sz="1100" b="1">
            <a:latin typeface="Arial Narrow" panose="020B0606020202030204" pitchFamily="34" charset="0"/>
          </a:endParaRPr>
        </a:p>
      </xdr:txBody>
    </xdr:sp>
    <xdr:clientData/>
  </xdr:twoCellAnchor>
  <xdr:twoCellAnchor>
    <xdr:from>
      <xdr:col>4</xdr:col>
      <xdr:colOff>620712</xdr:colOff>
      <xdr:row>51</xdr:row>
      <xdr:rowOff>100013</xdr:rowOff>
    </xdr:from>
    <xdr:to>
      <xdr:col>8</xdr:col>
      <xdr:colOff>466725</xdr:colOff>
      <xdr:row>51</xdr:row>
      <xdr:rowOff>114300</xdr:rowOff>
    </xdr:to>
    <xdr:cxnSp macro="">
      <xdr:nvCxnSpPr>
        <xdr:cNvPr id="19" name="18 Conector recto de flecha">
          <a:extLst>
            <a:ext uri="{FF2B5EF4-FFF2-40B4-BE49-F238E27FC236}">
              <a16:creationId xmlns:a16="http://schemas.microsoft.com/office/drawing/2014/main" id="{00000000-0008-0000-0100-000013000000}"/>
            </a:ext>
          </a:extLst>
        </xdr:cNvPr>
        <xdr:cNvCxnSpPr>
          <a:stCxn id="18" idx="3"/>
        </xdr:cNvCxnSpPr>
      </xdr:nvCxnSpPr>
      <xdr:spPr>
        <a:xfrm>
          <a:off x="3811587" y="10587038"/>
          <a:ext cx="3922713" cy="14287"/>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485775</xdr:colOff>
      <xdr:row>49</xdr:row>
      <xdr:rowOff>133349</xdr:rowOff>
    </xdr:from>
    <xdr:to>
      <xdr:col>10</xdr:col>
      <xdr:colOff>809625</xdr:colOff>
      <xdr:row>54</xdr:row>
      <xdr:rowOff>47624</xdr:rowOff>
    </xdr:to>
    <xdr:sp macro="" textlink="">
      <xdr:nvSpPr>
        <xdr:cNvPr id="24" name="23 Elipse">
          <a:extLst>
            <a:ext uri="{FF2B5EF4-FFF2-40B4-BE49-F238E27FC236}">
              <a16:creationId xmlns:a16="http://schemas.microsoft.com/office/drawing/2014/main" id="{00000000-0008-0000-0100-000018000000}"/>
            </a:ext>
          </a:extLst>
        </xdr:cNvPr>
        <xdr:cNvSpPr/>
      </xdr:nvSpPr>
      <xdr:spPr>
        <a:xfrm>
          <a:off x="7753350" y="10239374"/>
          <a:ext cx="2876550" cy="866775"/>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192087</xdr:colOff>
      <xdr:row>5</xdr:row>
      <xdr:rowOff>95250</xdr:rowOff>
    </xdr:from>
    <xdr:to>
      <xdr:col>8</xdr:col>
      <xdr:colOff>1706562</xdr:colOff>
      <xdr:row>9</xdr:row>
      <xdr:rowOff>28575</xdr:rowOff>
    </xdr:to>
    <xdr:sp macro="" textlink="">
      <xdr:nvSpPr>
        <xdr:cNvPr id="25" name="24 Rectángulo">
          <a:extLst>
            <a:ext uri="{FF2B5EF4-FFF2-40B4-BE49-F238E27FC236}">
              <a16:creationId xmlns:a16="http://schemas.microsoft.com/office/drawing/2014/main" id="{00000000-0008-0000-0100-000019000000}"/>
            </a:ext>
          </a:extLst>
        </xdr:cNvPr>
        <xdr:cNvSpPr/>
      </xdr:nvSpPr>
      <xdr:spPr>
        <a:xfrm>
          <a:off x="6354762" y="476250"/>
          <a:ext cx="2619375" cy="69532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4. CALCULAR LOS PERIODOS PRONOSTICADOS CON BASE EN LA ECUACIÓN</a:t>
          </a:r>
          <a:r>
            <a:rPr lang="en-US" sz="1100" b="1" baseline="0">
              <a:latin typeface="Arial Narrow" panose="020B0606020202030204" pitchFamily="34" charset="0"/>
            </a:rPr>
            <a:t> CALCULADA EN EL PASO 3.</a:t>
          </a:r>
          <a:endParaRPr lang="en-US" sz="1100" b="1">
            <a:latin typeface="Arial Narrow" panose="020B0606020202030204" pitchFamily="34" charset="0"/>
          </a:endParaRPr>
        </a:p>
      </xdr:txBody>
    </xdr:sp>
    <xdr:clientData/>
  </xdr:twoCellAnchor>
  <xdr:twoCellAnchor>
    <xdr:from>
      <xdr:col>7</xdr:col>
      <xdr:colOff>266700</xdr:colOff>
      <xdr:row>9</xdr:row>
      <xdr:rowOff>28575</xdr:rowOff>
    </xdr:from>
    <xdr:to>
      <xdr:col>7</xdr:col>
      <xdr:colOff>276225</xdr:colOff>
      <xdr:row>13</xdr:row>
      <xdr:rowOff>161925</xdr:rowOff>
    </xdr:to>
    <xdr:cxnSp macro="">
      <xdr:nvCxnSpPr>
        <xdr:cNvPr id="26" name="25 Conector recto de flecha">
          <a:extLst>
            <a:ext uri="{FF2B5EF4-FFF2-40B4-BE49-F238E27FC236}">
              <a16:creationId xmlns:a16="http://schemas.microsoft.com/office/drawing/2014/main" id="{00000000-0008-0000-0100-00001A000000}"/>
            </a:ext>
          </a:extLst>
        </xdr:cNvPr>
        <xdr:cNvCxnSpPr/>
      </xdr:nvCxnSpPr>
      <xdr:spPr>
        <a:xfrm>
          <a:off x="6429375" y="1171575"/>
          <a:ext cx="9525" cy="89535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77787</xdr:colOff>
      <xdr:row>10</xdr:row>
      <xdr:rowOff>19050</xdr:rowOff>
    </xdr:from>
    <xdr:to>
      <xdr:col>10</xdr:col>
      <xdr:colOff>144462</xdr:colOff>
      <xdr:row>12</xdr:row>
      <xdr:rowOff>161925</xdr:rowOff>
    </xdr:to>
    <xdr:sp macro="" textlink="">
      <xdr:nvSpPr>
        <xdr:cNvPr id="30" name="29 Rectángulo">
          <a:extLst>
            <a:ext uri="{FF2B5EF4-FFF2-40B4-BE49-F238E27FC236}">
              <a16:creationId xmlns:a16="http://schemas.microsoft.com/office/drawing/2014/main" id="{00000000-0008-0000-0100-00001E000000}"/>
            </a:ext>
          </a:extLst>
        </xdr:cNvPr>
        <xdr:cNvSpPr/>
      </xdr:nvSpPr>
      <xdr:spPr>
        <a:xfrm>
          <a:off x="7345362" y="1352550"/>
          <a:ext cx="2619375"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5. ESTACIONALIZAR</a:t>
          </a:r>
          <a:r>
            <a:rPr lang="en-US" sz="1100" b="1" baseline="0">
              <a:latin typeface="Arial Narrow" panose="020B0606020202030204" pitchFamily="34" charset="0"/>
            </a:rPr>
            <a:t> LOS PERIODOS PRONOSTICADOS.</a:t>
          </a:r>
          <a:endParaRPr lang="en-US" sz="1100" b="1">
            <a:latin typeface="Arial Narrow" panose="020B0606020202030204" pitchFamily="34" charset="0"/>
          </a:endParaRPr>
        </a:p>
      </xdr:txBody>
    </xdr:sp>
    <xdr:clientData/>
  </xdr:twoCellAnchor>
  <xdr:twoCellAnchor>
    <xdr:from>
      <xdr:col>8</xdr:col>
      <xdr:colOff>920750</xdr:colOff>
      <xdr:row>12</xdr:row>
      <xdr:rowOff>95250</xdr:rowOff>
    </xdr:from>
    <xdr:to>
      <xdr:col>8</xdr:col>
      <xdr:colOff>923925</xdr:colOff>
      <xdr:row>14</xdr:row>
      <xdr:rowOff>0</xdr:rowOff>
    </xdr:to>
    <xdr:cxnSp macro="">
      <xdr:nvCxnSpPr>
        <xdr:cNvPr id="31" name="30 Conector recto de flecha">
          <a:extLst>
            <a:ext uri="{FF2B5EF4-FFF2-40B4-BE49-F238E27FC236}">
              <a16:creationId xmlns:a16="http://schemas.microsoft.com/office/drawing/2014/main" id="{00000000-0008-0000-0100-00001F000000}"/>
            </a:ext>
          </a:extLst>
        </xdr:cNvPr>
        <xdr:cNvCxnSpPr/>
      </xdr:nvCxnSpPr>
      <xdr:spPr>
        <a:xfrm>
          <a:off x="8188325" y="1809750"/>
          <a:ext cx="3175" cy="28575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554037</xdr:colOff>
      <xdr:row>33</xdr:row>
      <xdr:rowOff>161925</xdr:rowOff>
    </xdr:from>
    <xdr:to>
      <xdr:col>14</xdr:col>
      <xdr:colOff>161925</xdr:colOff>
      <xdr:row>34</xdr:row>
      <xdr:rowOff>495300</xdr:rowOff>
    </xdr:to>
    <xdr:sp macro="" textlink="">
      <xdr:nvSpPr>
        <xdr:cNvPr id="32" name="31 Rectángulo">
          <a:extLst>
            <a:ext uri="{FF2B5EF4-FFF2-40B4-BE49-F238E27FC236}">
              <a16:creationId xmlns:a16="http://schemas.microsoft.com/office/drawing/2014/main" id="{00000000-0008-0000-0100-000020000000}"/>
            </a:ext>
          </a:extLst>
        </xdr:cNvPr>
        <xdr:cNvSpPr/>
      </xdr:nvSpPr>
      <xdr:spPr>
        <a:xfrm>
          <a:off x="11298237" y="6819900"/>
          <a:ext cx="2303463"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7. ERROR DEL PRONOSTICO (MAPE)</a:t>
          </a:r>
        </a:p>
      </xdr:txBody>
    </xdr:sp>
    <xdr:clientData/>
  </xdr:twoCellAnchor>
  <xdr:twoCellAnchor>
    <xdr:from>
      <xdr:col>12</xdr:col>
      <xdr:colOff>481806</xdr:colOff>
      <xdr:row>32</xdr:row>
      <xdr:rowOff>82261</xdr:rowOff>
    </xdr:from>
    <xdr:to>
      <xdr:col>12</xdr:col>
      <xdr:colOff>504826</xdr:colOff>
      <xdr:row>34</xdr:row>
      <xdr:rowOff>66676</xdr:rowOff>
    </xdr:to>
    <xdr:cxnSp macro="">
      <xdr:nvCxnSpPr>
        <xdr:cNvPr id="33" name="32 Conector recto de flecha">
          <a:extLst>
            <a:ext uri="{FF2B5EF4-FFF2-40B4-BE49-F238E27FC236}">
              <a16:creationId xmlns:a16="http://schemas.microsoft.com/office/drawing/2014/main" id="{00000000-0008-0000-0100-000021000000}"/>
            </a:ext>
          </a:extLst>
        </xdr:cNvPr>
        <xdr:cNvCxnSpPr>
          <a:endCxn id="28" idx="4"/>
        </xdr:cNvCxnSpPr>
      </xdr:nvCxnSpPr>
      <xdr:spPr>
        <a:xfrm flipH="1" flipV="1">
          <a:off x="12121356" y="6549736"/>
          <a:ext cx="23020" cy="365415"/>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96837</xdr:colOff>
      <xdr:row>30</xdr:row>
      <xdr:rowOff>171450</xdr:rowOff>
    </xdr:from>
    <xdr:to>
      <xdr:col>10</xdr:col>
      <xdr:colOff>866774</xdr:colOff>
      <xdr:row>32</xdr:row>
      <xdr:rowOff>63211</xdr:rowOff>
    </xdr:to>
    <xdr:sp macro="" textlink="">
      <xdr:nvSpPr>
        <xdr:cNvPr id="35" name="34 Elipse">
          <a:extLst>
            <a:ext uri="{FF2B5EF4-FFF2-40B4-BE49-F238E27FC236}">
              <a16:creationId xmlns:a16="http://schemas.microsoft.com/office/drawing/2014/main" id="{00000000-0008-0000-0100-000023000000}"/>
            </a:ext>
          </a:extLst>
        </xdr:cNvPr>
        <xdr:cNvSpPr/>
      </xdr:nvSpPr>
      <xdr:spPr>
        <a:xfrm>
          <a:off x="9917112" y="6257925"/>
          <a:ext cx="769937" cy="272761"/>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476250</xdr:colOff>
      <xdr:row>32</xdr:row>
      <xdr:rowOff>57151</xdr:rowOff>
    </xdr:from>
    <xdr:to>
      <xdr:col>10</xdr:col>
      <xdr:colOff>476251</xdr:colOff>
      <xdr:row>33</xdr:row>
      <xdr:rowOff>123825</xdr:rowOff>
    </xdr:to>
    <xdr:cxnSp macro="">
      <xdr:nvCxnSpPr>
        <xdr:cNvPr id="22" name="32 Conector recto de flecha">
          <a:extLst>
            <a:ext uri="{FF2B5EF4-FFF2-40B4-BE49-F238E27FC236}">
              <a16:creationId xmlns:a16="http://schemas.microsoft.com/office/drawing/2014/main" id="{00000000-0008-0000-0100-000016000000}"/>
            </a:ext>
          </a:extLst>
        </xdr:cNvPr>
        <xdr:cNvCxnSpPr/>
      </xdr:nvCxnSpPr>
      <xdr:spPr>
        <a:xfrm flipV="1">
          <a:off x="10296525" y="6524626"/>
          <a:ext cx="1" cy="257174"/>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1639887</xdr:colOff>
      <xdr:row>33</xdr:row>
      <xdr:rowOff>161925</xdr:rowOff>
    </xdr:from>
    <xdr:to>
      <xdr:col>11</xdr:col>
      <xdr:colOff>466725</xdr:colOff>
      <xdr:row>34</xdr:row>
      <xdr:rowOff>495300</xdr:rowOff>
    </xdr:to>
    <xdr:sp macro="" textlink="">
      <xdr:nvSpPr>
        <xdr:cNvPr id="27" name="31 Rectángulo">
          <a:extLst>
            <a:ext uri="{FF2B5EF4-FFF2-40B4-BE49-F238E27FC236}">
              <a16:creationId xmlns:a16="http://schemas.microsoft.com/office/drawing/2014/main" id="{00000000-0008-0000-0100-00001B000000}"/>
            </a:ext>
          </a:extLst>
        </xdr:cNvPr>
        <xdr:cNvSpPr/>
      </xdr:nvSpPr>
      <xdr:spPr>
        <a:xfrm>
          <a:off x="8907462" y="6819900"/>
          <a:ext cx="2303463"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6. DESVIACIÓN MEDIA ABSOLUTA</a:t>
          </a:r>
        </a:p>
      </xdr:txBody>
    </xdr:sp>
    <xdr:clientData/>
  </xdr:twoCellAnchor>
  <xdr:twoCellAnchor>
    <xdr:from>
      <xdr:col>12</xdr:col>
      <xdr:colOff>96837</xdr:colOff>
      <xdr:row>31</xdr:row>
      <xdr:rowOff>0</xdr:rowOff>
    </xdr:from>
    <xdr:to>
      <xdr:col>12</xdr:col>
      <xdr:colOff>866774</xdr:colOff>
      <xdr:row>32</xdr:row>
      <xdr:rowOff>82261</xdr:rowOff>
    </xdr:to>
    <xdr:sp macro="" textlink="">
      <xdr:nvSpPr>
        <xdr:cNvPr id="28" name="34 Elipse">
          <a:extLst>
            <a:ext uri="{FF2B5EF4-FFF2-40B4-BE49-F238E27FC236}">
              <a16:creationId xmlns:a16="http://schemas.microsoft.com/office/drawing/2014/main" id="{00000000-0008-0000-0100-00001C000000}"/>
            </a:ext>
          </a:extLst>
        </xdr:cNvPr>
        <xdr:cNvSpPr/>
      </xdr:nvSpPr>
      <xdr:spPr>
        <a:xfrm>
          <a:off x="11736387" y="6276975"/>
          <a:ext cx="769937" cy="272761"/>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342901</xdr:colOff>
      <xdr:row>26</xdr:row>
      <xdr:rowOff>180975</xdr:rowOff>
    </xdr:from>
    <xdr:to>
      <xdr:col>8</xdr:col>
      <xdr:colOff>1457325</xdr:colOff>
      <xdr:row>31</xdr:row>
      <xdr:rowOff>38100</xdr:rowOff>
    </xdr:to>
    <xdr:sp macro="" textlink="">
      <xdr:nvSpPr>
        <xdr:cNvPr id="29" name="34 Elipse">
          <a:extLst>
            <a:ext uri="{FF2B5EF4-FFF2-40B4-BE49-F238E27FC236}">
              <a16:creationId xmlns:a16="http://schemas.microsoft.com/office/drawing/2014/main" id="{00000000-0008-0000-0100-00001D000000}"/>
            </a:ext>
          </a:extLst>
        </xdr:cNvPr>
        <xdr:cNvSpPr/>
      </xdr:nvSpPr>
      <xdr:spPr>
        <a:xfrm>
          <a:off x="7610476" y="5505450"/>
          <a:ext cx="1114424" cy="809625"/>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885825</xdr:colOff>
      <xdr:row>31</xdr:row>
      <xdr:rowOff>1</xdr:rowOff>
    </xdr:from>
    <xdr:to>
      <xdr:col>8</xdr:col>
      <xdr:colOff>885826</xdr:colOff>
      <xdr:row>32</xdr:row>
      <xdr:rowOff>66675</xdr:rowOff>
    </xdr:to>
    <xdr:cxnSp macro="">
      <xdr:nvCxnSpPr>
        <xdr:cNvPr id="34" name="32 Conector recto de flecha">
          <a:extLst>
            <a:ext uri="{FF2B5EF4-FFF2-40B4-BE49-F238E27FC236}">
              <a16:creationId xmlns:a16="http://schemas.microsoft.com/office/drawing/2014/main" id="{00000000-0008-0000-0100-000022000000}"/>
            </a:ext>
          </a:extLst>
        </xdr:cNvPr>
        <xdr:cNvCxnSpPr/>
      </xdr:nvCxnSpPr>
      <xdr:spPr>
        <a:xfrm flipV="1">
          <a:off x="8153400" y="6276976"/>
          <a:ext cx="1" cy="257174"/>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258762</xdr:colOff>
      <xdr:row>32</xdr:row>
      <xdr:rowOff>85725</xdr:rowOff>
    </xdr:from>
    <xdr:to>
      <xdr:col>8</xdr:col>
      <xdr:colOff>1438275</xdr:colOff>
      <xdr:row>34</xdr:row>
      <xdr:rowOff>228600</xdr:rowOff>
    </xdr:to>
    <xdr:sp macro="" textlink="">
      <xdr:nvSpPr>
        <xdr:cNvPr id="36" name="31 Rectángulo">
          <a:extLst>
            <a:ext uri="{FF2B5EF4-FFF2-40B4-BE49-F238E27FC236}">
              <a16:creationId xmlns:a16="http://schemas.microsoft.com/office/drawing/2014/main" id="{00000000-0008-0000-0100-000024000000}"/>
            </a:ext>
          </a:extLst>
        </xdr:cNvPr>
        <xdr:cNvSpPr/>
      </xdr:nvSpPr>
      <xdr:spPr>
        <a:xfrm>
          <a:off x="7526337" y="6553200"/>
          <a:ext cx="1179513"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PRONÓSTICOS</a:t>
          </a:r>
          <a:r>
            <a:rPr lang="en-US" sz="1100" b="1" baseline="0">
              <a:latin typeface="Arial Narrow" panose="020B0606020202030204" pitchFamily="34" charset="0"/>
            </a:rPr>
            <a:t> PARA EL AÑO 4</a:t>
          </a:r>
          <a:endParaRPr lang="en-US" sz="1100" b="1">
            <a:latin typeface="Arial Narrow" panose="020B0606020202030204" pitchFamily="34" charset="0"/>
          </a:endParaRPr>
        </a:p>
      </xdr:txBody>
    </xdr:sp>
    <xdr:clientData/>
  </xdr:twoCellAnchor>
  <xdr:twoCellAnchor>
    <xdr:from>
      <xdr:col>1</xdr:col>
      <xdr:colOff>381000</xdr:colOff>
      <xdr:row>62</xdr:row>
      <xdr:rowOff>164307</xdr:rowOff>
    </xdr:from>
    <xdr:to>
      <xdr:col>6</xdr:col>
      <xdr:colOff>345281</xdr:colOff>
      <xdr:row>75</xdr:row>
      <xdr:rowOff>121444</xdr:rowOff>
    </xdr:to>
    <xdr:graphicFrame macro="">
      <xdr:nvGraphicFramePr>
        <xdr:cNvPr id="6" name="Grá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644744</xdr:colOff>
      <xdr:row>44</xdr:row>
      <xdr:rowOff>20035</xdr:rowOff>
    </xdr:from>
    <xdr:to>
      <xdr:col>9</xdr:col>
      <xdr:colOff>282794</xdr:colOff>
      <xdr:row>60</xdr:row>
      <xdr:rowOff>105761</xdr:rowOff>
    </xdr:to>
    <xdr:graphicFrame macro="">
      <xdr:nvGraphicFramePr>
        <xdr:cNvPr id="4" name="3 Gráfico">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59531</xdr:colOff>
      <xdr:row>14</xdr:row>
      <xdr:rowOff>38101</xdr:rowOff>
    </xdr:from>
    <xdr:to>
      <xdr:col>5</xdr:col>
      <xdr:colOff>724694</xdr:colOff>
      <xdr:row>14</xdr:row>
      <xdr:rowOff>809625</xdr:rowOff>
    </xdr:to>
    <xdr:sp macro="" textlink="">
      <xdr:nvSpPr>
        <xdr:cNvPr id="5" name="4 Elipse">
          <a:extLst>
            <a:ext uri="{FF2B5EF4-FFF2-40B4-BE49-F238E27FC236}">
              <a16:creationId xmlns:a16="http://schemas.microsoft.com/office/drawing/2014/main" id="{00000000-0008-0000-0200-000005000000}"/>
            </a:ext>
          </a:extLst>
        </xdr:cNvPr>
        <xdr:cNvSpPr/>
      </xdr:nvSpPr>
      <xdr:spPr>
        <a:xfrm>
          <a:off x="3869531" y="2812257"/>
          <a:ext cx="665163" cy="771524"/>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47625</xdr:colOff>
      <xdr:row>10</xdr:row>
      <xdr:rowOff>66675</xdr:rowOff>
    </xdr:from>
    <xdr:to>
      <xdr:col>4</xdr:col>
      <xdr:colOff>381000</xdr:colOff>
      <xdr:row>13</xdr:row>
      <xdr:rowOff>19050</xdr:rowOff>
    </xdr:to>
    <xdr:sp macro="" textlink="">
      <xdr:nvSpPr>
        <xdr:cNvPr id="6" name="5 Rectángulo">
          <a:extLst>
            <a:ext uri="{FF2B5EF4-FFF2-40B4-BE49-F238E27FC236}">
              <a16:creationId xmlns:a16="http://schemas.microsoft.com/office/drawing/2014/main" id="{00000000-0008-0000-0200-000006000000}"/>
            </a:ext>
          </a:extLst>
        </xdr:cNvPr>
        <xdr:cNvSpPr/>
      </xdr:nvSpPr>
      <xdr:spPr>
        <a:xfrm>
          <a:off x="809625" y="1590675"/>
          <a:ext cx="2619375"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1.</a:t>
          </a:r>
          <a:r>
            <a:rPr lang="en-US" sz="1100" b="1" baseline="0">
              <a:latin typeface="Arial Narrow" panose="020B0606020202030204" pitchFamily="34" charset="0"/>
            </a:rPr>
            <a:t> CALCULO DE LOS INDICES DE ESTACIONALIDAD</a:t>
          </a:r>
          <a:endParaRPr lang="en-US" sz="1100" b="1">
            <a:latin typeface="Arial Narrow" panose="020B0606020202030204" pitchFamily="34" charset="0"/>
          </a:endParaRPr>
        </a:p>
      </xdr:txBody>
    </xdr:sp>
    <xdr:clientData/>
  </xdr:twoCellAnchor>
  <xdr:twoCellAnchor>
    <xdr:from>
      <xdr:col>2</xdr:col>
      <xdr:colOff>595313</xdr:colOff>
      <xdr:row>13</xdr:row>
      <xdr:rowOff>19050</xdr:rowOff>
    </xdr:from>
    <xdr:to>
      <xdr:col>5</xdr:col>
      <xdr:colOff>59531</xdr:colOff>
      <xdr:row>14</xdr:row>
      <xdr:rowOff>423863</xdr:rowOff>
    </xdr:to>
    <xdr:cxnSp macro="">
      <xdr:nvCxnSpPr>
        <xdr:cNvPr id="7" name="6 Conector recto de flecha">
          <a:extLst>
            <a:ext uri="{FF2B5EF4-FFF2-40B4-BE49-F238E27FC236}">
              <a16:creationId xmlns:a16="http://schemas.microsoft.com/office/drawing/2014/main" id="{00000000-0008-0000-0200-000007000000}"/>
            </a:ext>
          </a:extLst>
        </xdr:cNvPr>
        <xdr:cNvCxnSpPr>
          <a:stCxn id="6" idx="2"/>
          <a:endCxn id="5" idx="2"/>
        </xdr:cNvCxnSpPr>
      </xdr:nvCxnSpPr>
      <xdr:spPr>
        <a:xfrm>
          <a:off x="2119313" y="2590800"/>
          <a:ext cx="1750218" cy="607219"/>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10</xdr:row>
      <xdr:rowOff>0</xdr:rowOff>
    </xdr:from>
    <xdr:to>
      <xdr:col>7</xdr:col>
      <xdr:colOff>47625</xdr:colOff>
      <xdr:row>12</xdr:row>
      <xdr:rowOff>142875</xdr:rowOff>
    </xdr:to>
    <xdr:sp macro="" textlink="">
      <xdr:nvSpPr>
        <xdr:cNvPr id="8" name="7 Rectángulo">
          <a:extLst>
            <a:ext uri="{FF2B5EF4-FFF2-40B4-BE49-F238E27FC236}">
              <a16:creationId xmlns:a16="http://schemas.microsoft.com/office/drawing/2014/main" id="{00000000-0008-0000-0200-000008000000}"/>
            </a:ext>
          </a:extLst>
        </xdr:cNvPr>
        <xdr:cNvSpPr/>
      </xdr:nvSpPr>
      <xdr:spPr>
        <a:xfrm>
          <a:off x="3629025" y="1524000"/>
          <a:ext cx="2619375"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2.</a:t>
          </a:r>
          <a:r>
            <a:rPr lang="en-US" sz="1100" b="1" baseline="0">
              <a:latin typeface="Arial Narrow" panose="020B0606020202030204" pitchFamily="34" charset="0"/>
            </a:rPr>
            <a:t> DESESTACIONALIZACIÓN DE LA VARIABLE</a:t>
          </a:r>
          <a:endParaRPr lang="en-US" sz="1100" b="1">
            <a:latin typeface="Arial Narrow" panose="020B0606020202030204" pitchFamily="34" charset="0"/>
          </a:endParaRPr>
        </a:p>
      </xdr:txBody>
    </xdr:sp>
    <xdr:clientData/>
  </xdr:twoCellAnchor>
  <xdr:twoCellAnchor>
    <xdr:from>
      <xdr:col>6</xdr:col>
      <xdr:colOff>1109663</xdr:colOff>
      <xdr:row>12</xdr:row>
      <xdr:rowOff>95250</xdr:rowOff>
    </xdr:from>
    <xdr:to>
      <xdr:col>6</xdr:col>
      <xdr:colOff>1112838</xdr:colOff>
      <xdr:row>14</xdr:row>
      <xdr:rowOff>0</xdr:rowOff>
    </xdr:to>
    <xdr:cxnSp macro="">
      <xdr:nvCxnSpPr>
        <xdr:cNvPr id="9" name="8 Conector recto de flecha">
          <a:extLst>
            <a:ext uri="{FF2B5EF4-FFF2-40B4-BE49-F238E27FC236}">
              <a16:creationId xmlns:a16="http://schemas.microsoft.com/office/drawing/2014/main" id="{00000000-0008-0000-0200-000009000000}"/>
            </a:ext>
          </a:extLst>
        </xdr:cNvPr>
        <xdr:cNvCxnSpPr/>
      </xdr:nvCxnSpPr>
      <xdr:spPr>
        <a:xfrm>
          <a:off x="5681663" y="2000250"/>
          <a:ext cx="3175" cy="28575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304800</xdr:colOff>
      <xdr:row>5</xdr:row>
      <xdr:rowOff>95250</xdr:rowOff>
    </xdr:from>
    <xdr:to>
      <xdr:col>8</xdr:col>
      <xdr:colOff>1381125</xdr:colOff>
      <xdr:row>9</xdr:row>
      <xdr:rowOff>28575</xdr:rowOff>
    </xdr:to>
    <xdr:sp macro="" textlink="">
      <xdr:nvSpPr>
        <xdr:cNvPr id="10" name="9 Rectángulo">
          <a:extLst>
            <a:ext uri="{FF2B5EF4-FFF2-40B4-BE49-F238E27FC236}">
              <a16:creationId xmlns:a16="http://schemas.microsoft.com/office/drawing/2014/main" id="{00000000-0008-0000-0200-00000A000000}"/>
            </a:ext>
          </a:extLst>
        </xdr:cNvPr>
        <xdr:cNvSpPr/>
      </xdr:nvSpPr>
      <xdr:spPr>
        <a:xfrm>
          <a:off x="6505575" y="666750"/>
          <a:ext cx="2619375" cy="69532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4. CALCULAR LOS PERIODOS PRONOSTICADOS CON BASE EN LA ECUACIÓN</a:t>
          </a:r>
          <a:r>
            <a:rPr lang="en-US" sz="1100" b="1" baseline="0">
              <a:latin typeface="Arial Narrow" panose="020B0606020202030204" pitchFamily="34" charset="0"/>
            </a:rPr>
            <a:t> CALCULADA EN EL PASO 3.</a:t>
          </a:r>
          <a:endParaRPr lang="en-US" sz="1100" b="1">
            <a:latin typeface="Arial Narrow" panose="020B0606020202030204" pitchFamily="34" charset="0"/>
          </a:endParaRPr>
        </a:p>
      </xdr:txBody>
    </xdr:sp>
    <xdr:clientData/>
  </xdr:twoCellAnchor>
  <xdr:twoCellAnchor>
    <xdr:from>
      <xdr:col>7</xdr:col>
      <xdr:colOff>379413</xdr:colOff>
      <xdr:row>9</xdr:row>
      <xdr:rowOff>28575</xdr:rowOff>
    </xdr:from>
    <xdr:to>
      <xdr:col>7</xdr:col>
      <xdr:colOff>388938</xdr:colOff>
      <xdr:row>13</xdr:row>
      <xdr:rowOff>161925</xdr:rowOff>
    </xdr:to>
    <xdr:cxnSp macro="">
      <xdr:nvCxnSpPr>
        <xdr:cNvPr id="11" name="10 Conector recto de flecha">
          <a:extLst>
            <a:ext uri="{FF2B5EF4-FFF2-40B4-BE49-F238E27FC236}">
              <a16:creationId xmlns:a16="http://schemas.microsoft.com/office/drawing/2014/main" id="{00000000-0008-0000-0200-00000B000000}"/>
            </a:ext>
          </a:extLst>
        </xdr:cNvPr>
        <xdr:cNvCxnSpPr/>
      </xdr:nvCxnSpPr>
      <xdr:spPr>
        <a:xfrm>
          <a:off x="6580188" y="1362075"/>
          <a:ext cx="9525" cy="89535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1295400</xdr:colOff>
      <xdr:row>10</xdr:row>
      <xdr:rowOff>19050</xdr:rowOff>
    </xdr:from>
    <xdr:to>
      <xdr:col>9</xdr:col>
      <xdr:colOff>742950</xdr:colOff>
      <xdr:row>12</xdr:row>
      <xdr:rowOff>161925</xdr:rowOff>
    </xdr:to>
    <xdr:sp macro="" textlink="">
      <xdr:nvSpPr>
        <xdr:cNvPr id="12" name="11 Rectángulo">
          <a:extLst>
            <a:ext uri="{FF2B5EF4-FFF2-40B4-BE49-F238E27FC236}">
              <a16:creationId xmlns:a16="http://schemas.microsoft.com/office/drawing/2014/main" id="{00000000-0008-0000-0200-00000C000000}"/>
            </a:ext>
          </a:extLst>
        </xdr:cNvPr>
        <xdr:cNvSpPr/>
      </xdr:nvSpPr>
      <xdr:spPr>
        <a:xfrm>
          <a:off x="7496175" y="1543050"/>
          <a:ext cx="2619375"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5. ESTACIONALIZAR</a:t>
          </a:r>
          <a:r>
            <a:rPr lang="en-US" sz="1100" b="1" baseline="0">
              <a:latin typeface="Arial Narrow" panose="020B0606020202030204" pitchFamily="34" charset="0"/>
            </a:rPr>
            <a:t> LOS PERIODOS PRONOSTICADOS.</a:t>
          </a:r>
          <a:endParaRPr lang="en-US" sz="1100" b="1">
            <a:latin typeface="Arial Narrow" panose="020B0606020202030204" pitchFamily="34" charset="0"/>
          </a:endParaRPr>
        </a:p>
      </xdr:txBody>
    </xdr:sp>
    <xdr:clientData/>
  </xdr:twoCellAnchor>
  <xdr:twoCellAnchor>
    <xdr:from>
      <xdr:col>8</xdr:col>
      <xdr:colOff>595313</xdr:colOff>
      <xdr:row>12</xdr:row>
      <xdr:rowOff>95250</xdr:rowOff>
    </xdr:from>
    <xdr:to>
      <xdr:col>8</xdr:col>
      <xdr:colOff>598488</xdr:colOff>
      <xdr:row>14</xdr:row>
      <xdr:rowOff>0</xdr:rowOff>
    </xdr:to>
    <xdr:cxnSp macro="">
      <xdr:nvCxnSpPr>
        <xdr:cNvPr id="13" name="12 Conector recto de flecha">
          <a:extLst>
            <a:ext uri="{FF2B5EF4-FFF2-40B4-BE49-F238E27FC236}">
              <a16:creationId xmlns:a16="http://schemas.microsoft.com/office/drawing/2014/main" id="{00000000-0008-0000-0200-00000D000000}"/>
            </a:ext>
          </a:extLst>
        </xdr:cNvPr>
        <xdr:cNvCxnSpPr/>
      </xdr:nvCxnSpPr>
      <xdr:spPr>
        <a:xfrm>
          <a:off x="8339138" y="2000250"/>
          <a:ext cx="3175" cy="28575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659607</xdr:colOff>
      <xdr:row>30</xdr:row>
      <xdr:rowOff>123825</xdr:rowOff>
    </xdr:from>
    <xdr:to>
      <xdr:col>17</xdr:col>
      <xdr:colOff>230982</xdr:colOff>
      <xdr:row>33</xdr:row>
      <xdr:rowOff>76200</xdr:rowOff>
    </xdr:to>
    <xdr:sp macro="" textlink="">
      <xdr:nvSpPr>
        <xdr:cNvPr id="14" name="13 Rectángulo">
          <a:extLst>
            <a:ext uri="{FF2B5EF4-FFF2-40B4-BE49-F238E27FC236}">
              <a16:creationId xmlns:a16="http://schemas.microsoft.com/office/drawing/2014/main" id="{00000000-0008-0000-0200-00000E000000}"/>
            </a:ext>
          </a:extLst>
        </xdr:cNvPr>
        <xdr:cNvSpPr/>
      </xdr:nvSpPr>
      <xdr:spPr>
        <a:xfrm>
          <a:off x="13113545" y="6398419"/>
          <a:ext cx="2619375"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7. ERROR DEL PRONOSTICO MAPE (METODO LOGARITMICO)</a:t>
          </a:r>
        </a:p>
      </xdr:txBody>
    </xdr:sp>
    <xdr:clientData/>
  </xdr:twoCellAnchor>
  <xdr:twoCellAnchor>
    <xdr:from>
      <xdr:col>12</xdr:col>
      <xdr:colOff>738981</xdr:colOff>
      <xdr:row>31</xdr:row>
      <xdr:rowOff>138763</xdr:rowOff>
    </xdr:from>
    <xdr:to>
      <xdr:col>13</xdr:col>
      <xdr:colOff>678656</xdr:colOff>
      <xdr:row>31</xdr:row>
      <xdr:rowOff>154781</xdr:rowOff>
    </xdr:to>
    <xdr:cxnSp macro="">
      <xdr:nvCxnSpPr>
        <xdr:cNvPr id="16" name="15 Conector recto de flecha">
          <a:extLst>
            <a:ext uri="{FF2B5EF4-FFF2-40B4-BE49-F238E27FC236}">
              <a16:creationId xmlns:a16="http://schemas.microsoft.com/office/drawing/2014/main" id="{00000000-0008-0000-0200-000010000000}"/>
            </a:ext>
          </a:extLst>
        </xdr:cNvPr>
        <xdr:cNvCxnSpPr/>
      </xdr:nvCxnSpPr>
      <xdr:spPr>
        <a:xfrm flipH="1" flipV="1">
          <a:off x="12430919" y="6603857"/>
          <a:ext cx="701675" cy="16018"/>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197069</xdr:colOff>
      <xdr:row>48</xdr:row>
      <xdr:rowOff>66674</xdr:rowOff>
    </xdr:from>
    <xdr:to>
      <xdr:col>9</xdr:col>
      <xdr:colOff>235169</xdr:colOff>
      <xdr:row>52</xdr:row>
      <xdr:rowOff>142875</xdr:rowOff>
    </xdr:to>
    <xdr:sp macro="" textlink="">
      <xdr:nvSpPr>
        <xdr:cNvPr id="20" name="19 Elipse">
          <a:extLst>
            <a:ext uri="{FF2B5EF4-FFF2-40B4-BE49-F238E27FC236}">
              <a16:creationId xmlns:a16="http://schemas.microsoft.com/office/drawing/2014/main" id="{00000000-0008-0000-0200-000014000000}"/>
            </a:ext>
          </a:extLst>
        </xdr:cNvPr>
        <xdr:cNvSpPr/>
      </xdr:nvSpPr>
      <xdr:spPr>
        <a:xfrm>
          <a:off x="6371897" y="10051502"/>
          <a:ext cx="3224048" cy="864476"/>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395780</xdr:colOff>
      <xdr:row>49</xdr:row>
      <xdr:rowOff>65689</xdr:rowOff>
    </xdr:from>
    <xdr:to>
      <xdr:col>3</xdr:col>
      <xdr:colOff>722586</xdr:colOff>
      <xdr:row>52</xdr:row>
      <xdr:rowOff>11496</xdr:rowOff>
    </xdr:to>
    <xdr:sp macro="" textlink="">
      <xdr:nvSpPr>
        <xdr:cNvPr id="21" name="20 Rectángulo">
          <a:extLst>
            <a:ext uri="{FF2B5EF4-FFF2-40B4-BE49-F238E27FC236}">
              <a16:creationId xmlns:a16="http://schemas.microsoft.com/office/drawing/2014/main" id="{00000000-0008-0000-0200-000015000000}"/>
            </a:ext>
          </a:extLst>
        </xdr:cNvPr>
        <xdr:cNvSpPr/>
      </xdr:nvSpPr>
      <xdr:spPr>
        <a:xfrm>
          <a:off x="395780" y="10247586"/>
          <a:ext cx="2593099" cy="537013"/>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3.</a:t>
          </a:r>
          <a:r>
            <a:rPr lang="en-US" sz="1100" b="1" baseline="0">
              <a:latin typeface="Arial Narrow" panose="020B0606020202030204" pitchFamily="34" charset="0"/>
            </a:rPr>
            <a:t> CALCULO DE LA GRAFICA Y ECUACIÓN LOGARÍTMICA</a:t>
          </a:r>
          <a:endParaRPr lang="en-US" sz="1100" b="1">
            <a:latin typeface="Arial Narrow" panose="020B0606020202030204" pitchFamily="34" charset="0"/>
          </a:endParaRPr>
        </a:p>
      </xdr:txBody>
    </xdr:sp>
    <xdr:clientData/>
  </xdr:twoCellAnchor>
  <xdr:twoCellAnchor>
    <xdr:from>
      <xdr:col>3</xdr:col>
      <xdr:colOff>722586</xdr:colOff>
      <xdr:row>50</xdr:row>
      <xdr:rowOff>104774</xdr:rowOff>
    </xdr:from>
    <xdr:to>
      <xdr:col>7</xdr:col>
      <xdr:colOff>197069</xdr:colOff>
      <xdr:row>50</xdr:row>
      <xdr:rowOff>137127</xdr:rowOff>
    </xdr:to>
    <xdr:cxnSp macro="">
      <xdr:nvCxnSpPr>
        <xdr:cNvPr id="22" name="21 Conector recto de flecha">
          <a:extLst>
            <a:ext uri="{FF2B5EF4-FFF2-40B4-BE49-F238E27FC236}">
              <a16:creationId xmlns:a16="http://schemas.microsoft.com/office/drawing/2014/main" id="{00000000-0008-0000-0200-000016000000}"/>
            </a:ext>
          </a:extLst>
        </xdr:cNvPr>
        <xdr:cNvCxnSpPr>
          <a:stCxn id="21" idx="3"/>
          <a:endCxn id="20" idx="2"/>
        </xdr:cNvCxnSpPr>
      </xdr:nvCxnSpPr>
      <xdr:spPr>
        <a:xfrm flipV="1">
          <a:off x="2988879" y="10483740"/>
          <a:ext cx="3383018" cy="32353"/>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96837</xdr:colOff>
      <xdr:row>30</xdr:row>
      <xdr:rowOff>171450</xdr:rowOff>
    </xdr:from>
    <xdr:to>
      <xdr:col>10</xdr:col>
      <xdr:colOff>866774</xdr:colOff>
      <xdr:row>32</xdr:row>
      <xdr:rowOff>63211</xdr:rowOff>
    </xdr:to>
    <xdr:sp macro="" textlink="">
      <xdr:nvSpPr>
        <xdr:cNvPr id="19" name="34 Elipse">
          <a:extLst>
            <a:ext uri="{FF2B5EF4-FFF2-40B4-BE49-F238E27FC236}">
              <a16:creationId xmlns:a16="http://schemas.microsoft.com/office/drawing/2014/main" id="{00000000-0008-0000-0200-000013000000}"/>
            </a:ext>
          </a:extLst>
        </xdr:cNvPr>
        <xdr:cNvSpPr/>
      </xdr:nvSpPr>
      <xdr:spPr>
        <a:xfrm>
          <a:off x="9917112" y="6276975"/>
          <a:ext cx="769937" cy="272761"/>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96837</xdr:colOff>
      <xdr:row>31</xdr:row>
      <xdr:rowOff>0</xdr:rowOff>
    </xdr:from>
    <xdr:to>
      <xdr:col>12</xdr:col>
      <xdr:colOff>866774</xdr:colOff>
      <xdr:row>32</xdr:row>
      <xdr:rowOff>82261</xdr:rowOff>
    </xdr:to>
    <xdr:sp macro="" textlink="">
      <xdr:nvSpPr>
        <xdr:cNvPr id="23" name="34 Elipse">
          <a:extLst>
            <a:ext uri="{FF2B5EF4-FFF2-40B4-BE49-F238E27FC236}">
              <a16:creationId xmlns:a16="http://schemas.microsoft.com/office/drawing/2014/main" id="{00000000-0008-0000-0200-000017000000}"/>
            </a:ext>
          </a:extLst>
        </xdr:cNvPr>
        <xdr:cNvSpPr/>
      </xdr:nvSpPr>
      <xdr:spPr>
        <a:xfrm>
          <a:off x="11736387" y="6296025"/>
          <a:ext cx="769937" cy="272761"/>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0</xdr:colOff>
      <xdr:row>32</xdr:row>
      <xdr:rowOff>173832</xdr:rowOff>
    </xdr:from>
    <xdr:to>
      <xdr:col>4</xdr:col>
      <xdr:colOff>676275</xdr:colOff>
      <xdr:row>34</xdr:row>
      <xdr:rowOff>9526</xdr:rowOff>
    </xdr:to>
    <xdr:sp macro="" textlink="">
      <xdr:nvSpPr>
        <xdr:cNvPr id="27" name="2 Elipse">
          <a:extLst>
            <a:ext uri="{FF2B5EF4-FFF2-40B4-BE49-F238E27FC236}">
              <a16:creationId xmlns:a16="http://schemas.microsoft.com/office/drawing/2014/main" id="{00000000-0008-0000-0200-00001B000000}"/>
            </a:ext>
          </a:extLst>
        </xdr:cNvPr>
        <xdr:cNvSpPr/>
      </xdr:nvSpPr>
      <xdr:spPr>
        <a:xfrm>
          <a:off x="2286000" y="6829426"/>
          <a:ext cx="1438275" cy="323850"/>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640556</xdr:colOff>
      <xdr:row>33</xdr:row>
      <xdr:rowOff>119062</xdr:rowOff>
    </xdr:from>
    <xdr:to>
      <xdr:col>5</xdr:col>
      <xdr:colOff>428625</xdr:colOff>
      <xdr:row>33</xdr:row>
      <xdr:rowOff>119063</xdr:rowOff>
    </xdr:to>
    <xdr:cxnSp macro="">
      <xdr:nvCxnSpPr>
        <xdr:cNvPr id="28" name="4 Conector recto de flecha">
          <a:extLst>
            <a:ext uri="{FF2B5EF4-FFF2-40B4-BE49-F238E27FC236}">
              <a16:creationId xmlns:a16="http://schemas.microsoft.com/office/drawing/2014/main" id="{00000000-0008-0000-0200-00001C000000}"/>
            </a:ext>
          </a:extLst>
        </xdr:cNvPr>
        <xdr:cNvCxnSpPr/>
      </xdr:nvCxnSpPr>
      <xdr:spPr>
        <a:xfrm flipH="1">
          <a:off x="3688556" y="6965156"/>
          <a:ext cx="550069" cy="1"/>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285751</xdr:colOff>
      <xdr:row>33</xdr:row>
      <xdr:rowOff>35719</xdr:rowOff>
    </xdr:from>
    <xdr:to>
      <xdr:col>6</xdr:col>
      <xdr:colOff>1393827</xdr:colOff>
      <xdr:row>35</xdr:row>
      <xdr:rowOff>178594</xdr:rowOff>
    </xdr:to>
    <xdr:sp macro="" textlink="">
      <xdr:nvSpPr>
        <xdr:cNvPr id="29" name="3 Rectángulo">
          <a:extLst>
            <a:ext uri="{FF2B5EF4-FFF2-40B4-BE49-F238E27FC236}">
              <a16:creationId xmlns:a16="http://schemas.microsoft.com/office/drawing/2014/main" id="{00000000-0008-0000-0200-00001D000000}"/>
            </a:ext>
          </a:extLst>
        </xdr:cNvPr>
        <xdr:cNvSpPr/>
      </xdr:nvSpPr>
      <xdr:spPr>
        <a:xfrm>
          <a:off x="4095751" y="6881813"/>
          <a:ext cx="1870076" cy="631031"/>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1.</a:t>
          </a:r>
          <a:r>
            <a:rPr lang="en-US" sz="1100" b="1" baseline="0">
              <a:latin typeface="Arial Narrow" panose="020B0606020202030204" pitchFamily="34" charset="0"/>
            </a:rPr>
            <a:t> CÁLCULO DE LOS ÍNDICES DE ESTACIONALIDAD</a:t>
          </a:r>
          <a:endParaRPr lang="en-US" sz="1100" b="1">
            <a:latin typeface="Arial Narrow" panose="020B0606020202030204" pitchFamily="34" charset="0"/>
          </a:endParaRPr>
        </a:p>
      </xdr:txBody>
    </xdr:sp>
    <xdr:clientData/>
  </xdr:twoCellAnchor>
  <xdr:twoCellAnchor>
    <xdr:from>
      <xdr:col>8</xdr:col>
      <xdr:colOff>166687</xdr:colOff>
      <xdr:row>33</xdr:row>
      <xdr:rowOff>59531</xdr:rowOff>
    </xdr:from>
    <xdr:to>
      <xdr:col>8</xdr:col>
      <xdr:colOff>1346200</xdr:colOff>
      <xdr:row>35</xdr:row>
      <xdr:rowOff>95250</xdr:rowOff>
    </xdr:to>
    <xdr:sp macro="" textlink="">
      <xdr:nvSpPr>
        <xdr:cNvPr id="31" name="31 Rectángulo">
          <a:extLst>
            <a:ext uri="{FF2B5EF4-FFF2-40B4-BE49-F238E27FC236}">
              <a16:creationId xmlns:a16="http://schemas.microsoft.com/office/drawing/2014/main" id="{00000000-0008-0000-0200-00001F000000}"/>
            </a:ext>
          </a:extLst>
        </xdr:cNvPr>
        <xdr:cNvSpPr/>
      </xdr:nvSpPr>
      <xdr:spPr>
        <a:xfrm>
          <a:off x="7917656" y="6905625"/>
          <a:ext cx="1179513"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PRONÓSTICOS</a:t>
          </a:r>
          <a:r>
            <a:rPr lang="en-US" sz="1100" b="1" baseline="0">
              <a:latin typeface="Arial Narrow" panose="020B0606020202030204" pitchFamily="34" charset="0"/>
            </a:rPr>
            <a:t> PARA EL AÑO 4</a:t>
          </a:r>
          <a:endParaRPr lang="en-US" sz="1100" b="1">
            <a:latin typeface="Arial Narrow" panose="020B0606020202030204" pitchFamily="34" charset="0"/>
          </a:endParaRPr>
        </a:p>
      </xdr:txBody>
    </xdr:sp>
    <xdr:clientData/>
  </xdr:twoCellAnchor>
  <xdr:twoCellAnchor>
    <xdr:from>
      <xdr:col>8</xdr:col>
      <xdr:colOff>285749</xdr:colOff>
      <xdr:row>27</xdr:row>
      <xdr:rowOff>0</xdr:rowOff>
    </xdr:from>
    <xdr:to>
      <xdr:col>8</xdr:col>
      <xdr:colOff>1400173</xdr:colOff>
      <xdr:row>31</xdr:row>
      <xdr:rowOff>47625</xdr:rowOff>
    </xdr:to>
    <xdr:sp macro="" textlink="">
      <xdr:nvSpPr>
        <xdr:cNvPr id="32" name="34 Elipse">
          <a:extLst>
            <a:ext uri="{FF2B5EF4-FFF2-40B4-BE49-F238E27FC236}">
              <a16:creationId xmlns:a16="http://schemas.microsoft.com/office/drawing/2014/main" id="{00000000-0008-0000-0200-000020000000}"/>
            </a:ext>
          </a:extLst>
        </xdr:cNvPr>
        <xdr:cNvSpPr/>
      </xdr:nvSpPr>
      <xdr:spPr>
        <a:xfrm>
          <a:off x="8036718" y="5703094"/>
          <a:ext cx="1114424" cy="809625"/>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781844</xdr:colOff>
      <xdr:row>31</xdr:row>
      <xdr:rowOff>36371</xdr:rowOff>
    </xdr:from>
    <xdr:to>
      <xdr:col>8</xdr:col>
      <xdr:colOff>785812</xdr:colOff>
      <xdr:row>33</xdr:row>
      <xdr:rowOff>142875</xdr:rowOff>
    </xdr:to>
    <xdr:cxnSp macro="">
      <xdr:nvCxnSpPr>
        <xdr:cNvPr id="33" name="15 Conector recto de flecha">
          <a:extLst>
            <a:ext uri="{FF2B5EF4-FFF2-40B4-BE49-F238E27FC236}">
              <a16:creationId xmlns:a16="http://schemas.microsoft.com/office/drawing/2014/main" id="{00000000-0008-0000-0200-000021000000}"/>
            </a:ext>
          </a:extLst>
        </xdr:cNvPr>
        <xdr:cNvCxnSpPr/>
      </xdr:nvCxnSpPr>
      <xdr:spPr>
        <a:xfrm flipH="1" flipV="1">
          <a:off x="8532813" y="6501465"/>
          <a:ext cx="3968" cy="487504"/>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298450</xdr:colOff>
      <xdr:row>33</xdr:row>
      <xdr:rowOff>79231</xdr:rowOff>
    </xdr:from>
    <xdr:to>
      <xdr:col>12</xdr:col>
      <xdr:colOff>292100</xdr:colOff>
      <xdr:row>35</xdr:row>
      <xdr:rowOff>114950</xdr:rowOff>
    </xdr:to>
    <xdr:sp macro="" textlink="">
      <xdr:nvSpPr>
        <xdr:cNvPr id="36" name="31 Rectángulo">
          <a:extLst>
            <a:ext uri="{FF2B5EF4-FFF2-40B4-BE49-F238E27FC236}">
              <a16:creationId xmlns:a16="http://schemas.microsoft.com/office/drawing/2014/main" id="{00000000-0008-0000-0200-000024000000}"/>
            </a:ext>
          </a:extLst>
        </xdr:cNvPr>
        <xdr:cNvSpPr/>
      </xdr:nvSpPr>
      <xdr:spPr>
        <a:xfrm>
          <a:off x="9680575" y="6925325"/>
          <a:ext cx="2303463"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6. DESVIACIÓN MEDIA ABSOLUTA</a:t>
          </a:r>
        </a:p>
      </xdr:txBody>
    </xdr:sp>
    <xdr:clientData/>
  </xdr:twoCellAnchor>
  <xdr:twoCellAnchor>
    <xdr:from>
      <xdr:col>10</xdr:col>
      <xdr:colOff>446088</xdr:colOff>
      <xdr:row>32</xdr:row>
      <xdr:rowOff>45896</xdr:rowOff>
    </xdr:from>
    <xdr:to>
      <xdr:col>10</xdr:col>
      <xdr:colOff>450056</xdr:colOff>
      <xdr:row>34</xdr:row>
      <xdr:rowOff>45244</xdr:rowOff>
    </xdr:to>
    <xdr:cxnSp macro="">
      <xdr:nvCxnSpPr>
        <xdr:cNvPr id="37" name="15 Conector recto de flecha">
          <a:extLst>
            <a:ext uri="{FF2B5EF4-FFF2-40B4-BE49-F238E27FC236}">
              <a16:creationId xmlns:a16="http://schemas.microsoft.com/office/drawing/2014/main" id="{00000000-0008-0000-0200-000025000000}"/>
            </a:ext>
          </a:extLst>
        </xdr:cNvPr>
        <xdr:cNvCxnSpPr/>
      </xdr:nvCxnSpPr>
      <xdr:spPr>
        <a:xfrm flipH="1" flipV="1">
          <a:off x="10614026" y="6701490"/>
          <a:ext cx="3968" cy="487504"/>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857250</xdr:colOff>
      <xdr:row>36</xdr:row>
      <xdr:rowOff>200025</xdr:rowOff>
    </xdr:from>
    <xdr:to>
      <xdr:col>14</xdr:col>
      <xdr:colOff>250032</xdr:colOff>
      <xdr:row>49</xdr:row>
      <xdr:rowOff>157163</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9061</xdr:colOff>
      <xdr:row>45</xdr:row>
      <xdr:rowOff>163286</xdr:rowOff>
    </xdr:from>
    <xdr:to>
      <xdr:col>9</xdr:col>
      <xdr:colOff>911679</xdr:colOff>
      <xdr:row>63</xdr:row>
      <xdr:rowOff>25556</xdr:rowOff>
    </xdr:to>
    <xdr:graphicFrame macro="">
      <xdr:nvGraphicFramePr>
        <xdr:cNvPr id="2" name="1 Gráfico">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14</xdr:row>
      <xdr:rowOff>66676</xdr:rowOff>
    </xdr:from>
    <xdr:to>
      <xdr:col>5</xdr:col>
      <xdr:colOff>684213</xdr:colOff>
      <xdr:row>14</xdr:row>
      <xdr:rowOff>657226</xdr:rowOff>
    </xdr:to>
    <xdr:sp macro="" textlink="">
      <xdr:nvSpPr>
        <xdr:cNvPr id="3" name="2 Elipse">
          <a:extLst>
            <a:ext uri="{FF2B5EF4-FFF2-40B4-BE49-F238E27FC236}">
              <a16:creationId xmlns:a16="http://schemas.microsoft.com/office/drawing/2014/main" id="{00000000-0008-0000-0300-000003000000}"/>
            </a:ext>
          </a:extLst>
        </xdr:cNvPr>
        <xdr:cNvSpPr/>
      </xdr:nvSpPr>
      <xdr:spPr>
        <a:xfrm>
          <a:off x="3829050" y="2162176"/>
          <a:ext cx="665163" cy="590550"/>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26194</xdr:colOff>
      <xdr:row>9</xdr:row>
      <xdr:rowOff>185738</xdr:rowOff>
    </xdr:from>
    <xdr:to>
      <xdr:col>4</xdr:col>
      <xdr:colOff>359569</xdr:colOff>
      <xdr:row>12</xdr:row>
      <xdr:rowOff>138113</xdr:rowOff>
    </xdr:to>
    <xdr:sp macro="" textlink="">
      <xdr:nvSpPr>
        <xdr:cNvPr id="4" name="3 Rectángulo">
          <a:extLst>
            <a:ext uri="{FF2B5EF4-FFF2-40B4-BE49-F238E27FC236}">
              <a16:creationId xmlns:a16="http://schemas.microsoft.com/office/drawing/2014/main" id="{00000000-0008-0000-0300-000004000000}"/>
            </a:ext>
          </a:extLst>
        </xdr:cNvPr>
        <xdr:cNvSpPr/>
      </xdr:nvSpPr>
      <xdr:spPr>
        <a:xfrm>
          <a:off x="788194" y="2114551"/>
          <a:ext cx="2619375"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1.</a:t>
          </a:r>
          <a:r>
            <a:rPr lang="en-US" sz="1100" b="1" baseline="0">
              <a:latin typeface="Arial Narrow" panose="020B0606020202030204" pitchFamily="34" charset="0"/>
            </a:rPr>
            <a:t> CÁLCULO DE LOS ÍINDICES DE ESTACIONALIDAD</a:t>
          </a:r>
          <a:endParaRPr lang="en-US" sz="1100" b="1">
            <a:latin typeface="Arial Narrow" panose="020B0606020202030204" pitchFamily="34" charset="0"/>
          </a:endParaRPr>
        </a:p>
      </xdr:txBody>
    </xdr:sp>
    <xdr:clientData/>
  </xdr:twoCellAnchor>
  <xdr:twoCellAnchor>
    <xdr:from>
      <xdr:col>2</xdr:col>
      <xdr:colOff>573882</xdr:colOff>
      <xdr:row>12</xdr:row>
      <xdr:rowOff>138113</xdr:rowOff>
    </xdr:from>
    <xdr:to>
      <xdr:col>5</xdr:col>
      <xdr:colOff>116461</xdr:colOff>
      <xdr:row>14</xdr:row>
      <xdr:rowOff>153160</xdr:rowOff>
    </xdr:to>
    <xdr:cxnSp macro="">
      <xdr:nvCxnSpPr>
        <xdr:cNvPr id="5" name="4 Conector recto de flecha">
          <a:extLst>
            <a:ext uri="{FF2B5EF4-FFF2-40B4-BE49-F238E27FC236}">
              <a16:creationId xmlns:a16="http://schemas.microsoft.com/office/drawing/2014/main" id="{00000000-0008-0000-0300-000005000000}"/>
            </a:ext>
          </a:extLst>
        </xdr:cNvPr>
        <xdr:cNvCxnSpPr>
          <a:stCxn id="4" idx="2"/>
          <a:endCxn id="3" idx="1"/>
        </xdr:cNvCxnSpPr>
      </xdr:nvCxnSpPr>
      <xdr:spPr>
        <a:xfrm>
          <a:off x="2097882" y="2638426"/>
          <a:ext cx="1828579" cy="396047"/>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523875</xdr:colOff>
      <xdr:row>10</xdr:row>
      <xdr:rowOff>0</xdr:rowOff>
    </xdr:from>
    <xdr:to>
      <xdr:col>7</xdr:col>
      <xdr:colOff>190500</xdr:colOff>
      <xdr:row>12</xdr:row>
      <xdr:rowOff>142875</xdr:rowOff>
    </xdr:to>
    <xdr:sp macro="" textlink="">
      <xdr:nvSpPr>
        <xdr:cNvPr id="6" name="5 Rectángulo">
          <a:extLst>
            <a:ext uri="{FF2B5EF4-FFF2-40B4-BE49-F238E27FC236}">
              <a16:creationId xmlns:a16="http://schemas.microsoft.com/office/drawing/2014/main" id="{00000000-0008-0000-0300-000006000000}"/>
            </a:ext>
          </a:extLst>
        </xdr:cNvPr>
        <xdr:cNvSpPr/>
      </xdr:nvSpPr>
      <xdr:spPr>
        <a:xfrm>
          <a:off x="3571875" y="1333500"/>
          <a:ext cx="2619375"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2.</a:t>
          </a:r>
          <a:r>
            <a:rPr lang="en-US" sz="1100" b="1" baseline="0">
              <a:latin typeface="Arial Narrow" panose="020B0606020202030204" pitchFamily="34" charset="0"/>
            </a:rPr>
            <a:t> DESESTACIONALIZACIÓN DE LA VARIABLE</a:t>
          </a:r>
          <a:endParaRPr lang="en-US" sz="1100" b="1">
            <a:latin typeface="Arial Narrow" panose="020B0606020202030204" pitchFamily="34" charset="0"/>
          </a:endParaRPr>
        </a:p>
      </xdr:txBody>
    </xdr:sp>
    <xdr:clientData/>
  </xdr:twoCellAnchor>
  <xdr:twoCellAnchor>
    <xdr:from>
      <xdr:col>6</xdr:col>
      <xdr:colOff>1052513</xdr:colOff>
      <xdr:row>12</xdr:row>
      <xdr:rowOff>95250</xdr:rowOff>
    </xdr:from>
    <xdr:to>
      <xdr:col>6</xdr:col>
      <xdr:colOff>1055688</xdr:colOff>
      <xdr:row>14</xdr:row>
      <xdr:rowOff>0</xdr:rowOff>
    </xdr:to>
    <xdr:cxnSp macro="">
      <xdr:nvCxnSpPr>
        <xdr:cNvPr id="7" name="6 Conector recto de flecha">
          <a:extLst>
            <a:ext uri="{FF2B5EF4-FFF2-40B4-BE49-F238E27FC236}">
              <a16:creationId xmlns:a16="http://schemas.microsoft.com/office/drawing/2014/main" id="{00000000-0008-0000-0300-000007000000}"/>
            </a:ext>
          </a:extLst>
        </xdr:cNvPr>
        <xdr:cNvCxnSpPr/>
      </xdr:nvCxnSpPr>
      <xdr:spPr>
        <a:xfrm>
          <a:off x="5624513" y="1809750"/>
          <a:ext cx="3175" cy="28575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391487</xdr:colOff>
      <xdr:row>52</xdr:row>
      <xdr:rowOff>95250</xdr:rowOff>
    </xdr:from>
    <xdr:to>
      <xdr:col>3</xdr:col>
      <xdr:colOff>724862</xdr:colOff>
      <xdr:row>55</xdr:row>
      <xdr:rowOff>47625</xdr:rowOff>
    </xdr:to>
    <xdr:sp macro="" textlink="">
      <xdr:nvSpPr>
        <xdr:cNvPr id="8" name="7 Rectángulo">
          <a:extLst>
            <a:ext uri="{FF2B5EF4-FFF2-40B4-BE49-F238E27FC236}">
              <a16:creationId xmlns:a16="http://schemas.microsoft.com/office/drawing/2014/main" id="{00000000-0008-0000-0300-000008000000}"/>
            </a:ext>
          </a:extLst>
        </xdr:cNvPr>
        <xdr:cNvSpPr/>
      </xdr:nvSpPr>
      <xdr:spPr>
        <a:xfrm>
          <a:off x="391487" y="10722429"/>
          <a:ext cx="2619375"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3.</a:t>
          </a:r>
          <a:r>
            <a:rPr lang="en-US" sz="1100" b="1" baseline="0">
              <a:latin typeface="Arial Narrow" panose="020B0606020202030204" pitchFamily="34" charset="0"/>
            </a:rPr>
            <a:t> CÁLCULO DE LA GRAFICA Y ECUACIÓN EXPONENCIAL</a:t>
          </a:r>
          <a:endParaRPr lang="en-US" sz="1100" b="1">
            <a:latin typeface="Arial Narrow" panose="020B0606020202030204" pitchFamily="34" charset="0"/>
          </a:endParaRPr>
        </a:p>
      </xdr:txBody>
    </xdr:sp>
    <xdr:clientData/>
  </xdr:twoCellAnchor>
  <xdr:twoCellAnchor>
    <xdr:from>
      <xdr:col>3</xdr:col>
      <xdr:colOff>724862</xdr:colOff>
      <xdr:row>53</xdr:row>
      <xdr:rowOff>166688</xdr:rowOff>
    </xdr:from>
    <xdr:to>
      <xdr:col>7</xdr:col>
      <xdr:colOff>1381059</xdr:colOff>
      <xdr:row>53</xdr:row>
      <xdr:rowOff>182336</xdr:rowOff>
    </xdr:to>
    <xdr:cxnSp macro="">
      <xdr:nvCxnSpPr>
        <xdr:cNvPr id="9" name="8 Conector recto de flecha">
          <a:extLst>
            <a:ext uri="{FF2B5EF4-FFF2-40B4-BE49-F238E27FC236}">
              <a16:creationId xmlns:a16="http://schemas.microsoft.com/office/drawing/2014/main" id="{00000000-0008-0000-0300-000009000000}"/>
            </a:ext>
          </a:extLst>
        </xdr:cNvPr>
        <xdr:cNvCxnSpPr>
          <a:stCxn id="8" idx="3"/>
          <a:endCxn id="26" idx="2"/>
        </xdr:cNvCxnSpPr>
      </xdr:nvCxnSpPr>
      <xdr:spPr>
        <a:xfrm>
          <a:off x="3010862" y="10984367"/>
          <a:ext cx="5269018" cy="15648"/>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6</xdr:row>
      <xdr:rowOff>95250</xdr:rowOff>
    </xdr:from>
    <xdr:to>
      <xdr:col>8</xdr:col>
      <xdr:colOff>1543050</xdr:colOff>
      <xdr:row>9</xdr:row>
      <xdr:rowOff>163286</xdr:rowOff>
    </xdr:to>
    <xdr:sp macro="" textlink="">
      <xdr:nvSpPr>
        <xdr:cNvPr id="10" name="9 Rectángulo">
          <a:extLst>
            <a:ext uri="{FF2B5EF4-FFF2-40B4-BE49-F238E27FC236}">
              <a16:creationId xmlns:a16="http://schemas.microsoft.com/office/drawing/2014/main" id="{00000000-0008-0000-0300-00000A000000}"/>
            </a:ext>
          </a:extLst>
        </xdr:cNvPr>
        <xdr:cNvSpPr/>
      </xdr:nvSpPr>
      <xdr:spPr>
        <a:xfrm>
          <a:off x="7428139" y="1251857"/>
          <a:ext cx="2809875" cy="639536"/>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4. CALCULAR LOS PERÍODOS PRONOSTICADOS CON BASE EN LA ECUACIÓN</a:t>
          </a:r>
          <a:r>
            <a:rPr lang="en-US" sz="1100" b="1" baseline="0">
              <a:latin typeface="Arial Narrow" panose="020B0606020202030204" pitchFamily="34" charset="0"/>
            </a:rPr>
            <a:t> CALCULADA EN EL PASO 3.</a:t>
          </a:r>
          <a:endParaRPr lang="en-US" sz="1100" b="1">
            <a:latin typeface="Arial Narrow" panose="020B0606020202030204" pitchFamily="34" charset="0"/>
          </a:endParaRPr>
        </a:p>
      </xdr:txBody>
    </xdr:sp>
    <xdr:clientData/>
  </xdr:twoCellAnchor>
  <xdr:twoCellAnchor>
    <xdr:from>
      <xdr:col>7</xdr:col>
      <xdr:colOff>522288</xdr:colOff>
      <xdr:row>9</xdr:row>
      <xdr:rowOff>28575</xdr:rowOff>
    </xdr:from>
    <xdr:to>
      <xdr:col>7</xdr:col>
      <xdr:colOff>531813</xdr:colOff>
      <xdr:row>13</xdr:row>
      <xdr:rowOff>161925</xdr:rowOff>
    </xdr:to>
    <xdr:cxnSp macro="">
      <xdr:nvCxnSpPr>
        <xdr:cNvPr id="11" name="10 Conector recto de flecha">
          <a:extLst>
            <a:ext uri="{FF2B5EF4-FFF2-40B4-BE49-F238E27FC236}">
              <a16:creationId xmlns:a16="http://schemas.microsoft.com/office/drawing/2014/main" id="{00000000-0008-0000-0300-00000B000000}"/>
            </a:ext>
          </a:extLst>
        </xdr:cNvPr>
        <xdr:cNvCxnSpPr/>
      </xdr:nvCxnSpPr>
      <xdr:spPr>
        <a:xfrm>
          <a:off x="6523038" y="1171575"/>
          <a:ext cx="9525" cy="89535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1438275</xdr:colOff>
      <xdr:row>10</xdr:row>
      <xdr:rowOff>19050</xdr:rowOff>
    </xdr:from>
    <xdr:to>
      <xdr:col>9</xdr:col>
      <xdr:colOff>752475</xdr:colOff>
      <xdr:row>12</xdr:row>
      <xdr:rowOff>161925</xdr:rowOff>
    </xdr:to>
    <xdr:sp macro="" textlink="">
      <xdr:nvSpPr>
        <xdr:cNvPr id="12" name="11 Rectángulo">
          <a:extLst>
            <a:ext uri="{FF2B5EF4-FFF2-40B4-BE49-F238E27FC236}">
              <a16:creationId xmlns:a16="http://schemas.microsoft.com/office/drawing/2014/main" id="{00000000-0008-0000-0300-00000C000000}"/>
            </a:ext>
          </a:extLst>
        </xdr:cNvPr>
        <xdr:cNvSpPr/>
      </xdr:nvSpPr>
      <xdr:spPr>
        <a:xfrm>
          <a:off x="7439025" y="1352550"/>
          <a:ext cx="2619375"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5. ESTACIONALIZAR</a:t>
          </a:r>
          <a:r>
            <a:rPr lang="en-US" sz="1100" b="1" baseline="0">
              <a:latin typeface="Arial Narrow" panose="020B0606020202030204" pitchFamily="34" charset="0"/>
            </a:rPr>
            <a:t> LOS PERIODOS PRONOSTICADOS.</a:t>
          </a:r>
          <a:endParaRPr lang="en-US" sz="1100" b="1">
            <a:latin typeface="Arial Narrow" panose="020B0606020202030204" pitchFamily="34" charset="0"/>
          </a:endParaRPr>
        </a:p>
      </xdr:txBody>
    </xdr:sp>
    <xdr:clientData/>
  </xdr:twoCellAnchor>
  <xdr:twoCellAnchor>
    <xdr:from>
      <xdr:col>8</xdr:col>
      <xdr:colOff>757238</xdr:colOff>
      <xdr:row>12</xdr:row>
      <xdr:rowOff>95250</xdr:rowOff>
    </xdr:from>
    <xdr:to>
      <xdr:col>8</xdr:col>
      <xdr:colOff>760413</xdr:colOff>
      <xdr:row>14</xdr:row>
      <xdr:rowOff>0</xdr:rowOff>
    </xdr:to>
    <xdr:cxnSp macro="">
      <xdr:nvCxnSpPr>
        <xdr:cNvPr id="13" name="12 Conector recto de flecha">
          <a:extLst>
            <a:ext uri="{FF2B5EF4-FFF2-40B4-BE49-F238E27FC236}">
              <a16:creationId xmlns:a16="http://schemas.microsoft.com/office/drawing/2014/main" id="{00000000-0008-0000-0300-00000D000000}"/>
            </a:ext>
          </a:extLst>
        </xdr:cNvPr>
        <xdr:cNvCxnSpPr/>
      </xdr:nvCxnSpPr>
      <xdr:spPr>
        <a:xfrm>
          <a:off x="8281988" y="1809750"/>
          <a:ext cx="3175" cy="285750"/>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551089</xdr:colOff>
      <xdr:row>30</xdr:row>
      <xdr:rowOff>127906</xdr:rowOff>
    </xdr:from>
    <xdr:to>
      <xdr:col>17</xdr:col>
      <xdr:colOff>122464</xdr:colOff>
      <xdr:row>33</xdr:row>
      <xdr:rowOff>80281</xdr:rowOff>
    </xdr:to>
    <xdr:sp macro="" textlink="">
      <xdr:nvSpPr>
        <xdr:cNvPr id="14" name="13 Rectángulo">
          <a:extLst>
            <a:ext uri="{FF2B5EF4-FFF2-40B4-BE49-F238E27FC236}">
              <a16:creationId xmlns:a16="http://schemas.microsoft.com/office/drawing/2014/main" id="{00000000-0008-0000-0300-00000E000000}"/>
            </a:ext>
          </a:extLst>
        </xdr:cNvPr>
        <xdr:cNvSpPr/>
      </xdr:nvSpPr>
      <xdr:spPr>
        <a:xfrm>
          <a:off x="14988268" y="6564085"/>
          <a:ext cx="2619375" cy="52387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6. ERROR DEL PRONOSTICO MAPE (METODO EXPONENCIAL)</a:t>
          </a:r>
        </a:p>
      </xdr:txBody>
    </xdr:sp>
    <xdr:clientData/>
  </xdr:twoCellAnchor>
  <xdr:twoCellAnchor>
    <xdr:from>
      <xdr:col>10</xdr:col>
      <xdr:colOff>418873</xdr:colOff>
      <xdr:row>32</xdr:row>
      <xdr:rowOff>37050</xdr:rowOff>
    </xdr:from>
    <xdr:to>
      <xdr:col>10</xdr:col>
      <xdr:colOff>421821</xdr:colOff>
      <xdr:row>33</xdr:row>
      <xdr:rowOff>122464</xdr:rowOff>
    </xdr:to>
    <xdr:cxnSp macro="">
      <xdr:nvCxnSpPr>
        <xdr:cNvPr id="22" name="21 Conector recto de flecha">
          <a:extLst>
            <a:ext uri="{FF2B5EF4-FFF2-40B4-BE49-F238E27FC236}">
              <a16:creationId xmlns:a16="http://schemas.microsoft.com/office/drawing/2014/main" id="{00000000-0008-0000-0300-000016000000}"/>
            </a:ext>
          </a:extLst>
        </xdr:cNvPr>
        <xdr:cNvCxnSpPr/>
      </xdr:nvCxnSpPr>
      <xdr:spPr>
        <a:xfrm flipH="1" flipV="1">
          <a:off x="12570052" y="6854229"/>
          <a:ext cx="2948" cy="275914"/>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1381059</xdr:colOff>
      <xdr:row>51</xdr:row>
      <xdr:rowOff>132387</xdr:rowOff>
    </xdr:from>
    <xdr:to>
      <xdr:col>9</xdr:col>
      <xdr:colOff>680357</xdr:colOff>
      <xdr:row>56</xdr:row>
      <xdr:rowOff>41784</xdr:rowOff>
    </xdr:to>
    <xdr:sp macro="" textlink="">
      <xdr:nvSpPr>
        <xdr:cNvPr id="26" name="25 Elipse">
          <a:extLst>
            <a:ext uri="{FF2B5EF4-FFF2-40B4-BE49-F238E27FC236}">
              <a16:creationId xmlns:a16="http://schemas.microsoft.com/office/drawing/2014/main" id="{00000000-0008-0000-0300-00001A000000}"/>
            </a:ext>
          </a:extLst>
        </xdr:cNvPr>
        <xdr:cNvSpPr/>
      </xdr:nvSpPr>
      <xdr:spPr>
        <a:xfrm>
          <a:off x="8279880" y="10569066"/>
          <a:ext cx="3068477" cy="861897"/>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0</xdr:colOff>
      <xdr:row>32</xdr:row>
      <xdr:rowOff>173832</xdr:rowOff>
    </xdr:from>
    <xdr:to>
      <xdr:col>4</xdr:col>
      <xdr:colOff>676275</xdr:colOff>
      <xdr:row>34</xdr:row>
      <xdr:rowOff>9526</xdr:rowOff>
    </xdr:to>
    <xdr:sp macro="" textlink="">
      <xdr:nvSpPr>
        <xdr:cNvPr id="27" name="2 Elipse">
          <a:extLst>
            <a:ext uri="{FF2B5EF4-FFF2-40B4-BE49-F238E27FC236}">
              <a16:creationId xmlns:a16="http://schemas.microsoft.com/office/drawing/2014/main" id="{00000000-0008-0000-0300-00001B000000}"/>
            </a:ext>
          </a:extLst>
        </xdr:cNvPr>
        <xdr:cNvSpPr/>
      </xdr:nvSpPr>
      <xdr:spPr>
        <a:xfrm>
          <a:off x="2286000" y="6850857"/>
          <a:ext cx="1438275" cy="321469"/>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640556</xdr:colOff>
      <xdr:row>33</xdr:row>
      <xdr:rowOff>119062</xdr:rowOff>
    </xdr:from>
    <xdr:to>
      <xdr:col>5</xdr:col>
      <xdr:colOff>428625</xdr:colOff>
      <xdr:row>33</xdr:row>
      <xdr:rowOff>119063</xdr:rowOff>
    </xdr:to>
    <xdr:cxnSp macro="">
      <xdr:nvCxnSpPr>
        <xdr:cNvPr id="28" name="4 Conector recto de flecha">
          <a:extLst>
            <a:ext uri="{FF2B5EF4-FFF2-40B4-BE49-F238E27FC236}">
              <a16:creationId xmlns:a16="http://schemas.microsoft.com/office/drawing/2014/main" id="{00000000-0008-0000-0300-00001C000000}"/>
            </a:ext>
          </a:extLst>
        </xdr:cNvPr>
        <xdr:cNvCxnSpPr/>
      </xdr:nvCxnSpPr>
      <xdr:spPr>
        <a:xfrm flipH="1">
          <a:off x="3688556" y="6986587"/>
          <a:ext cx="550069" cy="1"/>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449036</xdr:colOff>
      <xdr:row>32</xdr:row>
      <xdr:rowOff>176893</xdr:rowOff>
    </xdr:from>
    <xdr:to>
      <xdr:col>6</xdr:col>
      <xdr:colOff>1563257</xdr:colOff>
      <xdr:row>36</xdr:row>
      <xdr:rowOff>34018</xdr:rowOff>
    </xdr:to>
    <xdr:sp macro="" textlink="">
      <xdr:nvSpPr>
        <xdr:cNvPr id="29" name="3 Rectángulo">
          <a:extLst>
            <a:ext uri="{FF2B5EF4-FFF2-40B4-BE49-F238E27FC236}">
              <a16:creationId xmlns:a16="http://schemas.microsoft.com/office/drawing/2014/main" id="{00000000-0008-0000-0300-00001D000000}"/>
            </a:ext>
          </a:extLst>
        </xdr:cNvPr>
        <xdr:cNvSpPr/>
      </xdr:nvSpPr>
      <xdr:spPr>
        <a:xfrm>
          <a:off x="4259036" y="6994072"/>
          <a:ext cx="1876221" cy="619125"/>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1.</a:t>
          </a:r>
          <a:r>
            <a:rPr lang="en-US" sz="1100" b="1" baseline="0">
              <a:latin typeface="Arial Narrow" panose="020B0606020202030204" pitchFamily="34" charset="0"/>
            </a:rPr>
            <a:t> CÁLCULO DE LOS ÍNDICES DE ESTACIONALIDAD</a:t>
          </a:r>
          <a:endParaRPr lang="en-US" sz="1100" b="1">
            <a:latin typeface="Arial Narrow" panose="020B0606020202030204" pitchFamily="34" charset="0"/>
          </a:endParaRPr>
        </a:p>
      </xdr:txBody>
    </xdr:sp>
    <xdr:clientData/>
  </xdr:twoCellAnchor>
  <xdr:twoCellAnchor>
    <xdr:from>
      <xdr:col>8</xdr:col>
      <xdr:colOff>462643</xdr:colOff>
      <xdr:row>33</xdr:row>
      <xdr:rowOff>122464</xdr:rowOff>
    </xdr:from>
    <xdr:to>
      <xdr:col>8</xdr:col>
      <xdr:colOff>1642156</xdr:colOff>
      <xdr:row>36</xdr:row>
      <xdr:rowOff>62933</xdr:rowOff>
    </xdr:to>
    <xdr:sp macro="" textlink="">
      <xdr:nvSpPr>
        <xdr:cNvPr id="30" name="31 Rectángulo">
          <a:extLst>
            <a:ext uri="{FF2B5EF4-FFF2-40B4-BE49-F238E27FC236}">
              <a16:creationId xmlns:a16="http://schemas.microsoft.com/office/drawing/2014/main" id="{00000000-0008-0000-0300-00001E000000}"/>
            </a:ext>
          </a:extLst>
        </xdr:cNvPr>
        <xdr:cNvSpPr/>
      </xdr:nvSpPr>
      <xdr:spPr>
        <a:xfrm>
          <a:off x="9075964" y="7130143"/>
          <a:ext cx="1179513" cy="511969"/>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PRONÓSTICOS</a:t>
          </a:r>
          <a:r>
            <a:rPr lang="en-US" sz="1100" b="1" baseline="0">
              <a:latin typeface="Arial Narrow" panose="020B0606020202030204" pitchFamily="34" charset="0"/>
            </a:rPr>
            <a:t> PARA EL AÑO 4</a:t>
          </a:r>
          <a:endParaRPr lang="en-US" sz="1100" b="1">
            <a:latin typeface="Arial Narrow" panose="020B0606020202030204" pitchFamily="34" charset="0"/>
          </a:endParaRPr>
        </a:p>
      </xdr:txBody>
    </xdr:sp>
    <xdr:clientData/>
  </xdr:twoCellAnchor>
  <xdr:twoCellAnchor>
    <xdr:from>
      <xdr:col>8</xdr:col>
      <xdr:colOff>1034144</xdr:colOff>
      <xdr:row>31</xdr:row>
      <xdr:rowOff>13607</xdr:rowOff>
    </xdr:from>
    <xdr:to>
      <xdr:col>8</xdr:col>
      <xdr:colOff>1038112</xdr:colOff>
      <xdr:row>33</xdr:row>
      <xdr:rowOff>107821</xdr:rowOff>
    </xdr:to>
    <xdr:cxnSp macro="">
      <xdr:nvCxnSpPr>
        <xdr:cNvPr id="31" name="15 Conector recto de flecha">
          <a:extLst>
            <a:ext uri="{FF2B5EF4-FFF2-40B4-BE49-F238E27FC236}">
              <a16:creationId xmlns:a16="http://schemas.microsoft.com/office/drawing/2014/main" id="{00000000-0008-0000-0300-00001F000000}"/>
            </a:ext>
          </a:extLst>
        </xdr:cNvPr>
        <xdr:cNvCxnSpPr/>
      </xdr:nvCxnSpPr>
      <xdr:spPr>
        <a:xfrm flipH="1" flipV="1">
          <a:off x="9647465" y="6640286"/>
          <a:ext cx="3968" cy="475214"/>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489857</xdr:colOff>
      <xdr:row>26</xdr:row>
      <xdr:rowOff>176893</xdr:rowOff>
    </xdr:from>
    <xdr:to>
      <xdr:col>8</xdr:col>
      <xdr:colOff>1604281</xdr:colOff>
      <xdr:row>31</xdr:row>
      <xdr:rowOff>24800</xdr:rowOff>
    </xdr:to>
    <xdr:sp macro="" textlink="">
      <xdr:nvSpPr>
        <xdr:cNvPr id="32" name="34 Elipse">
          <a:extLst>
            <a:ext uri="{FF2B5EF4-FFF2-40B4-BE49-F238E27FC236}">
              <a16:creationId xmlns:a16="http://schemas.microsoft.com/office/drawing/2014/main" id="{00000000-0008-0000-0300-000020000000}"/>
            </a:ext>
          </a:extLst>
        </xdr:cNvPr>
        <xdr:cNvSpPr/>
      </xdr:nvSpPr>
      <xdr:spPr>
        <a:xfrm>
          <a:off x="9103178" y="5851072"/>
          <a:ext cx="1114424" cy="800407"/>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738981</xdr:colOff>
      <xdr:row>31</xdr:row>
      <xdr:rowOff>138763</xdr:rowOff>
    </xdr:from>
    <xdr:to>
      <xdr:col>13</xdr:col>
      <xdr:colOff>678656</xdr:colOff>
      <xdr:row>31</xdr:row>
      <xdr:rowOff>154781</xdr:rowOff>
    </xdr:to>
    <xdr:cxnSp macro="">
      <xdr:nvCxnSpPr>
        <xdr:cNvPr id="33" name="15 Conector recto de flecha">
          <a:extLst>
            <a:ext uri="{FF2B5EF4-FFF2-40B4-BE49-F238E27FC236}">
              <a16:creationId xmlns:a16="http://schemas.microsoft.com/office/drawing/2014/main" id="{00000000-0008-0000-0300-000021000000}"/>
            </a:ext>
          </a:extLst>
        </xdr:cNvPr>
        <xdr:cNvCxnSpPr/>
      </xdr:nvCxnSpPr>
      <xdr:spPr>
        <a:xfrm flipH="1" flipV="1">
          <a:off x="13035756" y="6806263"/>
          <a:ext cx="777875" cy="16018"/>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96837</xdr:colOff>
      <xdr:row>30</xdr:row>
      <xdr:rowOff>171450</xdr:rowOff>
    </xdr:from>
    <xdr:to>
      <xdr:col>10</xdr:col>
      <xdr:colOff>866774</xdr:colOff>
      <xdr:row>32</xdr:row>
      <xdr:rowOff>63211</xdr:rowOff>
    </xdr:to>
    <xdr:sp macro="" textlink="">
      <xdr:nvSpPr>
        <xdr:cNvPr id="34" name="34 Elipse">
          <a:extLst>
            <a:ext uri="{FF2B5EF4-FFF2-40B4-BE49-F238E27FC236}">
              <a16:creationId xmlns:a16="http://schemas.microsoft.com/office/drawing/2014/main" id="{00000000-0008-0000-0300-000022000000}"/>
            </a:ext>
          </a:extLst>
        </xdr:cNvPr>
        <xdr:cNvSpPr/>
      </xdr:nvSpPr>
      <xdr:spPr>
        <a:xfrm>
          <a:off x="10641012" y="6648450"/>
          <a:ext cx="769937" cy="272761"/>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12</xdr:col>
      <xdr:colOff>96837</xdr:colOff>
      <xdr:row>31</xdr:row>
      <xdr:rowOff>0</xdr:rowOff>
    </xdr:from>
    <xdr:to>
      <xdr:col>12</xdr:col>
      <xdr:colOff>866774</xdr:colOff>
      <xdr:row>32</xdr:row>
      <xdr:rowOff>82261</xdr:rowOff>
    </xdr:to>
    <xdr:sp macro="" textlink="">
      <xdr:nvSpPr>
        <xdr:cNvPr id="35" name="34 Elipse">
          <a:extLst>
            <a:ext uri="{FF2B5EF4-FFF2-40B4-BE49-F238E27FC236}">
              <a16:creationId xmlns:a16="http://schemas.microsoft.com/office/drawing/2014/main" id="{00000000-0008-0000-0300-000023000000}"/>
            </a:ext>
          </a:extLst>
        </xdr:cNvPr>
        <xdr:cNvSpPr/>
      </xdr:nvSpPr>
      <xdr:spPr>
        <a:xfrm>
          <a:off x="12393612" y="6667500"/>
          <a:ext cx="741362" cy="272761"/>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1027339</xdr:colOff>
      <xdr:row>33</xdr:row>
      <xdr:rowOff>141513</xdr:rowOff>
    </xdr:from>
    <xdr:to>
      <xdr:col>12</xdr:col>
      <xdr:colOff>686955</xdr:colOff>
      <xdr:row>36</xdr:row>
      <xdr:rowOff>81982</xdr:rowOff>
    </xdr:to>
    <xdr:sp macro="" textlink="">
      <xdr:nvSpPr>
        <xdr:cNvPr id="37" name="31 Rectángulo">
          <a:extLst>
            <a:ext uri="{FF2B5EF4-FFF2-40B4-BE49-F238E27FC236}">
              <a16:creationId xmlns:a16="http://schemas.microsoft.com/office/drawing/2014/main" id="{00000000-0008-0000-0300-000025000000}"/>
            </a:ext>
          </a:extLst>
        </xdr:cNvPr>
        <xdr:cNvSpPr/>
      </xdr:nvSpPr>
      <xdr:spPr>
        <a:xfrm>
          <a:off x="11695339" y="7149192"/>
          <a:ext cx="2666795" cy="511969"/>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latin typeface="Arial Narrow" panose="020B0606020202030204" pitchFamily="34" charset="0"/>
            </a:rPr>
            <a:t>6. DESVIACIÓN MEDIA ABSOLUTA</a:t>
          </a:r>
        </a:p>
      </xdr:txBody>
    </xdr:sp>
    <xdr:clientData/>
  </xdr:twoCellAnchor>
  <xdr:twoCellAnchor>
    <xdr:from>
      <xdr:col>9</xdr:col>
      <xdr:colOff>1095375</xdr:colOff>
      <xdr:row>38</xdr:row>
      <xdr:rowOff>92869</xdr:rowOff>
    </xdr:from>
    <xdr:to>
      <xdr:col>13</xdr:col>
      <xdr:colOff>571500</xdr:colOff>
      <xdr:row>51</xdr:row>
      <xdr:rowOff>50006</xdr:rowOff>
    </xdr:to>
    <xdr:graphicFrame macro="">
      <xdr:nvGraphicFramePr>
        <xdr:cNvPr id="15" name="Gráfico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231321</xdr:colOff>
      <xdr:row>47</xdr:row>
      <xdr:rowOff>193221</xdr:rowOff>
    </xdr:from>
    <xdr:to>
      <xdr:col>20</xdr:col>
      <xdr:colOff>54429</xdr:colOff>
      <xdr:row>65</xdr:row>
      <xdr:rowOff>68036</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421821</xdr:colOff>
      <xdr:row>47</xdr:row>
      <xdr:rowOff>179614</xdr:rowOff>
    </xdr:from>
    <xdr:to>
      <xdr:col>32</xdr:col>
      <xdr:colOff>408214</xdr:colOff>
      <xdr:row>60</xdr:row>
      <xdr:rowOff>51707</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33</xdr:col>
      <xdr:colOff>81642</xdr:colOff>
      <xdr:row>47</xdr:row>
      <xdr:rowOff>193222</xdr:rowOff>
    </xdr:from>
    <xdr:to>
      <xdr:col>41</xdr:col>
      <xdr:colOff>367393</xdr:colOff>
      <xdr:row>60</xdr:row>
      <xdr:rowOff>65315</xdr:rowOff>
    </xdr:to>
    <xdr:graphicFrame macro="">
      <xdr:nvGraphicFramePr>
        <xdr:cNvPr id="4" name="Gráfico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247650</xdr:colOff>
      <xdr:row>63</xdr:row>
      <xdr:rowOff>14287</xdr:rowOff>
    </xdr:from>
    <xdr:to>
      <xdr:col>16</xdr:col>
      <xdr:colOff>247650</xdr:colOff>
      <xdr:row>76</xdr:row>
      <xdr:rowOff>147637</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333375</xdr:colOff>
      <xdr:row>63</xdr:row>
      <xdr:rowOff>42862</xdr:rowOff>
    </xdr:from>
    <xdr:to>
      <xdr:col>22</xdr:col>
      <xdr:colOff>333375</xdr:colOff>
      <xdr:row>76</xdr:row>
      <xdr:rowOff>176212</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752475</xdr:colOff>
      <xdr:row>63</xdr:row>
      <xdr:rowOff>33337</xdr:rowOff>
    </xdr:from>
    <xdr:to>
      <xdr:col>28</xdr:col>
      <xdr:colOff>752475</xdr:colOff>
      <xdr:row>76</xdr:row>
      <xdr:rowOff>166687</xdr:rowOff>
    </xdr:to>
    <xdr:graphicFrame macro="">
      <xdr:nvGraphicFramePr>
        <xdr:cNvPr id="4" name="Gráfico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tabColor theme="9" tint="-0.249977111117893"/>
  </sheetPr>
  <dimension ref="A1:V38"/>
  <sheetViews>
    <sheetView showGridLines="0" zoomScale="70" zoomScaleNormal="70" workbookViewId="0">
      <pane ySplit="1" topLeftCell="A5" activePane="bottomLeft" state="frozen"/>
      <selection pane="bottomLeft" activeCell="N9" sqref="N9"/>
    </sheetView>
  </sheetViews>
  <sheetFormatPr baseColWidth="10" defaultRowHeight="16.5" x14ac:dyDescent="0.3"/>
  <cols>
    <col min="1" max="2" width="11.42578125" style="37"/>
    <col min="3" max="3" width="13.5703125" style="37" customWidth="1"/>
    <col min="4" max="4" width="17.28515625" style="37" bestFit="1" customWidth="1"/>
    <col min="5" max="5" width="14.28515625" style="37" customWidth="1"/>
    <col min="6" max="6" width="11.85546875" style="37" bestFit="1" customWidth="1"/>
    <col min="7" max="10" width="19.5703125" style="37" customWidth="1"/>
    <col min="11" max="11" width="13.42578125" style="37" customWidth="1"/>
    <col min="12" max="15" width="19.5703125" style="37" customWidth="1"/>
    <col min="16" max="16384" width="11.42578125" style="37"/>
  </cols>
  <sheetData>
    <row r="1" spans="1:22" s="114" customFormat="1" x14ac:dyDescent="0.3">
      <c r="A1" s="114" t="s">
        <v>63</v>
      </c>
    </row>
    <row r="2" spans="1:22" s="39" customFormat="1" x14ac:dyDescent="0.3"/>
    <row r="3" spans="1:22" s="39" customFormat="1" ht="41.25" customHeight="1" x14ac:dyDescent="0.3">
      <c r="B3" s="127" t="s">
        <v>57</v>
      </c>
      <c r="C3" s="127"/>
      <c r="D3" s="127"/>
      <c r="E3" s="127"/>
      <c r="F3" s="127"/>
      <c r="G3" s="127"/>
      <c r="H3" s="127"/>
      <c r="I3" s="127"/>
      <c r="J3" s="127"/>
      <c r="K3" s="127"/>
      <c r="L3" s="127"/>
      <c r="M3" s="127"/>
      <c r="N3" s="127"/>
      <c r="O3" s="127"/>
    </row>
    <row r="4" spans="1:22" s="39" customFormat="1" ht="17.25" thickBot="1" x14ac:dyDescent="0.35">
      <c r="Q4" s="74"/>
      <c r="R4" s="74"/>
      <c r="S4" s="74"/>
      <c r="T4" s="74"/>
    </row>
    <row r="5" spans="1:22" s="39" customFormat="1" ht="36.75" customHeight="1" thickBot="1" x14ac:dyDescent="0.35">
      <c r="B5" s="41" t="s">
        <v>4</v>
      </c>
      <c r="C5" s="41" t="s">
        <v>5</v>
      </c>
      <c r="D5" s="41" t="s">
        <v>0</v>
      </c>
      <c r="E5" s="42" t="s">
        <v>85</v>
      </c>
      <c r="F5" s="75" t="s">
        <v>2</v>
      </c>
      <c r="G5" s="76" t="s">
        <v>64</v>
      </c>
      <c r="H5" s="76" t="s">
        <v>65</v>
      </c>
      <c r="I5" s="76" t="s">
        <v>66</v>
      </c>
      <c r="J5" s="76" t="s">
        <v>67</v>
      </c>
      <c r="K5" s="77" t="s">
        <v>3</v>
      </c>
      <c r="L5" s="78" t="s">
        <v>64</v>
      </c>
      <c r="M5" s="78" t="s">
        <v>65</v>
      </c>
      <c r="N5" s="78" t="s">
        <v>66</v>
      </c>
      <c r="O5" s="78" t="s">
        <v>67</v>
      </c>
      <c r="P5" s="79"/>
      <c r="Q5" s="115" t="s">
        <v>68</v>
      </c>
      <c r="R5" s="116"/>
      <c r="S5" s="116"/>
      <c r="T5" s="116"/>
      <c r="U5" s="117"/>
      <c r="V5" s="74"/>
    </row>
    <row r="6" spans="1:22" s="39" customFormat="1" ht="19.5" customHeight="1" x14ac:dyDescent="0.3">
      <c r="B6" s="113" t="s">
        <v>6</v>
      </c>
      <c r="C6" s="80">
        <v>1</v>
      </c>
      <c r="D6" s="80">
        <v>1</v>
      </c>
      <c r="E6" s="80">
        <v>750</v>
      </c>
      <c r="F6" s="81"/>
      <c r="G6" s="81"/>
      <c r="H6" s="81"/>
      <c r="I6" s="81"/>
      <c r="J6" s="81"/>
      <c r="K6" s="81"/>
      <c r="L6" s="81"/>
      <c r="M6" s="81"/>
      <c r="N6" s="81"/>
      <c r="O6" s="81"/>
      <c r="Q6" s="118" t="s">
        <v>69</v>
      </c>
      <c r="R6" s="119"/>
      <c r="S6" s="119"/>
      <c r="T6" s="119"/>
      <c r="U6" s="120"/>
    </row>
    <row r="7" spans="1:22" s="39" customFormat="1" ht="19.5" customHeight="1" x14ac:dyDescent="0.3">
      <c r="B7" s="113"/>
      <c r="C7" s="80">
        <v>2</v>
      </c>
      <c r="D7" s="80">
        <v>2</v>
      </c>
      <c r="E7" s="80">
        <v>980</v>
      </c>
      <c r="F7" s="81"/>
      <c r="G7" s="81"/>
      <c r="H7" s="81"/>
      <c r="I7" s="81"/>
      <c r="J7" s="81"/>
      <c r="K7" s="81"/>
      <c r="L7" s="81"/>
      <c r="M7" s="81"/>
      <c r="N7" s="81"/>
      <c r="O7" s="81"/>
      <c r="Q7" s="121"/>
      <c r="R7" s="122"/>
      <c r="S7" s="122"/>
      <c r="T7" s="122"/>
      <c r="U7" s="123"/>
    </row>
    <row r="8" spans="1:22" s="39" customFormat="1" ht="19.5" customHeight="1" x14ac:dyDescent="0.3">
      <c r="B8" s="113"/>
      <c r="C8" s="80">
        <v>3</v>
      </c>
      <c r="D8" s="80">
        <v>3</v>
      </c>
      <c r="E8" s="80">
        <v>850</v>
      </c>
      <c r="F8" s="82">
        <f>AVERAGE(E6,E7)</f>
        <v>865</v>
      </c>
      <c r="G8" s="82">
        <f>E8-F8</f>
        <v>-15</v>
      </c>
      <c r="H8" s="82">
        <f>ABS(G8)</f>
        <v>15</v>
      </c>
      <c r="I8" s="82">
        <f>(G8^2)</f>
        <v>225</v>
      </c>
      <c r="J8" s="83">
        <f>H8/E8</f>
        <v>1.7647058823529412E-2</v>
      </c>
      <c r="K8" s="81"/>
      <c r="L8" s="84"/>
      <c r="M8" s="84"/>
      <c r="N8" s="84"/>
      <c r="O8" s="85"/>
      <c r="Q8" s="121"/>
      <c r="R8" s="122"/>
      <c r="S8" s="122"/>
      <c r="T8" s="122"/>
      <c r="U8" s="123"/>
    </row>
    <row r="9" spans="1:22" s="39" customFormat="1" ht="19.5" customHeight="1" x14ac:dyDescent="0.3">
      <c r="B9" s="113"/>
      <c r="C9" s="80">
        <v>4</v>
      </c>
      <c r="D9" s="80">
        <v>4</v>
      </c>
      <c r="E9" s="80">
        <v>1110</v>
      </c>
      <c r="F9" s="82">
        <f t="shared" ref="F9:F18" si="0">AVERAGE(E7,E8)</f>
        <v>915</v>
      </c>
      <c r="G9" s="82">
        <f t="shared" ref="G9:G17" si="1">E9-F9</f>
        <v>195</v>
      </c>
      <c r="H9" s="82">
        <f t="shared" ref="H9:H17" si="2">ABS(G9)</f>
        <v>195</v>
      </c>
      <c r="I9" s="82">
        <f t="shared" ref="I9:I17" si="3">(G9^2)</f>
        <v>38025</v>
      </c>
      <c r="J9" s="83">
        <f t="shared" ref="J9:J17" si="4">H9/E9</f>
        <v>0.17567567567567569</v>
      </c>
      <c r="K9" s="86">
        <f>AVERAGE(E6:E8)</f>
        <v>860</v>
      </c>
      <c r="L9" s="86">
        <f>E9-K9</f>
        <v>250</v>
      </c>
      <c r="M9" s="87">
        <f>ABS(L9)</f>
        <v>250</v>
      </c>
      <c r="N9" s="87">
        <f>(L9^2)</f>
        <v>62500</v>
      </c>
      <c r="O9" s="87">
        <f>M9/E9</f>
        <v>0.22522522522522523</v>
      </c>
      <c r="Q9" s="121"/>
      <c r="R9" s="122"/>
      <c r="S9" s="122"/>
      <c r="T9" s="122"/>
      <c r="U9" s="123"/>
    </row>
    <row r="10" spans="1:22" s="39" customFormat="1" ht="19.5" customHeight="1" x14ac:dyDescent="0.3">
      <c r="B10" s="113" t="s">
        <v>7</v>
      </c>
      <c r="C10" s="80">
        <v>1</v>
      </c>
      <c r="D10" s="80">
        <v>5</v>
      </c>
      <c r="E10" s="80">
        <v>890</v>
      </c>
      <c r="F10" s="82">
        <f t="shared" si="0"/>
        <v>980</v>
      </c>
      <c r="G10" s="82">
        <f t="shared" si="1"/>
        <v>-90</v>
      </c>
      <c r="H10" s="82">
        <f t="shared" si="2"/>
        <v>90</v>
      </c>
      <c r="I10" s="82">
        <f t="shared" si="3"/>
        <v>8100</v>
      </c>
      <c r="J10" s="83">
        <f t="shared" si="4"/>
        <v>0.10112359550561797</v>
      </c>
      <c r="K10" s="86">
        <f t="shared" ref="K10:K18" si="5">AVERAGE(E7:E9)</f>
        <v>980</v>
      </c>
      <c r="L10" s="86">
        <f t="shared" ref="L10:L17" si="6">E10-K10</f>
        <v>-90</v>
      </c>
      <c r="M10" s="87">
        <f t="shared" ref="M10:M17" si="7">ABS(L10)</f>
        <v>90</v>
      </c>
      <c r="N10" s="87">
        <f t="shared" ref="N10:N17" si="8">(L10^2)</f>
        <v>8100</v>
      </c>
      <c r="O10" s="87">
        <f t="shared" ref="O10:O17" si="9">M10/E10</f>
        <v>0.10112359550561797</v>
      </c>
      <c r="Q10" s="121"/>
      <c r="R10" s="122"/>
      <c r="S10" s="122"/>
      <c r="T10" s="122"/>
      <c r="U10" s="123"/>
    </row>
    <row r="11" spans="1:22" s="39" customFormat="1" ht="19.5" customHeight="1" x14ac:dyDescent="0.3">
      <c r="B11" s="113"/>
      <c r="C11" s="80">
        <v>2</v>
      </c>
      <c r="D11" s="80">
        <v>6</v>
      </c>
      <c r="E11" s="80">
        <v>1100</v>
      </c>
      <c r="F11" s="82">
        <f t="shared" si="0"/>
        <v>1000</v>
      </c>
      <c r="G11" s="82">
        <f t="shared" si="1"/>
        <v>100</v>
      </c>
      <c r="H11" s="82">
        <f t="shared" si="2"/>
        <v>100</v>
      </c>
      <c r="I11" s="82">
        <f t="shared" si="3"/>
        <v>10000</v>
      </c>
      <c r="J11" s="83">
        <f t="shared" si="4"/>
        <v>9.0909090909090912E-2</v>
      </c>
      <c r="K11" s="86">
        <f t="shared" si="5"/>
        <v>950</v>
      </c>
      <c r="L11" s="86">
        <f t="shared" si="6"/>
        <v>150</v>
      </c>
      <c r="M11" s="87">
        <f t="shared" si="7"/>
        <v>150</v>
      </c>
      <c r="N11" s="87">
        <f t="shared" si="8"/>
        <v>22500</v>
      </c>
      <c r="O11" s="87">
        <f t="shared" si="9"/>
        <v>0.13636363636363635</v>
      </c>
      <c r="Q11" s="121"/>
      <c r="R11" s="122"/>
      <c r="S11" s="122"/>
      <c r="T11" s="122"/>
      <c r="U11" s="123"/>
    </row>
    <row r="12" spans="1:22" s="39" customFormat="1" ht="19.5" customHeight="1" thickBot="1" x14ac:dyDescent="0.35">
      <c r="B12" s="113"/>
      <c r="C12" s="80">
        <v>3</v>
      </c>
      <c r="D12" s="80">
        <v>7</v>
      </c>
      <c r="E12" s="80">
        <v>950</v>
      </c>
      <c r="F12" s="82">
        <f t="shared" si="0"/>
        <v>995</v>
      </c>
      <c r="G12" s="82">
        <f t="shared" si="1"/>
        <v>-45</v>
      </c>
      <c r="H12" s="82">
        <f t="shared" si="2"/>
        <v>45</v>
      </c>
      <c r="I12" s="82">
        <f t="shared" si="3"/>
        <v>2025</v>
      </c>
      <c r="J12" s="83">
        <f t="shared" si="4"/>
        <v>4.736842105263158E-2</v>
      </c>
      <c r="K12" s="86">
        <f t="shared" si="5"/>
        <v>1033.3333333333333</v>
      </c>
      <c r="L12" s="86">
        <f t="shared" si="6"/>
        <v>-83.333333333333258</v>
      </c>
      <c r="M12" s="87">
        <f t="shared" si="7"/>
        <v>83.333333333333258</v>
      </c>
      <c r="N12" s="87">
        <f t="shared" si="8"/>
        <v>6944.4444444444316</v>
      </c>
      <c r="O12" s="87">
        <f t="shared" si="9"/>
        <v>8.7719298245613961E-2</v>
      </c>
      <c r="Q12" s="124"/>
      <c r="R12" s="125"/>
      <c r="S12" s="125"/>
      <c r="T12" s="125"/>
      <c r="U12" s="126"/>
    </row>
    <row r="13" spans="1:22" s="39" customFormat="1" ht="19.5" customHeight="1" x14ac:dyDescent="0.3">
      <c r="B13" s="113"/>
      <c r="C13" s="80">
        <v>4</v>
      </c>
      <c r="D13" s="80">
        <v>8</v>
      </c>
      <c r="E13" s="80">
        <v>1320</v>
      </c>
      <c r="F13" s="82">
        <f t="shared" si="0"/>
        <v>1025</v>
      </c>
      <c r="G13" s="82">
        <f t="shared" si="1"/>
        <v>295</v>
      </c>
      <c r="H13" s="82">
        <f t="shared" si="2"/>
        <v>295</v>
      </c>
      <c r="I13" s="82">
        <f t="shared" si="3"/>
        <v>87025</v>
      </c>
      <c r="J13" s="83">
        <f t="shared" si="4"/>
        <v>0.22348484848484848</v>
      </c>
      <c r="K13" s="86">
        <f t="shared" si="5"/>
        <v>980</v>
      </c>
      <c r="L13" s="86">
        <f t="shared" si="6"/>
        <v>340</v>
      </c>
      <c r="M13" s="87">
        <f t="shared" si="7"/>
        <v>340</v>
      </c>
      <c r="N13" s="87">
        <f t="shared" si="8"/>
        <v>115600</v>
      </c>
      <c r="O13" s="87">
        <f t="shared" si="9"/>
        <v>0.25757575757575757</v>
      </c>
    </row>
    <row r="14" spans="1:22" s="39" customFormat="1" ht="19.5" customHeight="1" x14ac:dyDescent="0.3">
      <c r="B14" s="113" t="s">
        <v>8</v>
      </c>
      <c r="C14" s="80">
        <v>1</v>
      </c>
      <c r="D14" s="80">
        <v>9</v>
      </c>
      <c r="E14" s="80">
        <v>1050</v>
      </c>
      <c r="F14" s="82">
        <f t="shared" si="0"/>
        <v>1135</v>
      </c>
      <c r="G14" s="82">
        <f t="shared" si="1"/>
        <v>-85</v>
      </c>
      <c r="H14" s="82">
        <f t="shared" si="2"/>
        <v>85</v>
      </c>
      <c r="I14" s="82">
        <f t="shared" si="3"/>
        <v>7225</v>
      </c>
      <c r="J14" s="83">
        <f t="shared" si="4"/>
        <v>8.0952380952380956E-2</v>
      </c>
      <c r="K14" s="86">
        <f t="shared" si="5"/>
        <v>1123.3333333333333</v>
      </c>
      <c r="L14" s="86">
        <f t="shared" si="6"/>
        <v>-73.333333333333258</v>
      </c>
      <c r="M14" s="87">
        <f t="shared" si="7"/>
        <v>73.333333333333258</v>
      </c>
      <c r="N14" s="87">
        <f t="shared" si="8"/>
        <v>5377.7777777777665</v>
      </c>
      <c r="O14" s="87">
        <f t="shared" si="9"/>
        <v>6.9841269841269774E-2</v>
      </c>
    </row>
    <row r="15" spans="1:22" s="39" customFormat="1" ht="19.5" customHeight="1" x14ac:dyDescent="0.3">
      <c r="B15" s="113"/>
      <c r="C15" s="80">
        <v>2</v>
      </c>
      <c r="D15" s="80">
        <v>10</v>
      </c>
      <c r="E15" s="80">
        <v>1390</v>
      </c>
      <c r="F15" s="82">
        <f t="shared" si="0"/>
        <v>1185</v>
      </c>
      <c r="G15" s="82">
        <f t="shared" si="1"/>
        <v>205</v>
      </c>
      <c r="H15" s="82">
        <f t="shared" si="2"/>
        <v>205</v>
      </c>
      <c r="I15" s="82">
        <f t="shared" si="3"/>
        <v>42025</v>
      </c>
      <c r="J15" s="83">
        <f t="shared" si="4"/>
        <v>0.14748201438848921</v>
      </c>
      <c r="K15" s="86">
        <f t="shared" si="5"/>
        <v>1106.6666666666667</v>
      </c>
      <c r="L15" s="86">
        <f t="shared" si="6"/>
        <v>283.33333333333326</v>
      </c>
      <c r="M15" s="87">
        <f t="shared" si="7"/>
        <v>283.33333333333326</v>
      </c>
      <c r="N15" s="87">
        <f t="shared" si="8"/>
        <v>80277.777777777737</v>
      </c>
      <c r="O15" s="87">
        <f t="shared" si="9"/>
        <v>0.20383693045563545</v>
      </c>
    </row>
    <row r="16" spans="1:22" s="39" customFormat="1" ht="19.5" customHeight="1" x14ac:dyDescent="0.3">
      <c r="B16" s="113"/>
      <c r="C16" s="80">
        <v>3</v>
      </c>
      <c r="D16" s="80">
        <v>11</v>
      </c>
      <c r="E16" s="80">
        <v>1210</v>
      </c>
      <c r="F16" s="82">
        <f t="shared" si="0"/>
        <v>1220</v>
      </c>
      <c r="G16" s="82">
        <f t="shared" si="1"/>
        <v>-10</v>
      </c>
      <c r="H16" s="82">
        <f t="shared" si="2"/>
        <v>10</v>
      </c>
      <c r="I16" s="82">
        <f t="shared" si="3"/>
        <v>100</v>
      </c>
      <c r="J16" s="83">
        <f t="shared" si="4"/>
        <v>8.2644628099173556E-3</v>
      </c>
      <c r="K16" s="86">
        <f t="shared" si="5"/>
        <v>1253.3333333333333</v>
      </c>
      <c r="L16" s="86">
        <f t="shared" si="6"/>
        <v>-43.333333333333258</v>
      </c>
      <c r="M16" s="87">
        <f t="shared" si="7"/>
        <v>43.333333333333258</v>
      </c>
      <c r="N16" s="87">
        <f t="shared" si="8"/>
        <v>1877.7777777777712</v>
      </c>
      <c r="O16" s="87">
        <f t="shared" si="9"/>
        <v>3.5812672176308478E-2</v>
      </c>
    </row>
    <row r="17" spans="2:15" s="39" customFormat="1" ht="19.5" customHeight="1" x14ac:dyDescent="0.3">
      <c r="B17" s="113"/>
      <c r="C17" s="80">
        <v>4</v>
      </c>
      <c r="D17" s="80">
        <v>12</v>
      </c>
      <c r="E17" s="80">
        <v>1450</v>
      </c>
      <c r="F17" s="82">
        <f t="shared" si="0"/>
        <v>1300</v>
      </c>
      <c r="G17" s="82">
        <f t="shared" si="1"/>
        <v>150</v>
      </c>
      <c r="H17" s="82">
        <f t="shared" si="2"/>
        <v>150</v>
      </c>
      <c r="I17" s="82">
        <f t="shared" si="3"/>
        <v>22500</v>
      </c>
      <c r="J17" s="83">
        <f t="shared" si="4"/>
        <v>0.10344827586206896</v>
      </c>
      <c r="K17" s="86">
        <f t="shared" si="5"/>
        <v>1216.6666666666667</v>
      </c>
      <c r="L17" s="86">
        <f t="shared" si="6"/>
        <v>233.33333333333326</v>
      </c>
      <c r="M17" s="87">
        <f t="shared" si="7"/>
        <v>233.33333333333326</v>
      </c>
      <c r="N17" s="87">
        <f t="shared" si="8"/>
        <v>54444.444444444409</v>
      </c>
      <c r="O17" s="87">
        <f t="shared" si="9"/>
        <v>0.160919540229885</v>
      </c>
    </row>
    <row r="18" spans="2:15" s="39" customFormat="1" ht="19.5" customHeight="1" x14ac:dyDescent="0.3">
      <c r="B18" s="113" t="s">
        <v>9</v>
      </c>
      <c r="C18" s="80">
        <v>1</v>
      </c>
      <c r="D18" s="80">
        <v>13</v>
      </c>
      <c r="E18" s="88"/>
      <c r="F18" s="82">
        <f t="shared" si="0"/>
        <v>1330</v>
      </c>
      <c r="G18" s="81"/>
      <c r="H18" s="84"/>
      <c r="I18" s="81"/>
      <c r="J18" s="81"/>
      <c r="K18" s="86">
        <f t="shared" si="5"/>
        <v>1350</v>
      </c>
      <c r="L18" s="81"/>
      <c r="M18" s="84"/>
      <c r="N18" s="81"/>
      <c r="O18" s="81"/>
    </row>
    <row r="19" spans="2:15" s="39" customFormat="1" ht="19.5" customHeight="1" x14ac:dyDescent="0.3">
      <c r="B19" s="113"/>
      <c r="C19" s="80">
        <v>2</v>
      </c>
      <c r="D19" s="80">
        <v>14</v>
      </c>
      <c r="E19" s="81"/>
      <c r="F19" s="81"/>
      <c r="G19" s="81"/>
      <c r="H19" s="81"/>
      <c r="I19" s="81"/>
      <c r="J19" s="81"/>
      <c r="K19" s="81"/>
      <c r="L19" s="81"/>
      <c r="M19" s="81"/>
      <c r="N19" s="81"/>
      <c r="O19" s="81"/>
    </row>
    <row r="20" spans="2:15" s="39" customFormat="1" ht="19.5" customHeight="1" x14ac:dyDescent="0.3">
      <c r="B20" s="113"/>
      <c r="C20" s="80">
        <v>3</v>
      </c>
      <c r="D20" s="80">
        <v>15</v>
      </c>
      <c r="E20" s="81"/>
      <c r="F20" s="81"/>
      <c r="G20" s="81"/>
      <c r="H20" s="81"/>
      <c r="I20" s="81"/>
      <c r="J20" s="81"/>
      <c r="K20" s="81"/>
      <c r="L20" s="81"/>
      <c r="M20" s="81"/>
      <c r="N20" s="81"/>
      <c r="O20" s="81"/>
    </row>
    <row r="21" spans="2:15" s="39" customFormat="1" ht="19.5" customHeight="1" x14ac:dyDescent="0.3">
      <c r="B21" s="113"/>
      <c r="C21" s="80">
        <v>4</v>
      </c>
      <c r="D21" s="80">
        <v>16</v>
      </c>
      <c r="E21" s="81"/>
      <c r="F21" s="81"/>
      <c r="G21" s="81"/>
      <c r="H21" s="81"/>
      <c r="I21" s="81"/>
      <c r="J21" s="81"/>
      <c r="K21" s="81"/>
      <c r="L21" s="81"/>
      <c r="M21" s="81"/>
      <c r="N21" s="81"/>
      <c r="O21" s="81"/>
    </row>
    <row r="22" spans="2:15" s="39" customFormat="1" x14ac:dyDescent="0.3">
      <c r="G22" s="89">
        <f>SUM(G8:G17,)</f>
        <v>700</v>
      </c>
      <c r="H22" s="90">
        <f>AVERAGE(H8:H17)</f>
        <v>119</v>
      </c>
      <c r="I22" s="91">
        <f>AVERAGE(I8:I17)</f>
        <v>21725</v>
      </c>
      <c r="J22" s="92">
        <f>AVERAGE(J8:J17)</f>
        <v>9.9635582446425036E-2</v>
      </c>
      <c r="L22" s="93">
        <f>SUM(L9:L17)</f>
        <v>966.66666666666674</v>
      </c>
      <c r="M22" s="94">
        <f>AVERAGE(M9:M17)</f>
        <v>171.85185185185182</v>
      </c>
      <c r="N22" s="95">
        <f>AVERAGE(N9:N17)</f>
        <v>39735.802469135793</v>
      </c>
      <c r="O22" s="96">
        <f>AVERAGE(O9:O17)</f>
        <v>0.14204643617988333</v>
      </c>
    </row>
    <row r="23" spans="2:15" s="39" customFormat="1" x14ac:dyDescent="0.3">
      <c r="J23" s="97"/>
    </row>
    <row r="24" spans="2:15" s="39" customFormat="1" x14ac:dyDescent="0.3">
      <c r="D24" s="98" t="s">
        <v>24</v>
      </c>
      <c r="E24" s="99"/>
    </row>
    <row r="25" spans="2:15" s="39" customFormat="1" x14ac:dyDescent="0.3"/>
    <row r="26" spans="2:15" s="39" customFormat="1" x14ac:dyDescent="0.3"/>
    <row r="27" spans="2:15" s="39" customFormat="1" x14ac:dyDescent="0.3"/>
    <row r="28" spans="2:15" s="39" customFormat="1" x14ac:dyDescent="0.3"/>
    <row r="29" spans="2:15" s="39" customFormat="1" x14ac:dyDescent="0.3"/>
    <row r="30" spans="2:15" s="39" customFormat="1" x14ac:dyDescent="0.3"/>
    <row r="31" spans="2:15" s="39" customFormat="1" x14ac:dyDescent="0.3"/>
    <row r="32" spans="2:15" s="39" customFormat="1" x14ac:dyDescent="0.3"/>
    <row r="33" s="39" customFormat="1" x14ac:dyDescent="0.3"/>
    <row r="34" s="39" customFormat="1" x14ac:dyDescent="0.3"/>
    <row r="35" s="39" customFormat="1" x14ac:dyDescent="0.3"/>
    <row r="36" s="39" customFormat="1" x14ac:dyDescent="0.3"/>
    <row r="37" s="39" customFormat="1" x14ac:dyDescent="0.3"/>
    <row r="38" s="39" customFormat="1" x14ac:dyDescent="0.3"/>
  </sheetData>
  <sheetProtection sheet="1" formatCells="0" formatColumns="0" formatRows="0" insertColumns="0" insertRows="0" sort="0" autoFilter="0" pivotTables="0"/>
  <mergeCells count="8">
    <mergeCell ref="B10:B13"/>
    <mergeCell ref="B14:B17"/>
    <mergeCell ref="B18:B21"/>
    <mergeCell ref="A1:XFD1"/>
    <mergeCell ref="B6:B9"/>
    <mergeCell ref="Q5:U5"/>
    <mergeCell ref="Q6:U12"/>
    <mergeCell ref="B3:O3"/>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tabColor rgb="FF002060"/>
  </sheetPr>
  <dimension ref="A1:S96"/>
  <sheetViews>
    <sheetView showGridLines="0" zoomScale="80" workbookViewId="0">
      <pane ySplit="1" topLeftCell="A13" activePane="bottomLeft" state="frozen"/>
      <selection activeCell="L12" sqref="L12"/>
      <selection pane="bottomLeft" activeCell="H16" sqref="H16"/>
    </sheetView>
  </sheetViews>
  <sheetFormatPr baseColWidth="10" defaultRowHeight="16.5" x14ac:dyDescent="0.3"/>
  <cols>
    <col min="1" max="2" width="11.42578125" style="37"/>
    <col min="3" max="3" width="15" style="37" customWidth="1"/>
    <col min="4" max="4" width="13.5703125" style="37" bestFit="1" customWidth="1"/>
    <col min="5" max="5" width="17.7109375" style="37" customWidth="1"/>
    <col min="6" max="6" width="11.42578125" style="37"/>
    <col min="7" max="7" width="29.140625" style="37" customWidth="1"/>
    <col min="8" max="8" width="19.140625" style="37" customWidth="1"/>
    <col min="9" max="9" width="26.85546875" style="37" customWidth="1"/>
    <col min="10" max="10" width="13.28515625" style="37" customWidth="1"/>
    <col min="11" max="11" width="13.85546875" style="37" customWidth="1"/>
    <col min="12" max="12" width="13.42578125" style="37" customWidth="1"/>
    <col min="13" max="13" width="15.5703125" style="37" customWidth="1"/>
    <col min="14" max="16384" width="11.42578125" style="37"/>
  </cols>
  <sheetData>
    <row r="1" spans="1:19" s="114" customFormat="1" x14ac:dyDescent="0.3">
      <c r="A1" s="114" t="s">
        <v>63</v>
      </c>
    </row>
    <row r="2" spans="1:19" s="39" customFormat="1" x14ac:dyDescent="0.3"/>
    <row r="3" spans="1:19" s="39" customFormat="1" ht="15" customHeight="1" x14ac:dyDescent="0.3">
      <c r="B3" s="139" t="s">
        <v>58</v>
      </c>
      <c r="C3" s="139"/>
      <c r="D3" s="139"/>
      <c r="E3" s="139"/>
      <c r="F3" s="139"/>
      <c r="G3" s="139"/>
      <c r="H3" s="139"/>
      <c r="I3" s="139"/>
      <c r="J3" s="139"/>
      <c r="K3" s="139"/>
      <c r="L3" s="139"/>
      <c r="M3" s="139"/>
      <c r="N3" s="40"/>
    </row>
    <row r="4" spans="1:19" s="39" customFormat="1" ht="15" customHeight="1" x14ac:dyDescent="0.3">
      <c r="A4" s="40"/>
      <c r="B4" s="139"/>
      <c r="C4" s="139"/>
      <c r="D4" s="139"/>
      <c r="E4" s="139"/>
      <c r="F4" s="139"/>
      <c r="G4" s="139"/>
      <c r="H4" s="139"/>
      <c r="I4" s="139"/>
      <c r="J4" s="139"/>
      <c r="K4" s="139"/>
      <c r="L4" s="139"/>
      <c r="M4" s="139"/>
      <c r="N4" s="40"/>
    </row>
    <row r="5" spans="1:19" s="39" customFormat="1" ht="16.5" customHeight="1" x14ac:dyDescent="0.3">
      <c r="B5" s="139"/>
      <c r="C5" s="139"/>
      <c r="D5" s="139"/>
      <c r="E5" s="139"/>
      <c r="F5" s="139"/>
      <c r="G5" s="139"/>
      <c r="H5" s="139"/>
      <c r="I5" s="139"/>
      <c r="J5" s="139"/>
      <c r="K5" s="139"/>
      <c r="L5" s="139"/>
      <c r="M5" s="139"/>
    </row>
    <row r="6" spans="1:19" s="39" customFormat="1" x14ac:dyDescent="0.3"/>
    <row r="7" spans="1:19" s="39" customFormat="1" x14ac:dyDescent="0.3"/>
    <row r="8" spans="1:19" s="39" customFormat="1" x14ac:dyDescent="0.3"/>
    <row r="9" spans="1:19" s="39" customFormat="1" x14ac:dyDescent="0.3"/>
    <row r="10" spans="1:19" s="39" customFormat="1" x14ac:dyDescent="0.3"/>
    <row r="11" spans="1:19" s="39" customFormat="1" x14ac:dyDescent="0.3"/>
    <row r="12" spans="1:19" s="39" customFormat="1" x14ac:dyDescent="0.3"/>
    <row r="13" spans="1:19" s="39" customFormat="1" x14ac:dyDescent="0.3"/>
    <row r="14" spans="1:19" s="39" customFormat="1" ht="17.25" thickBot="1" x14ac:dyDescent="0.35"/>
    <row r="15" spans="1:19" s="39" customFormat="1" ht="50.25" customHeight="1" thickBot="1" x14ac:dyDescent="0.35">
      <c r="B15" s="41" t="s">
        <v>4</v>
      </c>
      <c r="C15" s="41" t="s">
        <v>5</v>
      </c>
      <c r="D15" s="41" t="s">
        <v>0</v>
      </c>
      <c r="E15" s="42" t="s">
        <v>85</v>
      </c>
      <c r="F15" s="41" t="s">
        <v>16</v>
      </c>
      <c r="G15" s="42" t="s">
        <v>17</v>
      </c>
      <c r="H15" s="42" t="s">
        <v>18</v>
      </c>
      <c r="I15" s="42" t="s">
        <v>20</v>
      </c>
      <c r="J15" s="67" t="s">
        <v>70</v>
      </c>
      <c r="K15" s="45" t="s">
        <v>65</v>
      </c>
      <c r="L15" s="45" t="s">
        <v>66</v>
      </c>
      <c r="M15" s="45" t="s">
        <v>67</v>
      </c>
      <c r="N15" s="57"/>
      <c r="O15" s="138" t="s">
        <v>72</v>
      </c>
      <c r="P15" s="116"/>
      <c r="Q15" s="116"/>
      <c r="R15" s="116"/>
      <c r="S15" s="117"/>
    </row>
    <row r="16" spans="1:19" s="39" customFormat="1" ht="15" customHeight="1" x14ac:dyDescent="0.3">
      <c r="B16" s="140" t="s">
        <v>6</v>
      </c>
      <c r="C16" s="46">
        <v>1</v>
      </c>
      <c r="D16" s="46">
        <v>1</v>
      </c>
      <c r="E16" s="46">
        <v>750</v>
      </c>
      <c r="F16" s="47">
        <f>E36</f>
        <v>0.82452107279693487</v>
      </c>
      <c r="G16" s="70">
        <f>E16/F16</f>
        <v>909.61895910780663</v>
      </c>
      <c r="H16" s="71">
        <f>(D16*39.872)+828.33</f>
        <v>868.202</v>
      </c>
      <c r="I16" s="50">
        <f>H16*F16</f>
        <v>715.85084444444442</v>
      </c>
      <c r="J16" s="51">
        <f>E16-I16</f>
        <v>34.149155555555581</v>
      </c>
      <c r="K16" s="52">
        <f>ABS(J16)</f>
        <v>34.149155555555581</v>
      </c>
      <c r="L16" s="52">
        <f>J16^2</f>
        <v>1166.1648251575325</v>
      </c>
      <c r="M16" s="52">
        <f>K16/E16</f>
        <v>4.5532207407407439E-2</v>
      </c>
      <c r="N16" s="57"/>
      <c r="O16" s="118" t="s">
        <v>75</v>
      </c>
      <c r="P16" s="119"/>
      <c r="Q16" s="119"/>
      <c r="R16" s="119"/>
      <c r="S16" s="120"/>
    </row>
    <row r="17" spans="2:19" s="39" customFormat="1" ht="15" customHeight="1" x14ac:dyDescent="0.3">
      <c r="B17" s="140"/>
      <c r="C17" s="46">
        <v>2</v>
      </c>
      <c r="D17" s="46">
        <v>2</v>
      </c>
      <c r="E17" s="46">
        <v>980</v>
      </c>
      <c r="F17" s="47">
        <f t="shared" ref="F17:F19" si="0">E37</f>
        <v>1.0636015325670498</v>
      </c>
      <c r="G17" s="70">
        <f t="shared" ref="G17:G27" si="1">E17/F17</f>
        <v>921.39769452449571</v>
      </c>
      <c r="H17" s="71">
        <f t="shared" ref="H17:H31" si="2">(D17*39.872)+828.33</f>
        <v>908.07400000000007</v>
      </c>
      <c r="I17" s="50">
        <f t="shared" ref="I17:I31" si="3">H17*F17</f>
        <v>965.82889808429127</v>
      </c>
      <c r="J17" s="51">
        <f t="shared" ref="J17:J27" si="4">E17-I17</f>
        <v>14.171101915708732</v>
      </c>
      <c r="K17" s="52">
        <f t="shared" ref="K17:K27" si="5">ABS(J17)</f>
        <v>14.171101915708732</v>
      </c>
      <c r="L17" s="52">
        <f t="shared" ref="L17:L27" si="6">J17^2</f>
        <v>200.82012950540368</v>
      </c>
      <c r="M17" s="52">
        <f t="shared" ref="M17:M27" si="7">K17/E17</f>
        <v>1.4460308077253809E-2</v>
      </c>
      <c r="N17" s="57"/>
      <c r="O17" s="121"/>
      <c r="P17" s="122"/>
      <c r="Q17" s="122"/>
      <c r="R17" s="122"/>
      <c r="S17" s="123"/>
    </row>
    <row r="18" spans="2:19" s="39" customFormat="1" ht="15" customHeight="1" x14ac:dyDescent="0.3">
      <c r="B18" s="140"/>
      <c r="C18" s="46">
        <v>3</v>
      </c>
      <c r="D18" s="46">
        <v>3</v>
      </c>
      <c r="E18" s="46">
        <v>850</v>
      </c>
      <c r="F18" s="47">
        <f t="shared" si="0"/>
        <v>0.92260536398467441</v>
      </c>
      <c r="G18" s="70">
        <f t="shared" si="1"/>
        <v>921.30398671096339</v>
      </c>
      <c r="H18" s="71">
        <f t="shared" si="2"/>
        <v>947.94600000000003</v>
      </c>
      <c r="I18" s="50">
        <f t="shared" si="3"/>
        <v>874.58006436781625</v>
      </c>
      <c r="J18" s="51">
        <f t="shared" si="4"/>
        <v>-24.580064367816249</v>
      </c>
      <c r="K18" s="52">
        <f t="shared" si="5"/>
        <v>24.580064367816249</v>
      </c>
      <c r="L18" s="52">
        <f t="shared" si="6"/>
        <v>604.17956432598999</v>
      </c>
      <c r="M18" s="52">
        <f t="shared" si="7"/>
        <v>2.8917722785666174E-2</v>
      </c>
      <c r="N18" s="57"/>
      <c r="O18" s="121"/>
      <c r="P18" s="122"/>
      <c r="Q18" s="122"/>
      <c r="R18" s="122"/>
      <c r="S18" s="123"/>
    </row>
    <row r="19" spans="2:19" s="39" customFormat="1" ht="15" customHeight="1" x14ac:dyDescent="0.3">
      <c r="B19" s="140"/>
      <c r="C19" s="46">
        <v>4</v>
      </c>
      <c r="D19" s="46">
        <v>4</v>
      </c>
      <c r="E19" s="46">
        <v>1110</v>
      </c>
      <c r="F19" s="47">
        <f t="shared" si="0"/>
        <v>1.1892720306513409</v>
      </c>
      <c r="G19" s="70">
        <f t="shared" si="1"/>
        <v>933.34407216494856</v>
      </c>
      <c r="H19" s="71">
        <f t="shared" si="2"/>
        <v>987.81799999999998</v>
      </c>
      <c r="I19" s="50">
        <f t="shared" si="3"/>
        <v>1174.7843187739463</v>
      </c>
      <c r="J19" s="51">
        <f t="shared" si="4"/>
        <v>-64.784318773946325</v>
      </c>
      <c r="K19" s="52">
        <f t="shared" si="5"/>
        <v>64.784318773946325</v>
      </c>
      <c r="L19" s="52">
        <f t="shared" si="6"/>
        <v>4197.0079590042942</v>
      </c>
      <c r="M19" s="52">
        <f t="shared" si="7"/>
        <v>5.8364251147699393E-2</v>
      </c>
      <c r="N19" s="57"/>
      <c r="O19" s="121"/>
      <c r="P19" s="122"/>
      <c r="Q19" s="122"/>
      <c r="R19" s="122"/>
      <c r="S19" s="123"/>
    </row>
    <row r="20" spans="2:19" s="39" customFormat="1" ht="15" customHeight="1" x14ac:dyDescent="0.3">
      <c r="B20" s="140" t="s">
        <v>7</v>
      </c>
      <c r="C20" s="46">
        <v>1</v>
      </c>
      <c r="D20" s="46">
        <v>5</v>
      </c>
      <c r="E20" s="46">
        <v>890</v>
      </c>
      <c r="F20" s="47">
        <f>E36</f>
        <v>0.82452107279693487</v>
      </c>
      <c r="G20" s="70">
        <f t="shared" si="1"/>
        <v>1079.4144981412639</v>
      </c>
      <c r="H20" s="71">
        <f t="shared" si="2"/>
        <v>1027.69</v>
      </c>
      <c r="I20" s="50">
        <f t="shared" si="3"/>
        <v>847.35206130268205</v>
      </c>
      <c r="J20" s="51">
        <f t="shared" si="4"/>
        <v>42.647938697317954</v>
      </c>
      <c r="K20" s="52">
        <f t="shared" si="5"/>
        <v>42.647938697317954</v>
      </c>
      <c r="L20" s="52">
        <f t="shared" si="6"/>
        <v>1818.8466751301903</v>
      </c>
      <c r="M20" s="52">
        <f t="shared" si="7"/>
        <v>4.7919032244177477E-2</v>
      </c>
      <c r="N20" s="57"/>
      <c r="O20" s="121"/>
      <c r="P20" s="122"/>
      <c r="Q20" s="122"/>
      <c r="R20" s="122"/>
      <c r="S20" s="123"/>
    </row>
    <row r="21" spans="2:19" s="39" customFormat="1" ht="15" customHeight="1" x14ac:dyDescent="0.3">
      <c r="B21" s="140"/>
      <c r="C21" s="46">
        <v>2</v>
      </c>
      <c r="D21" s="46">
        <v>6</v>
      </c>
      <c r="E21" s="46">
        <v>1100</v>
      </c>
      <c r="F21" s="47">
        <f t="shared" ref="F21:F23" si="8">E37</f>
        <v>1.0636015325670498</v>
      </c>
      <c r="G21" s="70">
        <f t="shared" si="1"/>
        <v>1034.2219020172911</v>
      </c>
      <c r="H21" s="71">
        <f t="shared" si="2"/>
        <v>1067.5620000000001</v>
      </c>
      <c r="I21" s="50">
        <f t="shared" si="3"/>
        <v>1135.4605793103449</v>
      </c>
      <c r="J21" s="51">
        <f t="shared" si="4"/>
        <v>-35.460579310344883</v>
      </c>
      <c r="K21" s="52">
        <f t="shared" si="5"/>
        <v>35.460579310344883</v>
      </c>
      <c r="L21" s="52">
        <f t="shared" si="6"/>
        <v>1257.4526850252596</v>
      </c>
      <c r="M21" s="52">
        <f t="shared" si="7"/>
        <v>3.2236890282131711E-2</v>
      </c>
      <c r="N21" s="57"/>
      <c r="O21" s="121"/>
      <c r="P21" s="122"/>
      <c r="Q21" s="122"/>
      <c r="R21" s="122"/>
      <c r="S21" s="123"/>
    </row>
    <row r="22" spans="2:19" s="39" customFormat="1" ht="15.75" customHeight="1" x14ac:dyDescent="0.3">
      <c r="B22" s="140"/>
      <c r="C22" s="46">
        <v>3</v>
      </c>
      <c r="D22" s="46">
        <v>7</v>
      </c>
      <c r="E22" s="46">
        <v>950</v>
      </c>
      <c r="F22" s="47">
        <f t="shared" si="8"/>
        <v>0.92260536398467441</v>
      </c>
      <c r="G22" s="70">
        <f t="shared" si="1"/>
        <v>1029.6926910299003</v>
      </c>
      <c r="H22" s="71">
        <f t="shared" si="2"/>
        <v>1107.434</v>
      </c>
      <c r="I22" s="50">
        <f t="shared" si="3"/>
        <v>1021.7245486590039</v>
      </c>
      <c r="J22" s="51">
        <f t="shared" si="4"/>
        <v>-71.724548659003858</v>
      </c>
      <c r="K22" s="52">
        <f t="shared" si="5"/>
        <v>71.724548659003858</v>
      </c>
      <c r="L22" s="52">
        <f t="shared" si="6"/>
        <v>5144.4108803378122</v>
      </c>
      <c r="M22" s="52">
        <f t="shared" si="7"/>
        <v>7.5499524904214591E-2</v>
      </c>
      <c r="N22" s="57"/>
      <c r="O22" s="121"/>
      <c r="P22" s="122"/>
      <c r="Q22" s="122"/>
      <c r="R22" s="122"/>
      <c r="S22" s="123"/>
    </row>
    <row r="23" spans="2:19" s="39" customFormat="1" x14ac:dyDescent="0.3">
      <c r="B23" s="140"/>
      <c r="C23" s="46">
        <v>4</v>
      </c>
      <c r="D23" s="46">
        <v>8</v>
      </c>
      <c r="E23" s="46">
        <v>1320</v>
      </c>
      <c r="F23" s="47">
        <f t="shared" si="8"/>
        <v>1.1892720306513409</v>
      </c>
      <c r="G23" s="70">
        <f t="shared" si="1"/>
        <v>1109.9226804123712</v>
      </c>
      <c r="H23" s="71">
        <f t="shared" si="2"/>
        <v>1147.306</v>
      </c>
      <c r="I23" s="50">
        <f t="shared" si="3"/>
        <v>1364.4589363984674</v>
      </c>
      <c r="J23" s="51">
        <f t="shared" si="4"/>
        <v>-44.458936398467358</v>
      </c>
      <c r="K23" s="52">
        <f t="shared" si="5"/>
        <v>44.458936398467358</v>
      </c>
      <c r="L23" s="52">
        <f t="shared" si="6"/>
        <v>1976.5970256829658</v>
      </c>
      <c r="M23" s="52">
        <f t="shared" si="7"/>
        <v>3.368101242308133E-2</v>
      </c>
      <c r="N23" s="57"/>
      <c r="O23" s="121"/>
      <c r="P23" s="122"/>
      <c r="Q23" s="122"/>
      <c r="R23" s="122"/>
      <c r="S23" s="123"/>
    </row>
    <row r="24" spans="2:19" s="39" customFormat="1" x14ac:dyDescent="0.3">
      <c r="B24" s="140" t="s">
        <v>8</v>
      </c>
      <c r="C24" s="46">
        <v>1</v>
      </c>
      <c r="D24" s="46">
        <v>9</v>
      </c>
      <c r="E24" s="46">
        <v>1050</v>
      </c>
      <c r="F24" s="47">
        <f>E36</f>
        <v>0.82452107279693487</v>
      </c>
      <c r="G24" s="70">
        <f t="shared" si="1"/>
        <v>1273.4665427509294</v>
      </c>
      <c r="H24" s="71">
        <f t="shared" si="2"/>
        <v>1187.1780000000001</v>
      </c>
      <c r="I24" s="50">
        <f t="shared" si="3"/>
        <v>978.85327816091967</v>
      </c>
      <c r="J24" s="51">
        <f t="shared" si="4"/>
        <v>71.146721839080328</v>
      </c>
      <c r="K24" s="52">
        <f t="shared" si="5"/>
        <v>71.146721839080328</v>
      </c>
      <c r="L24" s="52">
        <f t="shared" si="6"/>
        <v>5061.8560284474697</v>
      </c>
      <c r="M24" s="52">
        <f t="shared" si="7"/>
        <v>6.7758782703886022E-2</v>
      </c>
      <c r="N24" s="57"/>
      <c r="O24" s="121"/>
      <c r="P24" s="122"/>
      <c r="Q24" s="122"/>
      <c r="R24" s="122"/>
      <c r="S24" s="123"/>
    </row>
    <row r="25" spans="2:19" s="39" customFormat="1" x14ac:dyDescent="0.3">
      <c r="B25" s="140"/>
      <c r="C25" s="46">
        <v>2</v>
      </c>
      <c r="D25" s="46">
        <v>10</v>
      </c>
      <c r="E25" s="46">
        <v>1390</v>
      </c>
      <c r="F25" s="47">
        <f t="shared" ref="F25:F27" si="9">E37</f>
        <v>1.0636015325670498</v>
      </c>
      <c r="G25" s="70">
        <f t="shared" si="1"/>
        <v>1306.8804034582133</v>
      </c>
      <c r="H25" s="71">
        <f t="shared" si="2"/>
        <v>1227.0500000000002</v>
      </c>
      <c r="I25" s="50">
        <f t="shared" si="3"/>
        <v>1305.0922605363987</v>
      </c>
      <c r="J25" s="51">
        <f t="shared" si="4"/>
        <v>84.907739463601274</v>
      </c>
      <c r="K25" s="52">
        <f t="shared" si="5"/>
        <v>84.907739463601274</v>
      </c>
      <c r="L25" s="52">
        <f t="shared" si="6"/>
        <v>7209.324220818793</v>
      </c>
      <c r="M25" s="52">
        <f t="shared" si="7"/>
        <v>6.108470465007286E-2</v>
      </c>
      <c r="N25" s="57"/>
      <c r="O25" s="121"/>
      <c r="P25" s="122"/>
      <c r="Q25" s="122"/>
      <c r="R25" s="122"/>
      <c r="S25" s="123"/>
    </row>
    <row r="26" spans="2:19" s="39" customFormat="1" x14ac:dyDescent="0.3">
      <c r="B26" s="140"/>
      <c r="C26" s="46">
        <v>3</v>
      </c>
      <c r="D26" s="46">
        <v>11</v>
      </c>
      <c r="E26" s="46">
        <v>1210</v>
      </c>
      <c r="F26" s="47">
        <f t="shared" si="9"/>
        <v>0.92260536398467441</v>
      </c>
      <c r="G26" s="70">
        <f t="shared" si="1"/>
        <v>1311.5033222591362</v>
      </c>
      <c r="H26" s="71">
        <f t="shared" si="2"/>
        <v>1266.922</v>
      </c>
      <c r="I26" s="50">
        <f t="shared" si="3"/>
        <v>1168.8690329501917</v>
      </c>
      <c r="J26" s="51">
        <f t="shared" si="4"/>
        <v>41.130967049808305</v>
      </c>
      <c r="K26" s="52">
        <f t="shared" si="5"/>
        <v>41.130967049808305</v>
      </c>
      <c r="L26" s="52">
        <f t="shared" si="6"/>
        <v>1691.7564504524164</v>
      </c>
      <c r="M26" s="52">
        <f t="shared" si="7"/>
        <v>3.3992534751907687E-2</v>
      </c>
      <c r="N26" s="57"/>
      <c r="O26" s="121"/>
      <c r="P26" s="122"/>
      <c r="Q26" s="122"/>
      <c r="R26" s="122"/>
      <c r="S26" s="123"/>
    </row>
    <row r="27" spans="2:19" s="39" customFormat="1" x14ac:dyDescent="0.3">
      <c r="B27" s="140"/>
      <c r="C27" s="46">
        <v>4</v>
      </c>
      <c r="D27" s="46">
        <v>12</v>
      </c>
      <c r="E27" s="46">
        <v>1450</v>
      </c>
      <c r="F27" s="47">
        <f t="shared" si="9"/>
        <v>1.1892720306513409</v>
      </c>
      <c r="G27" s="70">
        <f t="shared" si="1"/>
        <v>1219.2332474226805</v>
      </c>
      <c r="H27" s="71">
        <f t="shared" si="2"/>
        <v>1306.7940000000001</v>
      </c>
      <c r="I27" s="50">
        <f t="shared" si="3"/>
        <v>1554.1335540229884</v>
      </c>
      <c r="J27" s="51">
        <f t="shared" si="4"/>
        <v>-104.13355402298839</v>
      </c>
      <c r="K27" s="52">
        <f t="shared" si="5"/>
        <v>104.13355402298839</v>
      </c>
      <c r="L27" s="52">
        <f t="shared" si="6"/>
        <v>10843.797073458642</v>
      </c>
      <c r="M27" s="52">
        <f t="shared" si="7"/>
        <v>7.1816244153785097E-2</v>
      </c>
      <c r="N27" s="57"/>
      <c r="O27" s="121"/>
      <c r="P27" s="122"/>
      <c r="Q27" s="122"/>
      <c r="R27" s="122"/>
      <c r="S27" s="123"/>
    </row>
    <row r="28" spans="2:19" s="39" customFormat="1" x14ac:dyDescent="0.3">
      <c r="B28" s="140" t="s">
        <v>9</v>
      </c>
      <c r="C28" s="46">
        <v>1</v>
      </c>
      <c r="D28" s="46">
        <v>13</v>
      </c>
      <c r="E28" s="72"/>
      <c r="F28" s="47">
        <f>E36</f>
        <v>0.82452107279693487</v>
      </c>
      <c r="G28" s="73"/>
      <c r="H28" s="71">
        <f t="shared" si="2"/>
        <v>1346.6660000000002</v>
      </c>
      <c r="I28" s="50">
        <f t="shared" si="3"/>
        <v>1110.3544950191572</v>
      </c>
      <c r="J28" s="56"/>
      <c r="K28" s="129"/>
      <c r="L28" s="132"/>
      <c r="M28" s="133"/>
      <c r="N28" s="57"/>
      <c r="O28" s="121"/>
      <c r="P28" s="122"/>
      <c r="Q28" s="122"/>
      <c r="R28" s="122"/>
      <c r="S28" s="123"/>
    </row>
    <row r="29" spans="2:19" s="39" customFormat="1" ht="17.25" thickBot="1" x14ac:dyDescent="0.35">
      <c r="B29" s="140"/>
      <c r="C29" s="46">
        <v>2</v>
      </c>
      <c r="D29" s="46">
        <v>14</v>
      </c>
      <c r="E29" s="72"/>
      <c r="F29" s="47">
        <f t="shared" ref="F29:F31" si="10">E37</f>
        <v>1.0636015325670498</v>
      </c>
      <c r="G29" s="73"/>
      <c r="H29" s="71">
        <f t="shared" si="2"/>
        <v>1386.538</v>
      </c>
      <c r="I29" s="50">
        <f t="shared" si="3"/>
        <v>1474.7239417624521</v>
      </c>
      <c r="J29" s="56"/>
      <c r="K29" s="130"/>
      <c r="L29" s="134"/>
      <c r="M29" s="135"/>
      <c r="N29" s="57"/>
      <c r="O29" s="124"/>
      <c r="P29" s="125"/>
      <c r="Q29" s="125"/>
      <c r="R29" s="125"/>
      <c r="S29" s="126"/>
    </row>
    <row r="30" spans="2:19" s="39" customFormat="1" x14ac:dyDescent="0.3">
      <c r="B30" s="140"/>
      <c r="C30" s="46">
        <v>3</v>
      </c>
      <c r="D30" s="46">
        <v>15</v>
      </c>
      <c r="E30" s="72"/>
      <c r="F30" s="47">
        <f t="shared" si="10"/>
        <v>0.92260536398467441</v>
      </c>
      <c r="G30" s="73"/>
      <c r="H30" s="71">
        <f t="shared" si="2"/>
        <v>1426.41</v>
      </c>
      <c r="I30" s="50">
        <f t="shared" si="3"/>
        <v>1316.0135172413795</v>
      </c>
      <c r="J30" s="56"/>
      <c r="K30" s="130"/>
      <c r="L30" s="134"/>
      <c r="M30" s="135"/>
      <c r="N30" s="57"/>
      <c r="O30" s="57"/>
      <c r="P30" s="57"/>
      <c r="Q30" s="57"/>
    </row>
    <row r="31" spans="2:19" s="39" customFormat="1" x14ac:dyDescent="0.3">
      <c r="B31" s="140"/>
      <c r="C31" s="46">
        <v>4</v>
      </c>
      <c r="D31" s="46">
        <v>16</v>
      </c>
      <c r="E31" s="72"/>
      <c r="F31" s="47">
        <f t="shared" si="10"/>
        <v>1.1892720306513409</v>
      </c>
      <c r="G31" s="73"/>
      <c r="H31" s="71">
        <f t="shared" si="2"/>
        <v>1466.2820000000002</v>
      </c>
      <c r="I31" s="50">
        <f t="shared" si="3"/>
        <v>1743.8081716475097</v>
      </c>
      <c r="J31" s="56"/>
      <c r="K31" s="131"/>
      <c r="L31" s="136"/>
      <c r="M31" s="137"/>
      <c r="N31" s="57"/>
      <c r="O31" s="57"/>
      <c r="P31" s="57"/>
      <c r="Q31" s="57"/>
    </row>
    <row r="32" spans="2:19" s="39" customFormat="1" x14ac:dyDescent="0.3">
      <c r="B32" s="57"/>
      <c r="C32" s="58"/>
      <c r="D32" s="58"/>
      <c r="E32" s="59">
        <f>AVERAGE(E16:E27)</f>
        <v>1087.5</v>
      </c>
      <c r="F32" s="57"/>
      <c r="G32" s="57"/>
      <c r="H32" s="57"/>
      <c r="I32" s="57"/>
      <c r="J32" s="60">
        <f>SUM(J16:J27)</f>
        <v>-56.98837701149489</v>
      </c>
      <c r="K32" s="52">
        <f>AVERAGE(K16:K27)</f>
        <v>52.774635504469934</v>
      </c>
      <c r="L32" s="52">
        <f>AVERAGE(L16:L27)</f>
        <v>3431.0177931122307</v>
      </c>
      <c r="M32" s="61">
        <f>AVERAGE(M16:M27)</f>
        <v>4.7605267960940299E-2</v>
      </c>
      <c r="N32" s="57"/>
      <c r="O32" s="57"/>
      <c r="P32" s="57"/>
      <c r="Q32" s="57"/>
    </row>
    <row r="33" spans="2:17" s="39" customFormat="1" x14ac:dyDescent="0.3">
      <c r="B33" s="57"/>
      <c r="C33" s="58"/>
      <c r="D33" s="58"/>
      <c r="E33" s="57"/>
      <c r="F33" s="57"/>
      <c r="G33" s="57"/>
      <c r="H33" s="57"/>
      <c r="I33" s="57"/>
      <c r="J33" s="57"/>
      <c r="K33" s="57"/>
      <c r="L33" s="57"/>
      <c r="M33" s="57"/>
      <c r="N33" s="57"/>
      <c r="O33" s="57"/>
      <c r="P33" s="57"/>
      <c r="Q33" s="57"/>
    </row>
    <row r="34" spans="2:17" s="39" customFormat="1" x14ac:dyDescent="0.3">
      <c r="B34" s="57"/>
      <c r="C34" s="58"/>
      <c r="D34" s="58"/>
      <c r="E34" s="57"/>
      <c r="F34" s="57"/>
      <c r="G34" s="57"/>
      <c r="H34" s="57"/>
      <c r="I34" s="57"/>
      <c r="J34" s="57"/>
      <c r="K34" s="57"/>
      <c r="L34" s="57"/>
      <c r="M34" s="57"/>
      <c r="N34" s="57"/>
      <c r="O34" s="57"/>
      <c r="P34" s="57"/>
      <c r="Q34" s="57"/>
    </row>
    <row r="35" spans="2:17" s="39" customFormat="1" ht="45" customHeight="1" x14ac:dyDescent="0.3">
      <c r="B35" s="57"/>
      <c r="C35" s="62" t="s">
        <v>10</v>
      </c>
      <c r="D35" s="62" t="s">
        <v>11</v>
      </c>
      <c r="E35" s="141" t="s">
        <v>71</v>
      </c>
      <c r="F35" s="141"/>
      <c r="G35" s="57"/>
      <c r="H35" s="57"/>
      <c r="I35" s="57"/>
      <c r="J35" s="57"/>
      <c r="K35" s="57"/>
      <c r="L35" s="57"/>
      <c r="M35" s="57"/>
      <c r="N35" s="57"/>
      <c r="O35" s="57"/>
      <c r="P35" s="57"/>
      <c r="Q35" s="57"/>
    </row>
    <row r="36" spans="2:17" s="39" customFormat="1" x14ac:dyDescent="0.3">
      <c r="B36" s="57"/>
      <c r="C36" s="63" t="s">
        <v>12</v>
      </c>
      <c r="D36" s="64">
        <f>(E16+E20+E24)/3</f>
        <v>896.66666666666663</v>
      </c>
      <c r="E36" s="128">
        <f>D36/E32</f>
        <v>0.82452107279693487</v>
      </c>
      <c r="F36" s="128"/>
      <c r="G36" s="57"/>
      <c r="H36" s="57"/>
      <c r="I36" s="57"/>
      <c r="J36" s="57"/>
      <c r="K36" s="57"/>
      <c r="L36" s="57"/>
      <c r="M36" s="57"/>
      <c r="N36" s="57"/>
      <c r="O36" s="57"/>
      <c r="P36" s="57"/>
      <c r="Q36" s="57"/>
    </row>
    <row r="37" spans="2:17" s="39" customFormat="1" x14ac:dyDescent="0.3">
      <c r="B37" s="57"/>
      <c r="C37" s="63" t="s">
        <v>13</v>
      </c>
      <c r="D37" s="64">
        <f t="shared" ref="D37:D39" si="11">(E17+E21+E25)/3</f>
        <v>1156.6666666666667</v>
      </c>
      <c r="E37" s="128">
        <f>D37/E32</f>
        <v>1.0636015325670498</v>
      </c>
      <c r="F37" s="128"/>
      <c r="G37" s="57"/>
      <c r="H37" s="57"/>
      <c r="I37" s="57"/>
      <c r="J37" s="57"/>
      <c r="K37" s="57"/>
      <c r="L37" s="57"/>
      <c r="M37" s="57"/>
      <c r="N37" s="57"/>
      <c r="O37" s="57"/>
      <c r="P37" s="57"/>
      <c r="Q37" s="57"/>
    </row>
    <row r="38" spans="2:17" s="39" customFormat="1" x14ac:dyDescent="0.3">
      <c r="B38" s="57"/>
      <c r="C38" s="63" t="s">
        <v>14</v>
      </c>
      <c r="D38" s="64">
        <f t="shared" si="11"/>
        <v>1003.3333333333334</v>
      </c>
      <c r="E38" s="128">
        <f>D38/E32</f>
        <v>0.92260536398467441</v>
      </c>
      <c r="F38" s="128"/>
      <c r="G38" s="57"/>
      <c r="H38" s="57"/>
      <c r="I38" s="57"/>
      <c r="J38" s="57"/>
      <c r="K38" s="57"/>
      <c r="L38" s="57"/>
      <c r="M38" s="57"/>
      <c r="N38" s="57"/>
      <c r="O38" s="57"/>
      <c r="P38" s="57"/>
      <c r="Q38" s="57"/>
    </row>
    <row r="39" spans="2:17" s="39" customFormat="1" x14ac:dyDescent="0.3">
      <c r="B39" s="57"/>
      <c r="C39" s="63" t="s">
        <v>15</v>
      </c>
      <c r="D39" s="64">
        <f t="shared" si="11"/>
        <v>1293.3333333333333</v>
      </c>
      <c r="E39" s="128">
        <f>D39/E32</f>
        <v>1.1892720306513409</v>
      </c>
      <c r="F39" s="128"/>
      <c r="G39" s="57"/>
      <c r="H39" s="57"/>
      <c r="I39" s="57"/>
      <c r="J39" s="57"/>
      <c r="K39" s="57"/>
      <c r="L39" s="57"/>
      <c r="M39" s="57"/>
      <c r="N39" s="57"/>
      <c r="O39" s="57"/>
      <c r="P39" s="57"/>
      <c r="Q39" s="57"/>
    </row>
    <row r="40" spans="2:17" s="39" customFormat="1" x14ac:dyDescent="0.3">
      <c r="B40" s="57"/>
      <c r="C40" s="57"/>
      <c r="D40" s="57"/>
      <c r="E40" s="57"/>
      <c r="F40" s="57"/>
      <c r="G40" s="57"/>
      <c r="H40" s="57"/>
      <c r="I40" s="57"/>
      <c r="J40" s="57"/>
      <c r="K40" s="57"/>
      <c r="L40" s="57"/>
      <c r="M40" s="57"/>
      <c r="N40" s="57"/>
      <c r="O40" s="57"/>
      <c r="P40" s="57"/>
      <c r="Q40" s="57"/>
    </row>
    <row r="41" spans="2:17" s="39" customFormat="1" x14ac:dyDescent="0.3">
      <c r="B41" s="57"/>
      <c r="C41" s="57"/>
      <c r="D41" s="57"/>
      <c r="E41" s="57"/>
      <c r="F41" s="57"/>
      <c r="G41" s="57"/>
      <c r="H41" s="57"/>
      <c r="I41" s="57"/>
      <c r="J41" s="57"/>
      <c r="K41" s="57"/>
      <c r="L41" s="57"/>
      <c r="M41" s="57"/>
      <c r="N41" s="57"/>
      <c r="O41" s="57"/>
      <c r="P41" s="57"/>
      <c r="Q41" s="57"/>
    </row>
    <row r="42" spans="2:17" s="39" customFormat="1" x14ac:dyDescent="0.3">
      <c r="B42" s="57"/>
      <c r="C42" s="57"/>
      <c r="D42" s="57"/>
      <c r="E42" s="57"/>
      <c r="F42" s="57"/>
      <c r="G42" s="57"/>
      <c r="H42" s="57"/>
      <c r="I42" s="57"/>
      <c r="J42" s="57"/>
      <c r="K42" s="57"/>
      <c r="L42" s="57"/>
      <c r="M42" s="57"/>
      <c r="N42" s="57"/>
      <c r="O42" s="57"/>
      <c r="P42" s="57"/>
      <c r="Q42" s="57"/>
    </row>
    <row r="43" spans="2:17" s="39" customFormat="1" x14ac:dyDescent="0.3">
      <c r="B43" s="57"/>
      <c r="C43" s="57"/>
      <c r="D43" s="57"/>
      <c r="E43" s="57"/>
      <c r="F43" s="57"/>
      <c r="G43" s="57"/>
      <c r="H43" s="57"/>
      <c r="I43" s="57"/>
      <c r="J43" s="57"/>
      <c r="K43" s="57"/>
      <c r="L43" s="57"/>
      <c r="M43" s="57"/>
      <c r="N43" s="57"/>
      <c r="O43" s="57"/>
      <c r="P43" s="57"/>
      <c r="Q43" s="57"/>
    </row>
    <row r="44" spans="2:17" s="39" customFormat="1" x14ac:dyDescent="0.3">
      <c r="B44" s="57"/>
      <c r="C44" s="57"/>
      <c r="D44" s="57"/>
      <c r="E44" s="57"/>
      <c r="F44" s="57"/>
      <c r="G44" s="57"/>
      <c r="H44" s="57"/>
      <c r="I44" s="57"/>
      <c r="J44" s="57"/>
      <c r="K44" s="57"/>
      <c r="L44" s="57"/>
      <c r="M44" s="57"/>
      <c r="N44" s="57"/>
      <c r="O44" s="57"/>
      <c r="P44" s="57"/>
      <c r="Q44" s="57"/>
    </row>
    <row r="45" spans="2:17" s="39" customFormat="1" x14ac:dyDescent="0.3">
      <c r="B45" s="57"/>
      <c r="C45" s="57"/>
      <c r="D45" s="57"/>
      <c r="E45" s="57"/>
      <c r="F45" s="57"/>
      <c r="G45" s="57"/>
      <c r="H45" s="57"/>
      <c r="I45" s="57"/>
      <c r="J45" s="57"/>
      <c r="K45" s="57"/>
      <c r="L45" s="57"/>
      <c r="M45" s="57"/>
      <c r="N45" s="57"/>
      <c r="O45" s="57"/>
      <c r="P45" s="57"/>
      <c r="Q45" s="57"/>
    </row>
    <row r="46" spans="2:17" s="39" customFormat="1" x14ac:dyDescent="0.3">
      <c r="B46" s="57"/>
      <c r="C46" s="57"/>
      <c r="D46" s="57"/>
      <c r="E46" s="57"/>
      <c r="F46" s="57"/>
      <c r="G46" s="57"/>
      <c r="H46" s="57"/>
      <c r="I46" s="57"/>
      <c r="J46" s="57"/>
      <c r="K46" s="57"/>
      <c r="L46" s="57"/>
      <c r="M46" s="57"/>
      <c r="N46" s="57"/>
      <c r="O46" s="57"/>
      <c r="P46" s="57"/>
      <c r="Q46" s="57"/>
    </row>
    <row r="47" spans="2:17" s="39" customFormat="1" x14ac:dyDescent="0.3">
      <c r="G47" s="57"/>
      <c r="H47" s="57"/>
      <c r="I47" s="57"/>
      <c r="J47" s="57"/>
      <c r="K47" s="57"/>
      <c r="L47" s="57"/>
      <c r="M47" s="57"/>
      <c r="N47" s="57"/>
      <c r="O47" s="57"/>
      <c r="P47" s="57"/>
      <c r="Q47" s="57"/>
    </row>
    <row r="48" spans="2:17" s="39" customFormat="1" x14ac:dyDescent="0.3">
      <c r="G48" s="57"/>
      <c r="H48" s="57"/>
      <c r="I48" s="57"/>
      <c r="J48" s="57"/>
      <c r="K48" s="57"/>
      <c r="L48" s="57"/>
      <c r="M48" s="57"/>
      <c r="N48" s="57"/>
      <c r="O48" s="57"/>
      <c r="P48" s="57"/>
      <c r="Q48" s="57"/>
    </row>
    <row r="49" spans="7:17" s="39" customFormat="1" x14ac:dyDescent="0.3">
      <c r="G49" s="57"/>
      <c r="H49" s="57"/>
      <c r="I49" s="57"/>
      <c r="J49" s="57"/>
      <c r="K49" s="57"/>
      <c r="L49" s="57"/>
      <c r="M49" s="57"/>
      <c r="N49" s="57"/>
      <c r="O49" s="57"/>
      <c r="P49" s="57"/>
      <c r="Q49" s="57"/>
    </row>
    <row r="50" spans="7:17" s="39" customFormat="1" x14ac:dyDescent="0.3">
      <c r="G50" s="57"/>
      <c r="H50" s="57"/>
      <c r="I50" s="57"/>
      <c r="J50" s="57"/>
      <c r="K50" s="57"/>
      <c r="L50" s="57"/>
      <c r="M50" s="57"/>
      <c r="N50" s="57"/>
      <c r="O50" s="57"/>
      <c r="P50" s="57"/>
      <c r="Q50" s="57"/>
    </row>
    <row r="51" spans="7:17" s="39" customFormat="1" x14ac:dyDescent="0.3">
      <c r="G51" s="57"/>
      <c r="H51" s="57"/>
      <c r="I51" s="57"/>
      <c r="J51" s="57"/>
      <c r="K51" s="57"/>
      <c r="L51" s="57"/>
      <c r="M51" s="57"/>
      <c r="N51" s="57"/>
      <c r="O51" s="57"/>
      <c r="P51" s="57"/>
      <c r="Q51" s="57"/>
    </row>
    <row r="52" spans="7:17" s="39" customFormat="1" x14ac:dyDescent="0.3">
      <c r="G52" s="57"/>
      <c r="H52" s="57"/>
      <c r="I52" s="57"/>
      <c r="J52" s="57"/>
      <c r="K52" s="57"/>
      <c r="L52" s="57"/>
      <c r="M52" s="57"/>
      <c r="N52" s="57"/>
      <c r="O52" s="57"/>
      <c r="P52" s="57"/>
      <c r="Q52" s="57"/>
    </row>
    <row r="53" spans="7:17" s="39" customFormat="1" x14ac:dyDescent="0.3">
      <c r="G53" s="57"/>
      <c r="H53" s="57"/>
      <c r="I53" s="57"/>
      <c r="J53" s="57"/>
      <c r="K53" s="57"/>
      <c r="L53" s="57"/>
      <c r="M53" s="57"/>
      <c r="N53" s="57"/>
      <c r="O53" s="57"/>
      <c r="P53" s="57"/>
      <c r="Q53" s="57"/>
    </row>
    <row r="54" spans="7:17" s="39" customFormat="1" x14ac:dyDescent="0.3">
      <c r="G54" s="57"/>
      <c r="H54" s="57"/>
      <c r="I54" s="57"/>
      <c r="J54" s="57"/>
      <c r="K54" s="57"/>
      <c r="L54" s="57"/>
      <c r="M54" s="57"/>
      <c r="N54" s="57"/>
      <c r="O54" s="57"/>
      <c r="P54" s="57"/>
      <c r="Q54" s="57"/>
    </row>
    <row r="55" spans="7:17" s="39" customFormat="1" x14ac:dyDescent="0.3">
      <c r="G55" s="57"/>
      <c r="H55" s="57"/>
      <c r="I55" s="57"/>
      <c r="J55" s="57"/>
      <c r="K55" s="57"/>
      <c r="L55" s="57"/>
      <c r="M55" s="57"/>
      <c r="N55" s="57"/>
      <c r="O55" s="57"/>
      <c r="P55" s="57"/>
      <c r="Q55" s="57"/>
    </row>
    <row r="56" spans="7:17" s="39" customFormat="1" x14ac:dyDescent="0.3">
      <c r="G56" s="57"/>
      <c r="H56" s="57"/>
      <c r="I56" s="57"/>
      <c r="J56" s="57"/>
      <c r="K56" s="57"/>
      <c r="L56" s="57"/>
      <c r="M56" s="57"/>
      <c r="N56" s="57"/>
      <c r="O56" s="57"/>
      <c r="P56" s="57"/>
      <c r="Q56" s="57"/>
    </row>
    <row r="57" spans="7:17" s="39" customFormat="1" x14ac:dyDescent="0.3">
      <c r="G57" s="57"/>
      <c r="H57" s="57"/>
      <c r="I57" s="57"/>
      <c r="J57" s="57"/>
      <c r="K57" s="57"/>
      <c r="L57" s="57"/>
      <c r="M57" s="57"/>
      <c r="N57" s="57"/>
      <c r="O57" s="57"/>
      <c r="P57" s="57"/>
      <c r="Q57" s="57"/>
    </row>
    <row r="58" spans="7:17" s="39" customFormat="1" x14ac:dyDescent="0.3">
      <c r="G58" s="57"/>
      <c r="H58" s="57"/>
      <c r="I58" s="57"/>
      <c r="J58" s="57"/>
      <c r="K58" s="57"/>
      <c r="L58" s="57"/>
      <c r="M58" s="57"/>
      <c r="N58" s="57"/>
      <c r="O58" s="57"/>
      <c r="P58" s="57"/>
      <c r="Q58" s="57"/>
    </row>
    <row r="59" spans="7:17" s="39" customFormat="1" x14ac:dyDescent="0.3">
      <c r="G59" s="57"/>
      <c r="H59" s="57"/>
      <c r="I59" s="57"/>
      <c r="J59" s="57"/>
      <c r="K59" s="57"/>
      <c r="L59" s="57"/>
      <c r="M59" s="57"/>
      <c r="N59" s="57"/>
      <c r="O59" s="57"/>
      <c r="P59" s="57"/>
      <c r="Q59" s="57"/>
    </row>
    <row r="60" spans="7:17" s="39" customFormat="1" x14ac:dyDescent="0.3">
      <c r="G60" s="57"/>
      <c r="H60" s="57"/>
      <c r="I60" s="57"/>
      <c r="J60" s="57"/>
      <c r="K60" s="57"/>
      <c r="L60" s="57"/>
      <c r="M60" s="57"/>
      <c r="N60" s="57"/>
      <c r="O60" s="57"/>
      <c r="P60" s="57"/>
      <c r="Q60" s="57"/>
    </row>
    <row r="61" spans="7:17" s="39" customFormat="1" x14ac:dyDescent="0.3">
      <c r="G61" s="57"/>
      <c r="H61" s="57"/>
      <c r="I61" s="57"/>
      <c r="J61" s="57"/>
      <c r="K61" s="57"/>
      <c r="L61" s="57"/>
      <c r="M61" s="57"/>
      <c r="N61" s="57"/>
      <c r="O61" s="57"/>
      <c r="P61" s="57"/>
      <c r="Q61" s="57"/>
    </row>
    <row r="62" spans="7:17" s="39" customFormat="1" x14ac:dyDescent="0.3">
      <c r="K62" s="57"/>
      <c r="L62" s="57"/>
      <c r="M62" s="57"/>
      <c r="N62" s="57"/>
      <c r="O62" s="57"/>
      <c r="P62" s="57"/>
      <c r="Q62" s="57"/>
    </row>
    <row r="63" spans="7:17" s="39" customFormat="1" x14ac:dyDescent="0.3">
      <c r="K63" s="57"/>
      <c r="L63" s="57"/>
      <c r="M63" s="57"/>
      <c r="N63" s="57"/>
      <c r="O63" s="57"/>
      <c r="P63" s="57"/>
      <c r="Q63" s="57"/>
    </row>
    <row r="64" spans="7:17" s="39" customFormat="1" x14ac:dyDescent="0.3">
      <c r="K64" s="57"/>
      <c r="L64" s="57"/>
      <c r="M64" s="57"/>
      <c r="N64" s="57"/>
      <c r="O64" s="57"/>
      <c r="P64" s="57"/>
      <c r="Q64" s="57"/>
    </row>
    <row r="65" spans="11:17" s="39" customFormat="1" x14ac:dyDescent="0.3">
      <c r="K65" s="57"/>
      <c r="L65" s="57"/>
      <c r="M65" s="57"/>
      <c r="N65" s="57"/>
      <c r="O65" s="57"/>
      <c r="P65" s="57"/>
      <c r="Q65" s="57"/>
    </row>
    <row r="66" spans="11:17" s="39" customFormat="1" x14ac:dyDescent="0.3">
      <c r="K66" s="57"/>
      <c r="L66" s="57"/>
      <c r="M66" s="57"/>
      <c r="N66" s="57"/>
      <c r="O66" s="57"/>
      <c r="P66" s="57"/>
      <c r="Q66" s="57"/>
    </row>
    <row r="67" spans="11:17" x14ac:dyDescent="0.3">
      <c r="K67" s="38"/>
      <c r="L67" s="38"/>
      <c r="M67" s="38"/>
      <c r="N67" s="38"/>
      <c r="O67" s="38"/>
      <c r="P67" s="38"/>
      <c r="Q67" s="38"/>
    </row>
    <row r="68" spans="11:17" x14ac:dyDescent="0.3">
      <c r="K68" s="38"/>
      <c r="L68" s="38"/>
      <c r="M68" s="38"/>
      <c r="N68" s="38"/>
      <c r="O68" s="38"/>
      <c r="P68" s="38"/>
      <c r="Q68" s="38"/>
    </row>
    <row r="69" spans="11:17" x14ac:dyDescent="0.3">
      <c r="K69" s="38"/>
      <c r="L69" s="38"/>
      <c r="M69" s="38"/>
      <c r="N69" s="38"/>
      <c r="O69" s="38"/>
      <c r="P69" s="38"/>
      <c r="Q69" s="38"/>
    </row>
    <row r="70" spans="11:17" x14ac:dyDescent="0.3">
      <c r="K70" s="38"/>
      <c r="L70" s="38"/>
      <c r="M70" s="38"/>
      <c r="N70" s="38"/>
      <c r="O70" s="38"/>
      <c r="P70" s="38"/>
      <c r="Q70" s="38"/>
    </row>
    <row r="71" spans="11:17" x14ac:dyDescent="0.3">
      <c r="K71" s="38"/>
      <c r="L71" s="38"/>
      <c r="M71" s="38"/>
      <c r="N71" s="38"/>
      <c r="O71" s="38"/>
      <c r="P71" s="38"/>
      <c r="Q71" s="38"/>
    </row>
    <row r="72" spans="11:17" x14ac:dyDescent="0.3">
      <c r="K72" s="38"/>
      <c r="L72" s="38"/>
      <c r="M72" s="38"/>
      <c r="N72" s="38"/>
      <c r="O72" s="38"/>
      <c r="P72" s="38"/>
      <c r="Q72" s="38"/>
    </row>
    <row r="73" spans="11:17" x14ac:dyDescent="0.3">
      <c r="K73" s="38"/>
      <c r="L73" s="38"/>
      <c r="M73" s="38"/>
      <c r="N73" s="38"/>
      <c r="O73" s="38"/>
      <c r="P73" s="38"/>
      <c r="Q73" s="38"/>
    </row>
    <row r="74" spans="11:17" x14ac:dyDescent="0.3">
      <c r="K74" s="38"/>
      <c r="L74" s="38"/>
      <c r="M74" s="38"/>
      <c r="N74" s="38"/>
      <c r="O74" s="38"/>
      <c r="P74" s="38"/>
      <c r="Q74" s="38"/>
    </row>
    <row r="75" spans="11:17" x14ac:dyDescent="0.3">
      <c r="K75" s="38"/>
      <c r="L75" s="38"/>
      <c r="M75" s="38"/>
      <c r="N75" s="38"/>
      <c r="O75" s="38"/>
      <c r="P75" s="38"/>
      <c r="Q75" s="38"/>
    </row>
    <row r="76" spans="11:17" x14ac:dyDescent="0.3">
      <c r="K76" s="38"/>
      <c r="L76" s="38"/>
      <c r="M76" s="38"/>
      <c r="N76" s="38"/>
      <c r="O76" s="38"/>
      <c r="P76" s="38"/>
      <c r="Q76" s="38"/>
    </row>
    <row r="77" spans="11:17" x14ac:dyDescent="0.3">
      <c r="K77" s="38"/>
      <c r="L77" s="38"/>
      <c r="M77" s="38"/>
      <c r="N77" s="38"/>
      <c r="O77" s="38"/>
      <c r="P77" s="38"/>
      <c r="Q77" s="38"/>
    </row>
    <row r="78" spans="11:17" x14ac:dyDescent="0.3">
      <c r="K78" s="38"/>
      <c r="L78" s="38"/>
      <c r="M78" s="38"/>
      <c r="N78" s="38"/>
      <c r="O78" s="38"/>
      <c r="P78" s="38"/>
      <c r="Q78" s="38"/>
    </row>
    <row r="79" spans="11:17" x14ac:dyDescent="0.3">
      <c r="K79" s="38"/>
      <c r="L79" s="38"/>
      <c r="M79" s="38"/>
      <c r="N79" s="38"/>
      <c r="O79" s="38"/>
      <c r="P79" s="38"/>
      <c r="Q79" s="38"/>
    </row>
    <row r="80" spans="11:17" x14ac:dyDescent="0.3">
      <c r="K80" s="38"/>
      <c r="L80" s="38"/>
      <c r="M80" s="38"/>
      <c r="N80" s="38"/>
      <c r="O80" s="38"/>
      <c r="P80" s="38"/>
      <c r="Q80" s="38"/>
    </row>
    <row r="81" spans="11:17" x14ac:dyDescent="0.3">
      <c r="K81" s="38"/>
      <c r="L81" s="38"/>
      <c r="M81" s="38"/>
      <c r="N81" s="38"/>
      <c r="O81" s="38"/>
      <c r="P81" s="38"/>
      <c r="Q81" s="38"/>
    </row>
    <row r="82" spans="11:17" x14ac:dyDescent="0.3">
      <c r="K82" s="38"/>
      <c r="L82" s="38"/>
      <c r="M82" s="38"/>
      <c r="N82" s="38"/>
      <c r="O82" s="38"/>
      <c r="P82" s="38"/>
      <c r="Q82" s="38"/>
    </row>
    <row r="83" spans="11:17" x14ac:dyDescent="0.3">
      <c r="K83" s="38"/>
      <c r="L83" s="38"/>
      <c r="M83" s="38"/>
      <c r="N83" s="38"/>
      <c r="O83" s="38"/>
      <c r="P83" s="38"/>
      <c r="Q83" s="38"/>
    </row>
    <row r="84" spans="11:17" x14ac:dyDescent="0.3">
      <c r="K84" s="38"/>
      <c r="L84" s="38"/>
      <c r="M84" s="38"/>
      <c r="N84" s="38"/>
      <c r="O84" s="38"/>
      <c r="P84" s="38"/>
      <c r="Q84" s="38"/>
    </row>
    <row r="85" spans="11:17" x14ac:dyDescent="0.3">
      <c r="K85" s="38"/>
      <c r="L85" s="38"/>
      <c r="M85" s="38"/>
      <c r="N85" s="38"/>
      <c r="O85" s="38"/>
      <c r="P85" s="38"/>
      <c r="Q85" s="38"/>
    </row>
    <row r="86" spans="11:17" x14ac:dyDescent="0.3">
      <c r="K86" s="38"/>
      <c r="L86" s="38"/>
      <c r="M86" s="38"/>
      <c r="N86" s="38"/>
      <c r="O86" s="38"/>
      <c r="P86" s="38"/>
      <c r="Q86" s="38"/>
    </row>
    <row r="87" spans="11:17" x14ac:dyDescent="0.3">
      <c r="K87" s="38"/>
      <c r="L87" s="38"/>
      <c r="M87" s="38"/>
      <c r="N87" s="38"/>
      <c r="O87" s="38"/>
      <c r="P87" s="38"/>
      <c r="Q87" s="38"/>
    </row>
    <row r="88" spans="11:17" x14ac:dyDescent="0.3">
      <c r="K88" s="38"/>
      <c r="L88" s="38"/>
      <c r="M88" s="38"/>
      <c r="N88" s="38"/>
      <c r="O88" s="38"/>
      <c r="P88" s="38"/>
      <c r="Q88" s="38"/>
    </row>
    <row r="89" spans="11:17" x14ac:dyDescent="0.3">
      <c r="K89" s="38"/>
      <c r="L89" s="38"/>
      <c r="M89" s="38"/>
      <c r="N89" s="38"/>
      <c r="O89" s="38"/>
      <c r="P89" s="38"/>
      <c r="Q89" s="38"/>
    </row>
    <row r="90" spans="11:17" x14ac:dyDescent="0.3">
      <c r="K90" s="38"/>
      <c r="L90" s="38"/>
      <c r="M90" s="38"/>
      <c r="N90" s="38"/>
      <c r="O90" s="38"/>
      <c r="P90" s="38"/>
      <c r="Q90" s="38"/>
    </row>
    <row r="91" spans="11:17" x14ac:dyDescent="0.3">
      <c r="K91" s="38"/>
      <c r="L91" s="38"/>
      <c r="M91" s="38"/>
      <c r="N91" s="38"/>
      <c r="O91" s="38"/>
      <c r="P91" s="38"/>
      <c r="Q91" s="38"/>
    </row>
    <row r="92" spans="11:17" x14ac:dyDescent="0.3">
      <c r="K92" s="38"/>
      <c r="L92" s="38"/>
      <c r="M92" s="38"/>
      <c r="N92" s="38"/>
      <c r="O92" s="38"/>
      <c r="P92" s="38"/>
      <c r="Q92" s="38"/>
    </row>
    <row r="93" spans="11:17" x14ac:dyDescent="0.3">
      <c r="K93" s="38"/>
      <c r="L93" s="38"/>
      <c r="M93" s="38"/>
      <c r="N93" s="38"/>
      <c r="O93" s="38"/>
      <c r="P93" s="38"/>
      <c r="Q93" s="38"/>
    </row>
    <row r="94" spans="11:17" x14ac:dyDescent="0.3">
      <c r="K94" s="38"/>
      <c r="L94" s="38"/>
      <c r="M94" s="38"/>
      <c r="N94" s="38"/>
      <c r="O94" s="38"/>
      <c r="P94" s="38"/>
      <c r="Q94" s="38"/>
    </row>
    <row r="95" spans="11:17" x14ac:dyDescent="0.3">
      <c r="K95" s="38"/>
      <c r="L95" s="38"/>
      <c r="M95" s="38"/>
      <c r="N95" s="38"/>
      <c r="O95" s="38"/>
      <c r="P95" s="38"/>
      <c r="Q95" s="38"/>
    </row>
    <row r="96" spans="11:17" x14ac:dyDescent="0.3">
      <c r="K96" s="38"/>
      <c r="L96" s="38"/>
      <c r="M96" s="38"/>
      <c r="N96" s="38"/>
      <c r="O96" s="38"/>
      <c r="P96" s="38"/>
      <c r="Q96" s="38"/>
    </row>
  </sheetData>
  <sheetProtection algorithmName="SHA-512" hashValue="idrcAWElfMcmyllgOPWZ0eCtb04tecmgT3CIc8XzvrWRieWjwiEJdey1VgWJV8v7OD0uDASKNjk2mrFtxPeiUw==" saltValue="o9nEL4QO+RlvKo8/XhXdHA==" spinCount="100000" sheet="1" formatCells="0" formatColumns="0" formatRows="0" insertColumns="0" insertRows="0" sort="0" autoFilter="0" pivotTables="0"/>
  <mergeCells count="15">
    <mergeCell ref="E39:F39"/>
    <mergeCell ref="B16:B19"/>
    <mergeCell ref="B20:B23"/>
    <mergeCell ref="B24:B27"/>
    <mergeCell ref="B28:B31"/>
    <mergeCell ref="E35:F35"/>
    <mergeCell ref="A1:XFD1"/>
    <mergeCell ref="E36:F36"/>
    <mergeCell ref="E37:F37"/>
    <mergeCell ref="E38:F38"/>
    <mergeCell ref="K28:K31"/>
    <mergeCell ref="L28:M31"/>
    <mergeCell ref="O15:S15"/>
    <mergeCell ref="O16:S29"/>
    <mergeCell ref="B3:M5"/>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3">
    <tabColor rgb="FF002060"/>
  </sheetPr>
  <dimension ref="A1:S64"/>
  <sheetViews>
    <sheetView showGridLines="0" zoomScale="80" zoomScaleNormal="80" workbookViewId="0">
      <pane ySplit="1" topLeftCell="A10" activePane="bottomLeft" state="frozen"/>
      <selection activeCell="L12" sqref="L12"/>
      <selection pane="bottomLeft" activeCell="M16" sqref="M16"/>
    </sheetView>
  </sheetViews>
  <sheetFormatPr baseColWidth="10" defaultRowHeight="16.5" x14ac:dyDescent="0.3"/>
  <cols>
    <col min="1" max="2" width="11.42578125" style="37"/>
    <col min="3" max="3" width="11.7109375" style="37" bestFit="1" customWidth="1"/>
    <col min="4" max="6" width="11.5703125" style="37" bestFit="1" customWidth="1"/>
    <col min="7" max="7" width="24.42578125" style="37" customWidth="1"/>
    <col min="8" max="8" width="24.28515625" style="37" customWidth="1"/>
    <col min="9" max="9" width="27.140625" style="37" customWidth="1"/>
    <col min="10" max="10" width="13.7109375" style="37" customWidth="1"/>
    <col min="11" max="13" width="17.42578125" style="37" customWidth="1"/>
    <col min="14" max="16384" width="11.42578125" style="37"/>
  </cols>
  <sheetData>
    <row r="1" spans="1:19" s="114" customFormat="1" x14ac:dyDescent="0.3">
      <c r="A1" s="114" t="s">
        <v>63</v>
      </c>
    </row>
    <row r="2" spans="1:19" s="39" customFormat="1" x14ac:dyDescent="0.3"/>
    <row r="3" spans="1:19" s="39" customFormat="1" ht="15" customHeight="1" x14ac:dyDescent="0.3">
      <c r="B3" s="139" t="s">
        <v>25</v>
      </c>
      <c r="C3" s="139"/>
      <c r="D3" s="139"/>
      <c r="E3" s="139"/>
      <c r="F3" s="139"/>
      <c r="G3" s="139"/>
      <c r="H3" s="139"/>
      <c r="I3" s="139"/>
      <c r="J3" s="139"/>
      <c r="K3" s="40"/>
      <c r="L3" s="40"/>
      <c r="M3" s="40"/>
      <c r="N3" s="40"/>
    </row>
    <row r="4" spans="1:19" s="39" customFormat="1" ht="15" customHeight="1" x14ac:dyDescent="0.3">
      <c r="A4" s="40"/>
      <c r="B4" s="139"/>
      <c r="C4" s="139"/>
      <c r="D4" s="139"/>
      <c r="E4" s="139"/>
      <c r="F4" s="139"/>
      <c r="G4" s="139"/>
      <c r="H4" s="139"/>
      <c r="I4" s="139"/>
      <c r="J4" s="139"/>
      <c r="K4" s="40"/>
      <c r="L4" s="40"/>
      <c r="M4" s="40"/>
      <c r="N4" s="40"/>
    </row>
    <row r="5" spans="1:19" s="39" customFormat="1" ht="25.5" x14ac:dyDescent="0.3">
      <c r="A5" s="66"/>
      <c r="B5" s="139"/>
      <c r="C5" s="139"/>
      <c r="D5" s="139"/>
      <c r="E5" s="139"/>
      <c r="F5" s="139"/>
      <c r="G5" s="139"/>
      <c r="H5" s="139"/>
      <c r="I5" s="139"/>
      <c r="J5" s="139"/>
      <c r="K5" s="66"/>
      <c r="L5" s="66"/>
      <c r="M5" s="66"/>
      <c r="N5" s="66"/>
    </row>
    <row r="6" spans="1:19" s="39" customFormat="1" x14ac:dyDescent="0.3"/>
    <row r="7" spans="1:19" s="39" customFormat="1" x14ac:dyDescent="0.3"/>
    <row r="8" spans="1:19" s="39" customFormat="1" x14ac:dyDescent="0.3"/>
    <row r="9" spans="1:19" s="39" customFormat="1" x14ac:dyDescent="0.3"/>
    <row r="10" spans="1:19" s="39" customFormat="1" x14ac:dyDescent="0.3"/>
    <row r="11" spans="1:19" s="39" customFormat="1" x14ac:dyDescent="0.3"/>
    <row r="12" spans="1:19" s="39" customFormat="1" x14ac:dyDescent="0.3"/>
    <row r="13" spans="1:19" s="39" customFormat="1" x14ac:dyDescent="0.3"/>
    <row r="14" spans="1:19" s="39" customFormat="1" ht="17.25" thickBot="1" x14ac:dyDescent="0.35"/>
    <row r="15" spans="1:19" s="39" customFormat="1" ht="66" customHeight="1" thickBot="1" x14ac:dyDescent="0.35">
      <c r="B15" s="41" t="s">
        <v>22</v>
      </c>
      <c r="C15" s="41" t="s">
        <v>5</v>
      </c>
      <c r="D15" s="41" t="s">
        <v>0</v>
      </c>
      <c r="E15" s="42" t="s">
        <v>1</v>
      </c>
      <c r="F15" s="41" t="s">
        <v>16</v>
      </c>
      <c r="G15" s="42" t="s">
        <v>17</v>
      </c>
      <c r="H15" s="42" t="s">
        <v>19</v>
      </c>
      <c r="I15" s="42" t="s">
        <v>23</v>
      </c>
      <c r="J15" s="67" t="s">
        <v>70</v>
      </c>
      <c r="K15" s="45" t="s">
        <v>65</v>
      </c>
      <c r="L15" s="45" t="s">
        <v>66</v>
      </c>
      <c r="M15" s="45" t="s">
        <v>67</v>
      </c>
      <c r="O15" s="138" t="s">
        <v>72</v>
      </c>
      <c r="P15" s="116"/>
      <c r="Q15" s="116"/>
      <c r="R15" s="116"/>
      <c r="S15" s="117"/>
    </row>
    <row r="16" spans="1:19" s="39" customFormat="1" ht="15.75" customHeight="1" x14ac:dyDescent="0.3">
      <c r="B16" s="140" t="s">
        <v>6</v>
      </c>
      <c r="C16" s="46">
        <v>1</v>
      </c>
      <c r="D16" s="46">
        <v>1</v>
      </c>
      <c r="E16" s="46">
        <v>750</v>
      </c>
      <c r="F16" s="47">
        <f>D35</f>
        <v>0.82452107279693487</v>
      </c>
      <c r="G16" s="48">
        <f>E16/F16</f>
        <v>909.61895910780663</v>
      </c>
      <c r="H16" s="68">
        <f>(D16*226.74)+709.85</f>
        <v>936.59</v>
      </c>
      <c r="I16" s="69">
        <f>H16*F16</f>
        <v>772.23819157088121</v>
      </c>
      <c r="J16" s="51">
        <f>E16-I16</f>
        <v>-22.238191570881213</v>
      </c>
      <c r="K16" s="52">
        <f>ABS(J16)</f>
        <v>22.238191570881213</v>
      </c>
      <c r="L16" s="52">
        <f>J16^2</f>
        <v>494.53716434321223</v>
      </c>
      <c r="M16" s="52">
        <f>K16/E16</f>
        <v>2.9650922094508283E-2</v>
      </c>
      <c r="O16" s="118" t="s">
        <v>74</v>
      </c>
      <c r="P16" s="119"/>
      <c r="Q16" s="119"/>
      <c r="R16" s="119"/>
      <c r="S16" s="120"/>
    </row>
    <row r="17" spans="2:19" s="39" customFormat="1" x14ac:dyDescent="0.3">
      <c r="B17" s="140"/>
      <c r="C17" s="46">
        <v>2</v>
      </c>
      <c r="D17" s="46">
        <v>2</v>
      </c>
      <c r="E17" s="46">
        <v>980</v>
      </c>
      <c r="F17" s="47">
        <f t="shared" ref="F17:F19" si="0">D36</f>
        <v>1.0636015325670498</v>
      </c>
      <c r="G17" s="48">
        <f t="shared" ref="G17:G26" si="1">E17/F17</f>
        <v>921.39769452449571</v>
      </c>
      <c r="H17" s="68">
        <f t="shared" ref="H17:H31" si="2">(D17*226.74)+709.85</f>
        <v>1163.33</v>
      </c>
      <c r="I17" s="69">
        <f t="shared" ref="I17:I31" si="3">H17*F17</f>
        <v>1237.3195708812259</v>
      </c>
      <c r="J17" s="51">
        <f t="shared" ref="J17:J27" si="4">E17-I17</f>
        <v>-257.3195708812259</v>
      </c>
      <c r="K17" s="52">
        <f t="shared" ref="K17:K27" si="5">ABS(J17)</f>
        <v>257.3195708812259</v>
      </c>
      <c r="L17" s="52">
        <f t="shared" ref="L17:L27" si="6">J17^2</f>
        <v>66213.361558498247</v>
      </c>
      <c r="M17" s="52">
        <f t="shared" ref="M17:M27" si="7">K17/E17</f>
        <v>0.26257099069512846</v>
      </c>
      <c r="O17" s="121"/>
      <c r="P17" s="122"/>
      <c r="Q17" s="122"/>
      <c r="R17" s="122"/>
      <c r="S17" s="123"/>
    </row>
    <row r="18" spans="2:19" s="39" customFormat="1" x14ac:dyDescent="0.3">
      <c r="B18" s="140"/>
      <c r="C18" s="46">
        <v>3</v>
      </c>
      <c r="D18" s="46">
        <v>3</v>
      </c>
      <c r="E18" s="46">
        <v>850</v>
      </c>
      <c r="F18" s="47">
        <f t="shared" si="0"/>
        <v>0.92260536398467441</v>
      </c>
      <c r="G18" s="48">
        <f t="shared" si="1"/>
        <v>921.30398671096339</v>
      </c>
      <c r="H18" s="68">
        <f t="shared" si="2"/>
        <v>1390.0700000000002</v>
      </c>
      <c r="I18" s="69">
        <f t="shared" si="3"/>
        <v>1282.4860383141765</v>
      </c>
      <c r="J18" s="51">
        <f t="shared" si="4"/>
        <v>-432.48603831417654</v>
      </c>
      <c r="K18" s="52">
        <f t="shared" si="5"/>
        <v>432.48603831417654</v>
      </c>
      <c r="L18" s="52">
        <f t="shared" si="6"/>
        <v>187044.17333669137</v>
      </c>
      <c r="M18" s="52">
        <f t="shared" si="7"/>
        <v>0.50880710389903128</v>
      </c>
      <c r="O18" s="121"/>
      <c r="P18" s="122"/>
      <c r="Q18" s="122"/>
      <c r="R18" s="122"/>
      <c r="S18" s="123"/>
    </row>
    <row r="19" spans="2:19" s="39" customFormat="1" x14ac:dyDescent="0.3">
      <c r="B19" s="140"/>
      <c r="C19" s="46">
        <v>4</v>
      </c>
      <c r="D19" s="46">
        <v>4</v>
      </c>
      <c r="E19" s="46">
        <v>1110</v>
      </c>
      <c r="F19" s="47">
        <f t="shared" si="0"/>
        <v>1.1892720306513409</v>
      </c>
      <c r="G19" s="48">
        <f t="shared" si="1"/>
        <v>933.34407216494856</v>
      </c>
      <c r="H19" s="68">
        <f t="shared" si="2"/>
        <v>1616.81</v>
      </c>
      <c r="I19" s="69">
        <f t="shared" si="3"/>
        <v>1922.8269118773944</v>
      </c>
      <c r="J19" s="51">
        <f t="shared" si="4"/>
        <v>-812.82691187739442</v>
      </c>
      <c r="K19" s="52">
        <f t="shared" si="5"/>
        <v>812.82691187739442</v>
      </c>
      <c r="L19" s="52">
        <f t="shared" si="6"/>
        <v>660687.58867214154</v>
      </c>
      <c r="M19" s="52">
        <f t="shared" si="7"/>
        <v>0.73227649718684185</v>
      </c>
      <c r="O19" s="121"/>
      <c r="P19" s="122"/>
      <c r="Q19" s="122"/>
      <c r="R19" s="122"/>
      <c r="S19" s="123"/>
    </row>
    <row r="20" spans="2:19" s="39" customFormat="1" x14ac:dyDescent="0.3">
      <c r="B20" s="140" t="s">
        <v>7</v>
      </c>
      <c r="C20" s="46">
        <v>1</v>
      </c>
      <c r="D20" s="46">
        <v>5</v>
      </c>
      <c r="E20" s="46">
        <v>890</v>
      </c>
      <c r="F20" s="47">
        <f>D35</f>
        <v>0.82452107279693487</v>
      </c>
      <c r="G20" s="48">
        <f t="shared" si="1"/>
        <v>1079.4144981412639</v>
      </c>
      <c r="H20" s="68">
        <f t="shared" si="2"/>
        <v>1843.5500000000002</v>
      </c>
      <c r="I20" s="69">
        <f t="shared" si="3"/>
        <v>1520.0458237547894</v>
      </c>
      <c r="J20" s="51">
        <f t="shared" si="4"/>
        <v>-630.04582375478935</v>
      </c>
      <c r="K20" s="52">
        <f t="shared" si="5"/>
        <v>630.04582375478935</v>
      </c>
      <c r="L20" s="52">
        <f t="shared" si="6"/>
        <v>396957.7400308511</v>
      </c>
      <c r="M20" s="52">
        <f t="shared" si="7"/>
        <v>0.70791665590425767</v>
      </c>
      <c r="O20" s="121"/>
      <c r="P20" s="122"/>
      <c r="Q20" s="122"/>
      <c r="R20" s="122"/>
      <c r="S20" s="123"/>
    </row>
    <row r="21" spans="2:19" s="39" customFormat="1" x14ac:dyDescent="0.3">
      <c r="B21" s="140"/>
      <c r="C21" s="46">
        <v>2</v>
      </c>
      <c r="D21" s="46">
        <v>6</v>
      </c>
      <c r="E21" s="46">
        <v>1100</v>
      </c>
      <c r="F21" s="47">
        <f t="shared" ref="F21:F23" si="8">D36</f>
        <v>1.0636015325670498</v>
      </c>
      <c r="G21" s="48">
        <f t="shared" si="1"/>
        <v>1034.2219020172911</v>
      </c>
      <c r="H21" s="68">
        <f t="shared" si="2"/>
        <v>2070.29</v>
      </c>
      <c r="I21" s="69">
        <f t="shared" si="3"/>
        <v>2201.9636168582374</v>
      </c>
      <c r="J21" s="51">
        <f t="shared" si="4"/>
        <v>-1101.9636168582374</v>
      </c>
      <c r="K21" s="52">
        <f t="shared" si="5"/>
        <v>1101.9636168582374</v>
      </c>
      <c r="L21" s="52">
        <f t="shared" si="6"/>
        <v>1214323.8128792883</v>
      </c>
      <c r="M21" s="52">
        <f t="shared" si="7"/>
        <v>1.0017851062347614</v>
      </c>
      <c r="O21" s="121"/>
      <c r="P21" s="122"/>
      <c r="Q21" s="122"/>
      <c r="R21" s="122"/>
      <c r="S21" s="123"/>
    </row>
    <row r="22" spans="2:19" s="39" customFormat="1" x14ac:dyDescent="0.3">
      <c r="B22" s="140"/>
      <c r="C22" s="46">
        <v>3</v>
      </c>
      <c r="D22" s="46">
        <v>7</v>
      </c>
      <c r="E22" s="46">
        <v>950</v>
      </c>
      <c r="F22" s="47">
        <f t="shared" si="8"/>
        <v>0.92260536398467441</v>
      </c>
      <c r="G22" s="48">
        <f t="shared" si="1"/>
        <v>1029.6926910299003</v>
      </c>
      <c r="H22" s="68">
        <f t="shared" si="2"/>
        <v>2297.0300000000002</v>
      </c>
      <c r="I22" s="69">
        <f t="shared" si="3"/>
        <v>2119.252199233717</v>
      </c>
      <c r="J22" s="51">
        <f t="shared" si="4"/>
        <v>-1169.252199233717</v>
      </c>
      <c r="K22" s="52">
        <f t="shared" si="5"/>
        <v>1169.252199233717</v>
      </c>
      <c r="L22" s="52">
        <f t="shared" si="6"/>
        <v>1367150.7054128838</v>
      </c>
      <c r="M22" s="52">
        <f t="shared" si="7"/>
        <v>1.2307917886670705</v>
      </c>
      <c r="O22" s="121"/>
      <c r="P22" s="122"/>
      <c r="Q22" s="122"/>
      <c r="R22" s="122"/>
      <c r="S22" s="123"/>
    </row>
    <row r="23" spans="2:19" s="39" customFormat="1" x14ac:dyDescent="0.3">
      <c r="B23" s="140"/>
      <c r="C23" s="46">
        <v>4</v>
      </c>
      <c r="D23" s="46">
        <v>8</v>
      </c>
      <c r="E23" s="46">
        <v>1320</v>
      </c>
      <c r="F23" s="47">
        <f t="shared" si="8"/>
        <v>1.1892720306513409</v>
      </c>
      <c r="G23" s="48">
        <f t="shared" si="1"/>
        <v>1109.9226804123712</v>
      </c>
      <c r="H23" s="68">
        <f t="shared" si="2"/>
        <v>2523.77</v>
      </c>
      <c r="I23" s="69">
        <f t="shared" si="3"/>
        <v>3001.4490727969346</v>
      </c>
      <c r="J23" s="51">
        <f t="shared" si="4"/>
        <v>-1681.4490727969346</v>
      </c>
      <c r="K23" s="52">
        <f t="shared" si="5"/>
        <v>1681.4490727969346</v>
      </c>
      <c r="L23" s="52">
        <f t="shared" si="6"/>
        <v>2827270.9844096713</v>
      </c>
      <c r="M23" s="52">
        <f t="shared" si="7"/>
        <v>1.273825055149193</v>
      </c>
      <c r="O23" s="121"/>
      <c r="P23" s="122"/>
      <c r="Q23" s="122"/>
      <c r="R23" s="122"/>
      <c r="S23" s="123"/>
    </row>
    <row r="24" spans="2:19" s="39" customFormat="1" x14ac:dyDescent="0.3">
      <c r="B24" s="140" t="s">
        <v>8</v>
      </c>
      <c r="C24" s="46">
        <v>1</v>
      </c>
      <c r="D24" s="46">
        <v>9</v>
      </c>
      <c r="E24" s="46">
        <v>1050</v>
      </c>
      <c r="F24" s="47">
        <f>D35</f>
        <v>0.82452107279693487</v>
      </c>
      <c r="G24" s="48">
        <f t="shared" si="1"/>
        <v>1273.4665427509294</v>
      </c>
      <c r="H24" s="68">
        <f t="shared" si="2"/>
        <v>2750.51</v>
      </c>
      <c r="I24" s="69">
        <f t="shared" si="3"/>
        <v>2267.8534559386976</v>
      </c>
      <c r="J24" s="51">
        <f t="shared" si="4"/>
        <v>-1217.8534559386976</v>
      </c>
      <c r="K24" s="52">
        <f t="shared" si="5"/>
        <v>1217.8534559386976</v>
      </c>
      <c r="L24" s="52">
        <f t="shared" si="6"/>
        <v>1483167.0401418293</v>
      </c>
      <c r="M24" s="52">
        <f t="shared" si="7"/>
        <v>1.1598604342273311</v>
      </c>
      <c r="O24" s="121"/>
      <c r="P24" s="122"/>
      <c r="Q24" s="122"/>
      <c r="R24" s="122"/>
      <c r="S24" s="123"/>
    </row>
    <row r="25" spans="2:19" s="39" customFormat="1" x14ac:dyDescent="0.3">
      <c r="B25" s="140"/>
      <c r="C25" s="46">
        <v>2</v>
      </c>
      <c r="D25" s="46">
        <v>10</v>
      </c>
      <c r="E25" s="46">
        <v>1390</v>
      </c>
      <c r="F25" s="47">
        <f t="shared" ref="F25:F27" si="9">D36</f>
        <v>1.0636015325670498</v>
      </c>
      <c r="G25" s="48">
        <f t="shared" si="1"/>
        <v>1306.8804034582133</v>
      </c>
      <c r="H25" s="68">
        <f t="shared" si="2"/>
        <v>2977.25</v>
      </c>
      <c r="I25" s="69">
        <f t="shared" si="3"/>
        <v>3166.6076628352489</v>
      </c>
      <c r="J25" s="51">
        <f t="shared" si="4"/>
        <v>-1776.6076628352489</v>
      </c>
      <c r="K25" s="52">
        <f t="shared" si="5"/>
        <v>1776.6076628352489</v>
      </c>
      <c r="L25" s="52">
        <f t="shared" si="6"/>
        <v>3156334.7876449255</v>
      </c>
      <c r="M25" s="52">
        <f t="shared" si="7"/>
        <v>1.278135009233992</v>
      </c>
      <c r="O25" s="121"/>
      <c r="P25" s="122"/>
      <c r="Q25" s="122"/>
      <c r="R25" s="122"/>
      <c r="S25" s="123"/>
    </row>
    <row r="26" spans="2:19" s="39" customFormat="1" x14ac:dyDescent="0.3">
      <c r="B26" s="140"/>
      <c r="C26" s="46">
        <v>3</v>
      </c>
      <c r="D26" s="46">
        <v>11</v>
      </c>
      <c r="E26" s="46">
        <v>1210</v>
      </c>
      <c r="F26" s="47">
        <f t="shared" si="9"/>
        <v>0.92260536398467441</v>
      </c>
      <c r="G26" s="48">
        <f t="shared" si="1"/>
        <v>1311.5033222591362</v>
      </c>
      <c r="H26" s="68">
        <f t="shared" si="2"/>
        <v>3203.9900000000002</v>
      </c>
      <c r="I26" s="69">
        <f t="shared" si="3"/>
        <v>2956.0183601532572</v>
      </c>
      <c r="J26" s="51">
        <f t="shared" si="4"/>
        <v>-1746.0183601532572</v>
      </c>
      <c r="K26" s="52">
        <f t="shared" si="5"/>
        <v>1746.0183601532572</v>
      </c>
      <c r="L26" s="52">
        <f t="shared" si="6"/>
        <v>3048580.1139922692</v>
      </c>
      <c r="M26" s="52">
        <f t="shared" si="7"/>
        <v>1.4429903802919481</v>
      </c>
      <c r="O26" s="121"/>
      <c r="P26" s="122"/>
      <c r="Q26" s="122"/>
      <c r="R26" s="122"/>
      <c r="S26" s="123"/>
    </row>
    <row r="27" spans="2:19" s="39" customFormat="1" x14ac:dyDescent="0.3">
      <c r="B27" s="140"/>
      <c r="C27" s="46">
        <v>4</v>
      </c>
      <c r="D27" s="46">
        <v>12</v>
      </c>
      <c r="E27" s="46">
        <v>1450</v>
      </c>
      <c r="F27" s="47">
        <f t="shared" si="9"/>
        <v>1.1892720306513409</v>
      </c>
      <c r="G27" s="48">
        <f>E27/F27</f>
        <v>1219.2332474226805</v>
      </c>
      <c r="H27" s="68">
        <f t="shared" si="2"/>
        <v>3430.73</v>
      </c>
      <c r="I27" s="69">
        <f t="shared" si="3"/>
        <v>4080.0712337164746</v>
      </c>
      <c r="J27" s="51">
        <f t="shared" si="4"/>
        <v>-2630.0712337164746</v>
      </c>
      <c r="K27" s="52">
        <f t="shared" si="5"/>
        <v>2630.0712337164746</v>
      </c>
      <c r="L27" s="52">
        <f t="shared" si="6"/>
        <v>6917274.6944228988</v>
      </c>
      <c r="M27" s="52">
        <f t="shared" si="7"/>
        <v>1.8138422301492929</v>
      </c>
      <c r="O27" s="121"/>
      <c r="P27" s="122"/>
      <c r="Q27" s="122"/>
      <c r="R27" s="122"/>
      <c r="S27" s="123"/>
    </row>
    <row r="28" spans="2:19" s="39" customFormat="1" x14ac:dyDescent="0.3">
      <c r="B28" s="140" t="s">
        <v>9</v>
      </c>
      <c r="C28" s="46">
        <v>1</v>
      </c>
      <c r="D28" s="46">
        <v>13</v>
      </c>
      <c r="E28" s="54"/>
      <c r="F28" s="47">
        <f>D35</f>
        <v>0.82452107279693487</v>
      </c>
      <c r="G28" s="55"/>
      <c r="H28" s="68">
        <f t="shared" si="2"/>
        <v>3657.47</v>
      </c>
      <c r="I28" s="69">
        <f t="shared" si="3"/>
        <v>3015.6610881226052</v>
      </c>
      <c r="J28" s="56"/>
      <c r="K28" s="129"/>
      <c r="L28" s="132"/>
      <c r="M28" s="133"/>
      <c r="O28" s="121"/>
      <c r="P28" s="122"/>
      <c r="Q28" s="122"/>
      <c r="R28" s="122"/>
      <c r="S28" s="123"/>
    </row>
    <row r="29" spans="2:19" s="39" customFormat="1" ht="17.25" thickBot="1" x14ac:dyDescent="0.35">
      <c r="B29" s="140"/>
      <c r="C29" s="46">
        <v>2</v>
      </c>
      <c r="D29" s="46">
        <v>14</v>
      </c>
      <c r="E29" s="54"/>
      <c r="F29" s="47">
        <f t="shared" ref="F29:F31" si="10">D36</f>
        <v>1.0636015325670498</v>
      </c>
      <c r="G29" s="55"/>
      <c r="H29" s="68">
        <f t="shared" si="2"/>
        <v>3884.21</v>
      </c>
      <c r="I29" s="69">
        <f t="shared" si="3"/>
        <v>4131.2517088122604</v>
      </c>
      <c r="J29" s="56"/>
      <c r="K29" s="130"/>
      <c r="L29" s="134"/>
      <c r="M29" s="135"/>
      <c r="O29" s="124"/>
      <c r="P29" s="125"/>
      <c r="Q29" s="125"/>
      <c r="R29" s="125"/>
      <c r="S29" s="126"/>
    </row>
    <row r="30" spans="2:19" s="39" customFormat="1" x14ac:dyDescent="0.3">
      <c r="B30" s="140"/>
      <c r="C30" s="46">
        <v>3</v>
      </c>
      <c r="D30" s="46">
        <v>15</v>
      </c>
      <c r="E30" s="54"/>
      <c r="F30" s="47">
        <f t="shared" si="10"/>
        <v>0.92260536398467441</v>
      </c>
      <c r="G30" s="55"/>
      <c r="H30" s="68">
        <f t="shared" si="2"/>
        <v>4110.9500000000007</v>
      </c>
      <c r="I30" s="69">
        <f t="shared" si="3"/>
        <v>3792.7845210727978</v>
      </c>
      <c r="J30" s="56"/>
      <c r="K30" s="130"/>
      <c r="L30" s="134"/>
      <c r="M30" s="135"/>
    </row>
    <row r="31" spans="2:19" s="39" customFormat="1" x14ac:dyDescent="0.3">
      <c r="B31" s="140"/>
      <c r="C31" s="46">
        <v>4</v>
      </c>
      <c r="D31" s="46">
        <v>16</v>
      </c>
      <c r="E31" s="54"/>
      <c r="F31" s="47">
        <f t="shared" si="10"/>
        <v>1.1892720306513409</v>
      </c>
      <c r="G31" s="55"/>
      <c r="H31" s="68">
        <f t="shared" si="2"/>
        <v>4337.6900000000005</v>
      </c>
      <c r="I31" s="69">
        <f t="shared" si="3"/>
        <v>5158.6933946360159</v>
      </c>
      <c r="J31" s="56"/>
      <c r="K31" s="131"/>
      <c r="L31" s="136"/>
      <c r="M31" s="137"/>
    </row>
    <row r="32" spans="2:19" s="39" customFormat="1" x14ac:dyDescent="0.3">
      <c r="B32" s="57"/>
      <c r="C32" s="58"/>
      <c r="D32" s="58"/>
      <c r="E32" s="59">
        <f>AVERAGE(E16:E27)</f>
        <v>1087.5</v>
      </c>
      <c r="F32" s="57"/>
      <c r="G32" s="57"/>
      <c r="J32" s="60">
        <f>SUM(J16:J27)</f>
        <v>-13478.132137931036</v>
      </c>
      <c r="K32" s="52">
        <f>AVERAGE(K16:K27)</f>
        <v>1123.1776781609196</v>
      </c>
      <c r="L32" s="52">
        <f>AVERAGE(L16:L27)</f>
        <v>1777124.9616388578</v>
      </c>
      <c r="M32" s="109">
        <f>AVERAGE(M16:M27)</f>
        <v>0.95353768114444637</v>
      </c>
    </row>
    <row r="33" spans="2:5" s="39" customFormat="1" x14ac:dyDescent="0.3"/>
    <row r="34" spans="2:5" s="39" customFormat="1" ht="23.25" customHeight="1" x14ac:dyDescent="0.3">
      <c r="B34" s="62" t="s">
        <v>10</v>
      </c>
      <c r="C34" s="62" t="s">
        <v>11</v>
      </c>
      <c r="D34" s="141" t="s">
        <v>71</v>
      </c>
      <c r="E34" s="141"/>
    </row>
    <row r="35" spans="2:5" s="39" customFormat="1" x14ac:dyDescent="0.3">
      <c r="B35" s="63" t="s">
        <v>12</v>
      </c>
      <c r="C35" s="64">
        <f>(E16+E20+E24)/3</f>
        <v>896.66666666666663</v>
      </c>
      <c r="D35" s="144">
        <f>C35/E32</f>
        <v>0.82452107279693487</v>
      </c>
      <c r="E35" s="144"/>
    </row>
    <row r="36" spans="2:5" s="39" customFormat="1" x14ac:dyDescent="0.3">
      <c r="B36" s="63" t="s">
        <v>13</v>
      </c>
      <c r="C36" s="64">
        <f>(E17+E21+E25)/3</f>
        <v>1156.6666666666667</v>
      </c>
      <c r="D36" s="142">
        <f>C36/E32</f>
        <v>1.0636015325670498</v>
      </c>
      <c r="E36" s="143"/>
    </row>
    <row r="37" spans="2:5" s="39" customFormat="1" x14ac:dyDescent="0.3">
      <c r="B37" s="63" t="s">
        <v>14</v>
      </c>
      <c r="C37" s="64">
        <f>(E18+E22+E26)/3</f>
        <v>1003.3333333333334</v>
      </c>
      <c r="D37" s="142">
        <f>C37/E32</f>
        <v>0.92260536398467441</v>
      </c>
      <c r="E37" s="143"/>
    </row>
    <row r="38" spans="2:5" s="39" customFormat="1" x14ac:dyDescent="0.3">
      <c r="B38" s="63" t="s">
        <v>15</v>
      </c>
      <c r="C38" s="64">
        <f>(E19+E23+E27)/3</f>
        <v>1293.3333333333333</v>
      </c>
      <c r="D38" s="142">
        <f>C38/E32</f>
        <v>1.1892720306513409</v>
      </c>
      <c r="E38" s="143"/>
    </row>
    <row r="39" spans="2:5" s="39" customFormat="1" x14ac:dyDescent="0.3"/>
    <row r="40" spans="2:5" s="39" customFormat="1" x14ac:dyDescent="0.3"/>
    <row r="41" spans="2:5" s="39" customFormat="1" x14ac:dyDescent="0.3"/>
    <row r="42" spans="2:5" s="39" customFormat="1" x14ac:dyDescent="0.3"/>
    <row r="43" spans="2:5" s="39" customFormat="1" x14ac:dyDescent="0.3"/>
    <row r="44" spans="2:5" s="39" customFormat="1" x14ac:dyDescent="0.3"/>
    <row r="45" spans="2:5" s="39" customFormat="1" x14ac:dyDescent="0.3"/>
    <row r="46" spans="2:5" s="39" customFormat="1" x14ac:dyDescent="0.3"/>
    <row r="47" spans="2:5" s="39" customFormat="1" x14ac:dyDescent="0.3"/>
    <row r="48" spans="2:5" s="39" customFormat="1" x14ac:dyDescent="0.3"/>
    <row r="49" s="39" customFormat="1" x14ac:dyDescent="0.3"/>
    <row r="50" s="39" customFormat="1" x14ac:dyDescent="0.3"/>
    <row r="51" s="39" customFormat="1" x14ac:dyDescent="0.3"/>
    <row r="52" s="39" customFormat="1" x14ac:dyDescent="0.3"/>
    <row r="53" s="39" customFormat="1" x14ac:dyDescent="0.3"/>
    <row r="54" s="39" customFormat="1" x14ac:dyDescent="0.3"/>
    <row r="55" s="39" customFormat="1" x14ac:dyDescent="0.3"/>
    <row r="56" s="39" customFormat="1" x14ac:dyDescent="0.3"/>
    <row r="57" s="39" customFormat="1" x14ac:dyDescent="0.3"/>
    <row r="58" s="39" customFormat="1" x14ac:dyDescent="0.3"/>
    <row r="59" s="39" customFormat="1" x14ac:dyDescent="0.3"/>
    <row r="60" s="39" customFormat="1" x14ac:dyDescent="0.3"/>
    <row r="61" s="39" customFormat="1" x14ac:dyDescent="0.3"/>
    <row r="62" s="39" customFormat="1" x14ac:dyDescent="0.3"/>
    <row r="63" s="39" customFormat="1" x14ac:dyDescent="0.3"/>
    <row r="64" s="39" customFormat="1" x14ac:dyDescent="0.3"/>
  </sheetData>
  <sheetProtection sheet="1" formatCells="0" formatColumns="0" formatRows="0" insertColumns="0" insertRows="0" insertHyperlinks="0" sort="0" autoFilter="0" pivotTables="0"/>
  <mergeCells count="15">
    <mergeCell ref="D37:E37"/>
    <mergeCell ref="D38:E38"/>
    <mergeCell ref="B28:B31"/>
    <mergeCell ref="B3:J5"/>
    <mergeCell ref="A1:XFD1"/>
    <mergeCell ref="B16:B19"/>
    <mergeCell ref="B20:B23"/>
    <mergeCell ref="B24:B27"/>
    <mergeCell ref="K28:K31"/>
    <mergeCell ref="L28:M31"/>
    <mergeCell ref="D34:E34"/>
    <mergeCell ref="O15:S15"/>
    <mergeCell ref="O16:S29"/>
    <mergeCell ref="D35:E35"/>
    <mergeCell ref="D36:E36"/>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4">
    <tabColor rgb="FF002060"/>
  </sheetPr>
  <dimension ref="A1:S45"/>
  <sheetViews>
    <sheetView showGridLines="0" topLeftCell="B1" zoomScale="80" zoomScaleNormal="80" workbookViewId="0">
      <pane ySplit="1" topLeftCell="A15" activePane="bottomLeft" state="frozen"/>
      <selection activeCell="L12" sqref="L12"/>
      <selection pane="bottomLeft" activeCell="H16" sqref="H16"/>
    </sheetView>
  </sheetViews>
  <sheetFormatPr baseColWidth="10" defaultRowHeight="16.5" x14ac:dyDescent="0.3"/>
  <cols>
    <col min="1" max="2" width="11.42578125" style="37"/>
    <col min="3" max="3" width="12.7109375" style="37" customWidth="1"/>
    <col min="4" max="6" width="11.42578125" style="37"/>
    <col min="7" max="7" width="34.85546875" style="37" customWidth="1"/>
    <col min="8" max="8" width="25.7109375" style="37" customWidth="1"/>
    <col min="9" max="9" width="30.7109375" style="37" customWidth="1"/>
    <col min="10" max="10" width="22.28515625" style="37" customWidth="1"/>
    <col min="11" max="13" width="18" style="37" customWidth="1"/>
    <col min="14" max="16" width="11.42578125" style="37"/>
    <col min="17" max="17" width="13.5703125" style="37" customWidth="1"/>
    <col min="18" max="18" width="26.7109375" style="37" customWidth="1"/>
    <col min="19" max="16384" width="11.42578125" style="37"/>
  </cols>
  <sheetData>
    <row r="1" spans="1:19" s="114" customFormat="1" x14ac:dyDescent="0.3">
      <c r="A1" s="114" t="s">
        <v>63</v>
      </c>
    </row>
    <row r="2" spans="1:19" s="39" customFormat="1" x14ac:dyDescent="0.3"/>
    <row r="3" spans="1:19" s="39" customFormat="1" ht="15" customHeight="1" x14ac:dyDescent="0.3">
      <c r="B3" s="139" t="s">
        <v>56</v>
      </c>
      <c r="C3" s="139"/>
      <c r="D3" s="139"/>
      <c r="E3" s="139"/>
      <c r="F3" s="139"/>
      <c r="G3" s="139"/>
      <c r="H3" s="139"/>
      <c r="I3" s="139"/>
      <c r="J3" s="139"/>
      <c r="K3" s="40"/>
      <c r="L3" s="40"/>
      <c r="M3" s="40"/>
      <c r="N3" s="40"/>
    </row>
    <row r="4" spans="1:19" s="39" customFormat="1" ht="15" customHeight="1" x14ac:dyDescent="0.3">
      <c r="A4" s="40"/>
      <c r="B4" s="139"/>
      <c r="C4" s="139"/>
      <c r="D4" s="139"/>
      <c r="E4" s="139"/>
      <c r="F4" s="139"/>
      <c r="G4" s="139"/>
      <c r="H4" s="139"/>
      <c r="I4" s="139"/>
      <c r="J4" s="139"/>
      <c r="K4" s="40"/>
      <c r="L4" s="40"/>
      <c r="M4" s="40"/>
      <c r="N4" s="40"/>
    </row>
    <row r="5" spans="1:19" s="39" customFormat="1" x14ac:dyDescent="0.3">
      <c r="B5" s="139"/>
      <c r="C5" s="139"/>
      <c r="D5" s="139"/>
      <c r="E5" s="139"/>
      <c r="F5" s="139"/>
      <c r="G5" s="139"/>
      <c r="H5" s="139"/>
      <c r="I5" s="139"/>
      <c r="J5" s="139"/>
    </row>
    <row r="6" spans="1:19" s="39" customFormat="1" x14ac:dyDescent="0.3"/>
    <row r="7" spans="1:19" s="39" customFormat="1" x14ac:dyDescent="0.3">
      <c r="G7" s="65"/>
    </row>
    <row r="8" spans="1:19" s="39" customFormat="1" x14ac:dyDescent="0.3">
      <c r="E8" s="65"/>
    </row>
    <row r="9" spans="1:19" s="39" customFormat="1" x14ac:dyDescent="0.3"/>
    <row r="10" spans="1:19" s="39" customFormat="1" x14ac:dyDescent="0.3"/>
    <row r="11" spans="1:19" s="39" customFormat="1" x14ac:dyDescent="0.3"/>
    <row r="12" spans="1:19" s="39" customFormat="1" x14ac:dyDescent="0.3"/>
    <row r="13" spans="1:19" s="39" customFormat="1" x14ac:dyDescent="0.3"/>
    <row r="14" spans="1:19" s="39" customFormat="1" ht="17.25" thickBot="1" x14ac:dyDescent="0.35"/>
    <row r="15" spans="1:19" s="39" customFormat="1" ht="55.5" customHeight="1" thickBot="1" x14ac:dyDescent="0.35">
      <c r="B15" s="41" t="s">
        <v>22</v>
      </c>
      <c r="C15" s="41" t="s">
        <v>5</v>
      </c>
      <c r="D15" s="41" t="s">
        <v>0</v>
      </c>
      <c r="E15" s="41" t="s">
        <v>1</v>
      </c>
      <c r="F15" s="41" t="s">
        <v>16</v>
      </c>
      <c r="G15" s="42" t="s">
        <v>17</v>
      </c>
      <c r="H15" s="43" t="s">
        <v>18</v>
      </c>
      <c r="I15" s="43" t="s">
        <v>21</v>
      </c>
      <c r="J15" s="44" t="s">
        <v>70</v>
      </c>
      <c r="K15" s="45" t="s">
        <v>65</v>
      </c>
      <c r="L15" s="45" t="s">
        <v>66</v>
      </c>
      <c r="M15" s="45" t="s">
        <v>67</v>
      </c>
      <c r="O15" s="138" t="s">
        <v>72</v>
      </c>
      <c r="P15" s="116"/>
      <c r="Q15" s="116"/>
      <c r="R15" s="116"/>
      <c r="S15" s="117"/>
    </row>
    <row r="16" spans="1:19" s="39" customFormat="1" x14ac:dyDescent="0.3">
      <c r="B16" s="140" t="s">
        <v>6</v>
      </c>
      <c r="C16" s="46">
        <v>1</v>
      </c>
      <c r="D16" s="46">
        <v>1</v>
      </c>
      <c r="E16" s="46">
        <v>750</v>
      </c>
      <c r="F16" s="47">
        <v>0.82499999999999996</v>
      </c>
      <c r="G16" s="48">
        <f>E16/F16</f>
        <v>909.09090909090912</v>
      </c>
      <c r="H16" s="49">
        <f>(787.84)*EXP(0.0467*D16)</f>
        <v>825.50475505537031</v>
      </c>
      <c r="I16" s="50">
        <f>H16*F16</f>
        <v>681.04142292068047</v>
      </c>
      <c r="J16" s="51">
        <f>E16-I16</f>
        <v>68.958577079319525</v>
      </c>
      <c r="K16" s="52">
        <f>ABS(J16)</f>
        <v>68.958577079319525</v>
      </c>
      <c r="L16" s="52">
        <f>J16^2</f>
        <v>4755.2853528044525</v>
      </c>
      <c r="M16" s="52">
        <f>K16/E16</f>
        <v>9.1944769439092702E-2</v>
      </c>
      <c r="O16" s="118" t="s">
        <v>73</v>
      </c>
      <c r="P16" s="119"/>
      <c r="Q16" s="119"/>
      <c r="R16" s="119"/>
      <c r="S16" s="120"/>
    </row>
    <row r="17" spans="2:19" s="39" customFormat="1" x14ac:dyDescent="0.3">
      <c r="B17" s="140"/>
      <c r="C17" s="46">
        <v>2</v>
      </c>
      <c r="D17" s="46">
        <v>2</v>
      </c>
      <c r="E17" s="46">
        <v>980</v>
      </c>
      <c r="F17" s="53">
        <v>1.0629999999999999</v>
      </c>
      <c r="G17" s="48">
        <f t="shared" ref="G17:G27" si="0">E17/F17</f>
        <v>921.9190968955786</v>
      </c>
      <c r="H17" s="49">
        <f t="shared" ref="H17:H31" si="1">(787.84)*EXP(0.0467*D17)</f>
        <v>864.97017239417505</v>
      </c>
      <c r="I17" s="50">
        <f t="shared" ref="I17:I31" si="2">H17*F17</f>
        <v>919.46329325500801</v>
      </c>
      <c r="J17" s="51">
        <f t="shared" ref="J17:J27" si="3">E17-I17</f>
        <v>60.536706744991989</v>
      </c>
      <c r="K17" s="52">
        <f t="shared" ref="K17:K27" si="4">ABS(J17)</f>
        <v>60.536706744991989</v>
      </c>
      <c r="L17" s="52">
        <f t="shared" ref="L17:L27" si="5">J17^2</f>
        <v>3664.6928635291583</v>
      </c>
      <c r="M17" s="52">
        <f t="shared" ref="M17:M27" si="6">K17/E17</f>
        <v>6.1772149739787743E-2</v>
      </c>
      <c r="O17" s="121"/>
      <c r="P17" s="122"/>
      <c r="Q17" s="122"/>
      <c r="R17" s="122"/>
      <c r="S17" s="123"/>
    </row>
    <row r="18" spans="2:19" s="39" customFormat="1" x14ac:dyDescent="0.3">
      <c r="B18" s="140"/>
      <c r="C18" s="46">
        <v>3</v>
      </c>
      <c r="D18" s="46">
        <v>3</v>
      </c>
      <c r="E18" s="46">
        <v>850</v>
      </c>
      <c r="F18" s="53">
        <v>0.92200000000000004</v>
      </c>
      <c r="G18" s="48">
        <f t="shared" si="0"/>
        <v>921.90889370932746</v>
      </c>
      <c r="H18" s="49">
        <f t="shared" si="1"/>
        <v>906.32233739395667</v>
      </c>
      <c r="I18" s="50">
        <f t="shared" si="2"/>
        <v>835.62919507722813</v>
      </c>
      <c r="J18" s="51">
        <f t="shared" si="3"/>
        <v>14.370804922771867</v>
      </c>
      <c r="K18" s="52">
        <f t="shared" si="4"/>
        <v>14.370804922771867</v>
      </c>
      <c r="L18" s="52">
        <f t="shared" si="5"/>
        <v>206.52003412836413</v>
      </c>
      <c r="M18" s="52">
        <f t="shared" si="6"/>
        <v>1.690682932090808E-2</v>
      </c>
      <c r="O18" s="121"/>
      <c r="P18" s="122"/>
      <c r="Q18" s="122"/>
      <c r="R18" s="122"/>
      <c r="S18" s="123"/>
    </row>
    <row r="19" spans="2:19" s="39" customFormat="1" x14ac:dyDescent="0.3">
      <c r="B19" s="140"/>
      <c r="C19" s="46">
        <v>4</v>
      </c>
      <c r="D19" s="46">
        <v>4</v>
      </c>
      <c r="E19" s="46">
        <v>1110</v>
      </c>
      <c r="F19" s="53">
        <v>1.1890000000000001</v>
      </c>
      <c r="G19" s="48">
        <f t="shared" si="0"/>
        <v>933.55761143818336</v>
      </c>
      <c r="H19" s="49">
        <f t="shared" si="1"/>
        <v>949.65145096924368</v>
      </c>
      <c r="I19" s="50">
        <f t="shared" si="2"/>
        <v>1129.1355752024308</v>
      </c>
      <c r="J19" s="51">
        <f t="shared" si="3"/>
        <v>-19.1355752024308</v>
      </c>
      <c r="K19" s="52">
        <f t="shared" si="4"/>
        <v>19.1355752024308</v>
      </c>
      <c r="L19" s="52">
        <f t="shared" si="5"/>
        <v>366.17023832788459</v>
      </c>
      <c r="M19" s="52">
        <f t="shared" si="6"/>
        <v>1.7239256939126847E-2</v>
      </c>
      <c r="O19" s="121"/>
      <c r="P19" s="122"/>
      <c r="Q19" s="122"/>
      <c r="R19" s="122"/>
      <c r="S19" s="123"/>
    </row>
    <row r="20" spans="2:19" s="39" customFormat="1" x14ac:dyDescent="0.3">
      <c r="B20" s="140" t="s">
        <v>7</v>
      </c>
      <c r="C20" s="46">
        <v>1</v>
      </c>
      <c r="D20" s="46">
        <v>5</v>
      </c>
      <c r="E20" s="46">
        <v>890</v>
      </c>
      <c r="F20" s="53">
        <v>0.82499999999999996</v>
      </c>
      <c r="G20" s="48">
        <f t="shared" si="0"/>
        <v>1078.7878787878788</v>
      </c>
      <c r="H20" s="49">
        <f t="shared" si="1"/>
        <v>995.05202632557678</v>
      </c>
      <c r="I20" s="50">
        <f t="shared" si="2"/>
        <v>820.91792171860084</v>
      </c>
      <c r="J20" s="51">
        <f t="shared" si="3"/>
        <v>69.082078281399163</v>
      </c>
      <c r="K20" s="52">
        <f t="shared" si="4"/>
        <v>69.082078281399163</v>
      </c>
      <c r="L20" s="52">
        <f t="shared" si="5"/>
        <v>4772.3335396773618</v>
      </c>
      <c r="M20" s="52">
        <f t="shared" si="6"/>
        <v>7.76203126757294E-2</v>
      </c>
      <c r="O20" s="121"/>
      <c r="P20" s="122"/>
      <c r="Q20" s="122"/>
      <c r="R20" s="122"/>
      <c r="S20" s="123"/>
    </row>
    <row r="21" spans="2:19" s="39" customFormat="1" x14ac:dyDescent="0.3">
      <c r="B21" s="140"/>
      <c r="C21" s="46">
        <v>2</v>
      </c>
      <c r="D21" s="46">
        <v>6</v>
      </c>
      <c r="E21" s="46">
        <v>1100</v>
      </c>
      <c r="F21" s="53">
        <v>1.0629999999999999</v>
      </c>
      <c r="G21" s="48">
        <f t="shared" si="0"/>
        <v>1034.8071495766699</v>
      </c>
      <c r="H21" s="49">
        <f t="shared" si="1"/>
        <v>1042.6230951198786</v>
      </c>
      <c r="I21" s="50">
        <f t="shared" si="2"/>
        <v>1108.3083501124308</v>
      </c>
      <c r="J21" s="51">
        <f t="shared" si="3"/>
        <v>-8.3083501124308441</v>
      </c>
      <c r="K21" s="52">
        <f t="shared" si="4"/>
        <v>8.3083501124308441</v>
      </c>
      <c r="L21" s="52">
        <f t="shared" si="5"/>
        <v>69.028681590729619</v>
      </c>
      <c r="M21" s="52">
        <f t="shared" si="6"/>
        <v>7.5530455567553124E-3</v>
      </c>
      <c r="O21" s="121"/>
      <c r="P21" s="122"/>
      <c r="Q21" s="122"/>
      <c r="R21" s="122"/>
      <c r="S21" s="123"/>
    </row>
    <row r="22" spans="2:19" s="39" customFormat="1" x14ac:dyDescent="0.3">
      <c r="B22" s="140"/>
      <c r="C22" s="46">
        <v>3</v>
      </c>
      <c r="D22" s="46">
        <v>7</v>
      </c>
      <c r="E22" s="46">
        <v>950</v>
      </c>
      <c r="F22" s="53">
        <v>0.92200000000000004</v>
      </c>
      <c r="G22" s="48">
        <f t="shared" si="0"/>
        <v>1030.3687635574836</v>
      </c>
      <c r="H22" s="49">
        <f t="shared" si="1"/>
        <v>1092.4684234768572</v>
      </c>
      <c r="I22" s="50">
        <f t="shared" si="2"/>
        <v>1007.2558864456623</v>
      </c>
      <c r="J22" s="51">
        <f t="shared" si="3"/>
        <v>-57.255886445662327</v>
      </c>
      <c r="K22" s="52">
        <f t="shared" si="4"/>
        <v>57.255886445662327</v>
      </c>
      <c r="L22" s="52">
        <f t="shared" si="5"/>
        <v>3278.2365326785789</v>
      </c>
      <c r="M22" s="52">
        <f t="shared" si="6"/>
        <v>6.0269354153328764E-2</v>
      </c>
      <c r="O22" s="121"/>
      <c r="P22" s="122"/>
      <c r="Q22" s="122"/>
      <c r="R22" s="122"/>
      <c r="S22" s="123"/>
    </row>
    <row r="23" spans="2:19" s="39" customFormat="1" x14ac:dyDescent="0.3">
      <c r="B23" s="140"/>
      <c r="C23" s="46">
        <v>4</v>
      </c>
      <c r="D23" s="46">
        <v>8</v>
      </c>
      <c r="E23" s="46">
        <v>1320</v>
      </c>
      <c r="F23" s="53">
        <v>1.1890000000000001</v>
      </c>
      <c r="G23" s="48">
        <f t="shared" si="0"/>
        <v>1110.1766190075693</v>
      </c>
      <c r="H23" s="49">
        <f t="shared" si="1"/>
        <v>1144.6967383326432</v>
      </c>
      <c r="I23" s="50">
        <f t="shared" si="2"/>
        <v>1361.0444218775128</v>
      </c>
      <c r="J23" s="51">
        <f t="shared" si="3"/>
        <v>-41.044421877512832</v>
      </c>
      <c r="K23" s="52">
        <f t="shared" si="4"/>
        <v>41.044421877512832</v>
      </c>
      <c r="L23" s="52">
        <f t="shared" si="5"/>
        <v>1684.644567259254</v>
      </c>
      <c r="M23" s="52">
        <f t="shared" si="6"/>
        <v>3.1094258998115781E-2</v>
      </c>
      <c r="O23" s="121"/>
      <c r="P23" s="122"/>
      <c r="Q23" s="122"/>
      <c r="R23" s="122"/>
      <c r="S23" s="123"/>
    </row>
    <row r="24" spans="2:19" s="39" customFormat="1" x14ac:dyDescent="0.3">
      <c r="B24" s="140" t="s">
        <v>8</v>
      </c>
      <c r="C24" s="46">
        <v>1</v>
      </c>
      <c r="D24" s="46">
        <v>9</v>
      </c>
      <c r="E24" s="46">
        <v>1050</v>
      </c>
      <c r="F24" s="53">
        <v>0.82499999999999996</v>
      </c>
      <c r="G24" s="48">
        <f t="shared" si="0"/>
        <v>1272.7272727272727</v>
      </c>
      <c r="H24" s="49">
        <f t="shared" si="1"/>
        <v>1199.4219645993728</v>
      </c>
      <c r="I24" s="50">
        <f t="shared" si="2"/>
        <v>989.52312079448257</v>
      </c>
      <c r="J24" s="51">
        <f t="shared" si="3"/>
        <v>60.476879205517434</v>
      </c>
      <c r="K24" s="52">
        <f t="shared" si="4"/>
        <v>60.476879205517434</v>
      </c>
      <c r="L24" s="52">
        <f t="shared" si="5"/>
        <v>3657.452918438747</v>
      </c>
      <c r="M24" s="52">
        <f t="shared" si="6"/>
        <v>5.7597027814778511E-2</v>
      </c>
      <c r="O24" s="121"/>
      <c r="P24" s="122"/>
      <c r="Q24" s="122"/>
      <c r="R24" s="122"/>
      <c r="S24" s="123"/>
    </row>
    <row r="25" spans="2:19" s="39" customFormat="1" x14ac:dyDescent="0.3">
      <c r="B25" s="140"/>
      <c r="C25" s="46">
        <v>2</v>
      </c>
      <c r="D25" s="46">
        <v>10</v>
      </c>
      <c r="E25" s="46">
        <v>1390</v>
      </c>
      <c r="F25" s="53">
        <v>1.0629999999999999</v>
      </c>
      <c r="G25" s="48">
        <f t="shared" si="0"/>
        <v>1307.6199435559738</v>
      </c>
      <c r="H25" s="49">
        <f t="shared" si="1"/>
        <v>1256.7634736680498</v>
      </c>
      <c r="I25" s="50">
        <f t="shared" si="2"/>
        <v>1335.9395725091367</v>
      </c>
      <c r="J25" s="51">
        <f t="shared" si="3"/>
        <v>54.060427490863276</v>
      </c>
      <c r="K25" s="52">
        <f t="shared" si="4"/>
        <v>54.060427490863276</v>
      </c>
      <c r="L25" s="52">
        <f t="shared" si="5"/>
        <v>2922.5298204948858</v>
      </c>
      <c r="M25" s="52">
        <f t="shared" si="6"/>
        <v>3.8892393878318901E-2</v>
      </c>
      <c r="O25" s="121"/>
      <c r="P25" s="122"/>
      <c r="Q25" s="122"/>
      <c r="R25" s="122"/>
      <c r="S25" s="123"/>
    </row>
    <row r="26" spans="2:19" s="39" customFormat="1" x14ac:dyDescent="0.3">
      <c r="B26" s="140"/>
      <c r="C26" s="46">
        <v>3</v>
      </c>
      <c r="D26" s="46">
        <v>11</v>
      </c>
      <c r="E26" s="46">
        <v>1210</v>
      </c>
      <c r="F26" s="53">
        <v>0.92200000000000004</v>
      </c>
      <c r="G26" s="48">
        <f t="shared" si="0"/>
        <v>1312.3644251626897</v>
      </c>
      <c r="H26" s="49">
        <f t="shared" si="1"/>
        <v>1316.8463437917339</v>
      </c>
      <c r="I26" s="50">
        <f t="shared" si="2"/>
        <v>1214.1323289759787</v>
      </c>
      <c r="J26" s="51">
        <f t="shared" si="3"/>
        <v>-4.1323289759786803</v>
      </c>
      <c r="K26" s="52">
        <f t="shared" si="4"/>
        <v>4.1323289759786803</v>
      </c>
      <c r="L26" s="52">
        <f t="shared" si="5"/>
        <v>17.076142765713008</v>
      </c>
      <c r="M26" s="52">
        <f t="shared" si="6"/>
        <v>3.4151479140319672E-3</v>
      </c>
      <c r="O26" s="121"/>
      <c r="P26" s="122"/>
      <c r="Q26" s="122"/>
      <c r="R26" s="122"/>
      <c r="S26" s="123"/>
    </row>
    <row r="27" spans="2:19" s="39" customFormat="1" x14ac:dyDescent="0.3">
      <c r="B27" s="140"/>
      <c r="C27" s="46">
        <v>4</v>
      </c>
      <c r="D27" s="46">
        <v>12</v>
      </c>
      <c r="E27" s="46">
        <v>1450</v>
      </c>
      <c r="F27" s="53">
        <v>1.1890000000000001</v>
      </c>
      <c r="G27" s="48">
        <f t="shared" si="0"/>
        <v>1219.5121951219512</v>
      </c>
      <c r="H27" s="49">
        <f t="shared" si="1"/>
        <v>1379.8016329170327</v>
      </c>
      <c r="I27" s="50">
        <f t="shared" si="2"/>
        <v>1640.584141538352</v>
      </c>
      <c r="J27" s="51">
        <f t="shared" si="3"/>
        <v>-190.58414153835201</v>
      </c>
      <c r="K27" s="52">
        <f t="shared" si="4"/>
        <v>190.58414153835201</v>
      </c>
      <c r="L27" s="52">
        <f t="shared" si="5"/>
        <v>36322.31500591059</v>
      </c>
      <c r="M27" s="52">
        <f t="shared" si="6"/>
        <v>0.13143733899196691</v>
      </c>
      <c r="O27" s="121"/>
      <c r="P27" s="122"/>
      <c r="Q27" s="122"/>
      <c r="R27" s="122"/>
      <c r="S27" s="123"/>
    </row>
    <row r="28" spans="2:19" s="39" customFormat="1" x14ac:dyDescent="0.3">
      <c r="B28" s="140" t="s">
        <v>9</v>
      </c>
      <c r="C28" s="46">
        <v>1</v>
      </c>
      <c r="D28" s="46">
        <v>13</v>
      </c>
      <c r="E28" s="54"/>
      <c r="F28" s="53">
        <v>0.82499999999999996</v>
      </c>
      <c r="G28" s="55"/>
      <c r="H28" s="49">
        <f t="shared" si="1"/>
        <v>1445.7666645590159</v>
      </c>
      <c r="I28" s="50">
        <f t="shared" si="2"/>
        <v>1192.7574982611879</v>
      </c>
      <c r="J28" s="56"/>
      <c r="K28" s="129"/>
      <c r="L28" s="132"/>
      <c r="M28" s="133"/>
      <c r="O28" s="121"/>
      <c r="P28" s="122"/>
      <c r="Q28" s="122"/>
      <c r="R28" s="122"/>
      <c r="S28" s="123"/>
    </row>
    <row r="29" spans="2:19" s="39" customFormat="1" ht="17.25" thickBot="1" x14ac:dyDescent="0.35">
      <c r="B29" s="140"/>
      <c r="C29" s="46">
        <v>2</v>
      </c>
      <c r="D29" s="46">
        <v>14</v>
      </c>
      <c r="E29" s="54"/>
      <c r="F29" s="53">
        <v>1.0629999999999999</v>
      </c>
      <c r="G29" s="55"/>
      <c r="H29" s="49">
        <f t="shared" si="1"/>
        <v>1514.8853273431282</v>
      </c>
      <c r="I29" s="50">
        <f t="shared" si="2"/>
        <v>1610.3231029657452</v>
      </c>
      <c r="J29" s="56"/>
      <c r="K29" s="130"/>
      <c r="L29" s="134"/>
      <c r="M29" s="135"/>
      <c r="O29" s="124"/>
      <c r="P29" s="125"/>
      <c r="Q29" s="125"/>
      <c r="R29" s="125"/>
      <c r="S29" s="126"/>
    </row>
    <row r="30" spans="2:19" s="39" customFormat="1" x14ac:dyDescent="0.3">
      <c r="B30" s="140"/>
      <c r="C30" s="46">
        <v>3</v>
      </c>
      <c r="D30" s="46">
        <v>15</v>
      </c>
      <c r="E30" s="54"/>
      <c r="F30" s="53">
        <v>0.92200000000000004</v>
      </c>
      <c r="G30" s="55"/>
      <c r="H30" s="49">
        <f t="shared" si="1"/>
        <v>1587.3083888674901</v>
      </c>
      <c r="I30" s="50">
        <f t="shared" si="2"/>
        <v>1463.498334535826</v>
      </c>
      <c r="J30" s="56"/>
      <c r="K30" s="130"/>
      <c r="L30" s="134"/>
      <c r="M30" s="135"/>
    </row>
    <row r="31" spans="2:19" s="39" customFormat="1" x14ac:dyDescent="0.3">
      <c r="B31" s="140"/>
      <c r="C31" s="46">
        <v>4</v>
      </c>
      <c r="D31" s="46">
        <v>16</v>
      </c>
      <c r="E31" s="54"/>
      <c r="F31" s="53">
        <v>1.1890000000000001</v>
      </c>
      <c r="G31" s="55"/>
      <c r="H31" s="49">
        <f t="shared" si="1"/>
        <v>1663.193824570207</v>
      </c>
      <c r="I31" s="50">
        <f t="shared" si="2"/>
        <v>1977.5374574139762</v>
      </c>
      <c r="J31" s="56"/>
      <c r="K31" s="131"/>
      <c r="L31" s="136"/>
      <c r="M31" s="137"/>
    </row>
    <row r="32" spans="2:19" s="39" customFormat="1" x14ac:dyDescent="0.3">
      <c r="B32" s="57"/>
      <c r="C32" s="58"/>
      <c r="D32" s="58"/>
      <c r="E32" s="110">
        <f>AVERAGE(E16:E27)</f>
        <v>1087.5</v>
      </c>
      <c r="F32" s="57"/>
      <c r="G32" s="57"/>
      <c r="J32" s="60">
        <f>SUM(J16:J27)</f>
        <v>7.0247695724957566</v>
      </c>
      <c r="K32" s="52">
        <f>AVERAGE(K16:K27)</f>
        <v>53.99551482310256</v>
      </c>
      <c r="L32" s="52">
        <f>AVERAGE(L16:L27)</f>
        <v>5143.0238081338093</v>
      </c>
      <c r="M32" s="109">
        <f>AVERAGE(M16:M27)</f>
        <v>4.9645157118495077E-2</v>
      </c>
    </row>
    <row r="33" spans="2:5" s="39" customFormat="1" x14ac:dyDescent="0.3"/>
    <row r="34" spans="2:5" s="39" customFormat="1" x14ac:dyDescent="0.3">
      <c r="B34" s="62" t="s">
        <v>10</v>
      </c>
      <c r="C34" s="62" t="s">
        <v>11</v>
      </c>
      <c r="D34" s="141" t="s">
        <v>71</v>
      </c>
      <c r="E34" s="141"/>
    </row>
    <row r="35" spans="2:5" s="39" customFormat="1" x14ac:dyDescent="0.3">
      <c r="B35" s="63" t="s">
        <v>12</v>
      </c>
      <c r="C35" s="64">
        <f>(E16+E20+E24)/3</f>
        <v>896.66666666666663</v>
      </c>
      <c r="D35" s="144">
        <f>C35/E32</f>
        <v>0.82452107279693487</v>
      </c>
      <c r="E35" s="144"/>
    </row>
    <row r="36" spans="2:5" s="39" customFormat="1" x14ac:dyDescent="0.3">
      <c r="B36" s="63" t="s">
        <v>13</v>
      </c>
      <c r="C36" s="64">
        <f t="shared" ref="C36:C38" si="7">(E17+E21+E25)/3</f>
        <v>1156.6666666666667</v>
      </c>
      <c r="D36" s="144">
        <f>C36/E32</f>
        <v>1.0636015325670498</v>
      </c>
      <c r="E36" s="144"/>
    </row>
    <row r="37" spans="2:5" s="39" customFormat="1" x14ac:dyDescent="0.3">
      <c r="B37" s="63" t="s">
        <v>14</v>
      </c>
      <c r="C37" s="64">
        <f t="shared" si="7"/>
        <v>1003.3333333333334</v>
      </c>
      <c r="D37" s="144">
        <f>C37/E32</f>
        <v>0.92260536398467441</v>
      </c>
      <c r="E37" s="144"/>
    </row>
    <row r="38" spans="2:5" s="39" customFormat="1" x14ac:dyDescent="0.3">
      <c r="B38" s="63" t="s">
        <v>15</v>
      </c>
      <c r="C38" s="64">
        <f t="shared" si="7"/>
        <v>1293.3333333333333</v>
      </c>
      <c r="D38" s="144">
        <f>C38/E32</f>
        <v>1.1892720306513409</v>
      </c>
      <c r="E38" s="144"/>
    </row>
    <row r="39" spans="2:5" s="39" customFormat="1" x14ac:dyDescent="0.3"/>
    <row r="40" spans="2:5" s="39" customFormat="1" x14ac:dyDescent="0.3"/>
    <row r="41" spans="2:5" s="39" customFormat="1" x14ac:dyDescent="0.3"/>
    <row r="42" spans="2:5" s="39" customFormat="1" x14ac:dyDescent="0.3"/>
    <row r="43" spans="2:5" s="39" customFormat="1" x14ac:dyDescent="0.3"/>
    <row r="44" spans="2:5" s="39" customFormat="1" x14ac:dyDescent="0.3"/>
    <row r="45" spans="2:5" s="39" customFormat="1" x14ac:dyDescent="0.3"/>
  </sheetData>
  <sheetProtection algorithmName="SHA-512" hashValue="XSNVQVUJVrr9QklGFQYXoSvzOczdCJkyNa9OpIehZyGl9nIY8wTMej2ApE9ph9qLCs4aJ+HE7OX0HcsP2V8cvg==" saltValue="Zu93stjUThFAjnyVSMqJSA==" spinCount="100000" sheet="1" formatCells="0" formatColumns="0" formatRows="0" insertColumns="0" insertRows="0" sort="0" autoFilter="0" pivotTables="0"/>
  <mergeCells count="15">
    <mergeCell ref="D34:E34"/>
    <mergeCell ref="D35:E35"/>
    <mergeCell ref="D36:E36"/>
    <mergeCell ref="D37:E37"/>
    <mergeCell ref="D38:E38"/>
    <mergeCell ref="B28:B31"/>
    <mergeCell ref="B3:J5"/>
    <mergeCell ref="A1:XFD1"/>
    <mergeCell ref="B16:B19"/>
    <mergeCell ref="B20:B23"/>
    <mergeCell ref="B24:B27"/>
    <mergeCell ref="K28:K31"/>
    <mergeCell ref="L28:M31"/>
    <mergeCell ref="O15:S15"/>
    <mergeCell ref="O16:S29"/>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FF00"/>
  </sheetPr>
  <dimension ref="A1:AL61"/>
  <sheetViews>
    <sheetView showGridLines="0" topLeftCell="Q1" zoomScale="70" zoomScaleNormal="70" workbookViewId="0">
      <pane ySplit="1" topLeftCell="A8" activePane="bottomLeft" state="frozen"/>
      <selection activeCell="H31" sqref="H31"/>
      <selection pane="bottomLeft" activeCell="Y46" sqref="Y46"/>
    </sheetView>
  </sheetViews>
  <sheetFormatPr baseColWidth="10" defaultRowHeight="15.75" x14ac:dyDescent="0.25"/>
  <cols>
    <col min="1" max="4" width="11.42578125" style="5"/>
    <col min="5" max="5" width="23.7109375" style="5" customWidth="1"/>
    <col min="6" max="6" width="15.5703125" style="5" customWidth="1"/>
    <col min="7" max="8" width="11.42578125" style="5"/>
    <col min="9" max="9" width="14" style="5" customWidth="1"/>
    <col min="10" max="17" width="11.42578125" style="5"/>
    <col min="18" max="18" width="14.42578125" style="5" customWidth="1"/>
    <col min="19" max="25" width="11.42578125" style="5"/>
    <col min="26" max="26" width="14.28515625" style="5" customWidth="1"/>
    <col min="27" max="16384" width="11.42578125" style="5"/>
  </cols>
  <sheetData>
    <row r="1" spans="1:38" s="22" customFormat="1" x14ac:dyDescent="0.25">
      <c r="A1" s="151" t="s">
        <v>63</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c r="AK1" s="151"/>
      <c r="AL1" s="151"/>
    </row>
    <row r="3" spans="1:38" ht="58.5" customHeight="1" x14ac:dyDescent="0.25">
      <c r="B3" s="163" t="s">
        <v>84</v>
      </c>
      <c r="C3" s="164"/>
      <c r="D3" s="164"/>
      <c r="E3" s="164"/>
      <c r="F3" s="165"/>
      <c r="G3" s="14"/>
      <c r="H3" s="14"/>
      <c r="I3" s="14"/>
    </row>
    <row r="4" spans="1:38" x14ac:dyDescent="0.25">
      <c r="B4" s="158" t="s">
        <v>82</v>
      </c>
      <c r="C4" s="159"/>
      <c r="D4" s="159"/>
      <c r="E4" s="159"/>
      <c r="F4" s="36"/>
      <c r="G4" s="21"/>
      <c r="H4" s="21"/>
      <c r="I4" s="21"/>
    </row>
    <row r="5" spans="1:38" ht="88.5" customHeight="1" thickBot="1" x14ac:dyDescent="0.3">
      <c r="B5" s="160" t="s">
        <v>83</v>
      </c>
      <c r="C5" s="161"/>
      <c r="D5" s="161"/>
      <c r="E5" s="161"/>
      <c r="F5" s="162"/>
      <c r="G5" s="18"/>
      <c r="H5" s="14"/>
      <c r="I5" s="14"/>
      <c r="AA5" s="21"/>
    </row>
    <row r="6" spans="1:38" ht="16.5" thickBot="1" x14ac:dyDescent="0.3">
      <c r="B6" s="16"/>
      <c r="C6" s="16"/>
      <c r="D6" s="16"/>
      <c r="E6" s="16"/>
      <c r="F6" s="17"/>
      <c r="G6" s="18"/>
      <c r="H6" s="17"/>
      <c r="I6" s="17"/>
      <c r="J6" s="152" t="s">
        <v>62</v>
      </c>
      <c r="K6" s="153"/>
      <c r="L6" s="153"/>
      <c r="M6" s="153"/>
      <c r="N6" s="153"/>
      <c r="O6" s="153"/>
      <c r="P6" s="153"/>
      <c r="Q6" s="153"/>
      <c r="R6" s="153"/>
      <c r="S6" s="154"/>
      <c r="V6" s="155" t="s">
        <v>77</v>
      </c>
      <c r="W6" s="156"/>
      <c r="X6" s="156"/>
      <c r="Y6" s="156"/>
      <c r="Z6" s="156"/>
      <c r="AA6" s="157"/>
      <c r="AB6" s="155" t="s">
        <v>78</v>
      </c>
      <c r="AC6" s="156"/>
      <c r="AD6" s="156"/>
      <c r="AE6" s="156"/>
      <c r="AF6" s="157"/>
      <c r="AG6" s="155" t="s">
        <v>79</v>
      </c>
      <c r="AH6" s="156"/>
      <c r="AI6" s="156"/>
      <c r="AJ6" s="156"/>
      <c r="AK6" s="157"/>
    </row>
    <row r="7" spans="1:38" ht="38.25" x14ac:dyDescent="0.25">
      <c r="E7" s="30" t="s">
        <v>81</v>
      </c>
      <c r="G7" s="8" t="s">
        <v>22</v>
      </c>
      <c r="H7" s="8" t="s">
        <v>0</v>
      </c>
      <c r="I7" s="8" t="s">
        <v>80</v>
      </c>
      <c r="J7" s="19" t="s">
        <v>47</v>
      </c>
      <c r="K7" s="19" t="s">
        <v>86</v>
      </c>
      <c r="L7" s="19" t="s">
        <v>87</v>
      </c>
      <c r="M7" s="19" t="s">
        <v>88</v>
      </c>
      <c r="N7" s="19" t="s">
        <v>76</v>
      </c>
      <c r="O7" s="20" t="s">
        <v>48</v>
      </c>
      <c r="P7" s="20" t="s">
        <v>86</v>
      </c>
      <c r="Q7" s="20" t="s">
        <v>87</v>
      </c>
      <c r="R7" s="20" t="s">
        <v>88</v>
      </c>
      <c r="S7" s="20" t="s">
        <v>76</v>
      </c>
      <c r="T7" s="9" t="s">
        <v>49</v>
      </c>
      <c r="U7" s="9" t="s">
        <v>50</v>
      </c>
      <c r="V7" s="23" t="s">
        <v>51</v>
      </c>
      <c r="W7" s="23" t="s">
        <v>52</v>
      </c>
      <c r="X7" s="23" t="s">
        <v>89</v>
      </c>
      <c r="Y7" s="23" t="s">
        <v>87</v>
      </c>
      <c r="Z7" s="23" t="s">
        <v>88</v>
      </c>
      <c r="AA7" s="24" t="s">
        <v>76</v>
      </c>
      <c r="AB7" s="25" t="s">
        <v>51</v>
      </c>
      <c r="AC7" s="25" t="s">
        <v>52</v>
      </c>
      <c r="AD7" s="25" t="s">
        <v>86</v>
      </c>
      <c r="AE7" s="25" t="s">
        <v>87</v>
      </c>
      <c r="AF7" s="26" t="s">
        <v>76</v>
      </c>
      <c r="AG7" s="27" t="s">
        <v>51</v>
      </c>
      <c r="AH7" s="27" t="s">
        <v>52</v>
      </c>
      <c r="AI7" s="27" t="s">
        <v>90</v>
      </c>
      <c r="AJ7" s="27" t="s">
        <v>87</v>
      </c>
      <c r="AK7" s="28" t="s">
        <v>76</v>
      </c>
    </row>
    <row r="8" spans="1:38" ht="16.5" x14ac:dyDescent="0.3">
      <c r="C8" s="166" t="s">
        <v>60</v>
      </c>
      <c r="D8" s="6" t="s">
        <v>26</v>
      </c>
      <c r="E8" s="7">
        <v>6000</v>
      </c>
      <c r="G8" s="168" t="s">
        <v>60</v>
      </c>
      <c r="H8" s="10">
        <v>1</v>
      </c>
      <c r="I8" s="7">
        <v>6000</v>
      </c>
      <c r="J8" s="11"/>
      <c r="K8" s="11"/>
      <c r="L8" s="11"/>
      <c r="M8" s="11"/>
      <c r="N8" s="11"/>
      <c r="O8" s="11"/>
      <c r="P8" s="11"/>
      <c r="Q8" s="11"/>
      <c r="R8" s="11"/>
      <c r="S8" s="11"/>
      <c r="T8" s="12">
        <f>I50</f>
        <v>1.468025949953661</v>
      </c>
      <c r="U8" s="12">
        <f>I8/T8</f>
        <v>4087.1212121212116</v>
      </c>
      <c r="V8" s="35">
        <f>(H8*44.646)+3371.3</f>
        <v>3415.9460000000004</v>
      </c>
      <c r="W8" s="12">
        <f>V8*T8</f>
        <v>5014.6973716404091</v>
      </c>
      <c r="X8" s="12">
        <f>I8-W8</f>
        <v>985.30262835959093</v>
      </c>
      <c r="Y8" s="12">
        <f>ABS(X8)</f>
        <v>985.30262835959093</v>
      </c>
      <c r="Z8" s="12">
        <f>X8^2</f>
        <v>970821.2694523182</v>
      </c>
      <c r="AA8" s="12">
        <f>Y8/I8</f>
        <v>0.16421710472659848</v>
      </c>
      <c r="AB8" s="35">
        <f>(H8*226.19)+3455.5</f>
        <v>3681.69</v>
      </c>
      <c r="AC8" s="12">
        <f>AB8*T8</f>
        <v>5404.8164596848937</v>
      </c>
      <c r="AD8" s="12">
        <f>I8-AC8</f>
        <v>595.18354031510626</v>
      </c>
      <c r="AE8" s="12">
        <f>ABS(AD8)</f>
        <v>595.18354031510626</v>
      </c>
      <c r="AF8" s="12">
        <f>AE8/I8</f>
        <v>9.9197256719184376E-2</v>
      </c>
      <c r="AG8" s="35">
        <f>(2858.3)*EXP(0.034*H8)</f>
        <v>2957.1531814109794</v>
      </c>
      <c r="AH8" s="12">
        <f>AG8*T8</f>
        <v>4341.1776082993438</v>
      </c>
      <c r="AI8" s="12">
        <f>I8-AH8</f>
        <v>1658.8223917006562</v>
      </c>
      <c r="AJ8" s="12">
        <f>ABS(AI8)</f>
        <v>1658.8223917006562</v>
      </c>
      <c r="AK8" s="12">
        <f>AJ8/I8</f>
        <v>0.27647039861677603</v>
      </c>
    </row>
    <row r="9" spans="1:38" ht="16.5" x14ac:dyDescent="0.3">
      <c r="C9" s="166"/>
      <c r="D9" s="6" t="s">
        <v>27</v>
      </c>
      <c r="E9" s="7">
        <v>3540</v>
      </c>
      <c r="G9" s="168"/>
      <c r="H9" s="10">
        <v>2</v>
      </c>
      <c r="I9" s="7">
        <v>3540</v>
      </c>
      <c r="J9" s="11"/>
      <c r="K9" s="11"/>
      <c r="L9" s="11"/>
      <c r="M9" s="11"/>
      <c r="N9" s="11"/>
      <c r="O9" s="11"/>
      <c r="P9" s="11"/>
      <c r="Q9" s="11"/>
      <c r="R9" s="11"/>
      <c r="S9" s="11"/>
      <c r="T9" s="12">
        <f t="shared" ref="T9:U19" si="0">I51</f>
        <v>1.0835032437442076</v>
      </c>
      <c r="U9" s="12">
        <f t="shared" ref="U9:U34" si="1">I9/T9</f>
        <v>3267.1798819604824</v>
      </c>
      <c r="V9" s="35">
        <f t="shared" ref="V9:V43" si="2">(H9*44.646)+3371.3</f>
        <v>3460.5920000000001</v>
      </c>
      <c r="W9" s="12">
        <f t="shared" ref="W9:W43" si="3">V9*T9</f>
        <v>3749.5626572752549</v>
      </c>
      <c r="X9" s="12">
        <f t="shared" ref="X9:X43" si="4">I9-W9</f>
        <v>-209.56265727525488</v>
      </c>
      <c r="Y9" s="12">
        <f t="shared" ref="Y9:Y43" si="5">ABS(X9)</f>
        <v>209.56265727525488</v>
      </c>
      <c r="Z9" s="12">
        <f t="shared" ref="Z9:Z35" si="6">X9^2</f>
        <v>43916.507324265935</v>
      </c>
      <c r="AA9" s="12">
        <f t="shared" ref="AA9:AA34" si="7">Y9/I9</f>
        <v>5.9198490755721714E-2</v>
      </c>
      <c r="AB9" s="35">
        <f t="shared" ref="AB9:AB43" si="8">(H9*226.19)+3455.5</f>
        <v>3907.88</v>
      </c>
      <c r="AC9" s="12">
        <f t="shared" ref="AC9:AC43" si="9">AB9*T9</f>
        <v>4234.2006561631142</v>
      </c>
      <c r="AD9" s="12">
        <f t="shared" ref="AD9:AD43" si="10">I9-AC9</f>
        <v>-694.20065616311422</v>
      </c>
      <c r="AE9" s="12">
        <f t="shared" ref="AE9:AE43" si="11">ABS(AD9)</f>
        <v>694.20065616311422</v>
      </c>
      <c r="AF9" s="12">
        <f t="shared" ref="AF9:AF34" si="12">AE9/I9</f>
        <v>0.19610188027206615</v>
      </c>
      <c r="AG9" s="35">
        <f t="shared" ref="AG9:AG43" si="13">(2858.3)*EXP(0.034*H9)</f>
        <v>3059.4251612248809</v>
      </c>
      <c r="AH9" s="12">
        <f t="shared" ref="AH9:AH43" si="14">AG9*T9</f>
        <v>3314.8970861798039</v>
      </c>
      <c r="AI9" s="12">
        <f t="shared" ref="AI9:AI43" si="15">I9-AH9</f>
        <v>225.10291382019614</v>
      </c>
      <c r="AJ9" s="12">
        <f t="shared" ref="AJ9:AJ43" si="16">ABS(AI9)</f>
        <v>225.10291382019614</v>
      </c>
      <c r="AK9" s="12">
        <f t="shared" ref="AK9:AK34" si="17">AJ9/I9</f>
        <v>6.3588393734518689E-2</v>
      </c>
    </row>
    <row r="10" spans="1:38" ht="16.5" x14ac:dyDescent="0.3">
      <c r="C10" s="166"/>
      <c r="D10" s="6" t="s">
        <v>28</v>
      </c>
      <c r="E10" s="7">
        <v>2500</v>
      </c>
      <c r="G10" s="168"/>
      <c r="H10" s="10">
        <v>3</v>
      </c>
      <c r="I10" s="7">
        <v>2500</v>
      </c>
      <c r="J10" s="2">
        <f>AVERAGE(I8,I9)</f>
        <v>4770</v>
      </c>
      <c r="K10" s="2">
        <f>I10-J10</f>
        <v>-2270</v>
      </c>
      <c r="L10" s="2">
        <f>ABS(K10)</f>
        <v>2270</v>
      </c>
      <c r="M10" s="2">
        <f>(K10^2)</f>
        <v>5152900</v>
      </c>
      <c r="N10" s="2">
        <f>L10/I10</f>
        <v>0.90800000000000003</v>
      </c>
      <c r="O10" s="11"/>
      <c r="P10" s="11"/>
      <c r="Q10" s="11"/>
      <c r="R10" s="11"/>
      <c r="S10" s="11"/>
      <c r="T10" s="12">
        <f t="shared" si="0"/>
        <v>0.70565338276181655</v>
      </c>
      <c r="U10" s="12">
        <f t="shared" si="1"/>
        <v>3542.8158655109005</v>
      </c>
      <c r="V10" s="35">
        <f t="shared" si="2"/>
        <v>3505.2380000000003</v>
      </c>
      <c r="W10" s="12">
        <f t="shared" si="3"/>
        <v>2473.4830520852647</v>
      </c>
      <c r="X10" s="12">
        <f t="shared" si="4"/>
        <v>26.516947914735283</v>
      </c>
      <c r="Y10" s="12">
        <f t="shared" si="5"/>
        <v>26.516947914735283</v>
      </c>
      <c r="Z10" s="12">
        <f t="shared" si="6"/>
        <v>703.14852671278391</v>
      </c>
      <c r="AA10" s="12">
        <f t="shared" si="7"/>
        <v>1.0606779165894113E-2</v>
      </c>
      <c r="AB10" s="35">
        <f t="shared" si="8"/>
        <v>4134.07</v>
      </c>
      <c r="AC10" s="12">
        <f t="shared" si="9"/>
        <v>2917.2204800741429</v>
      </c>
      <c r="AD10" s="12">
        <f t="shared" si="10"/>
        <v>-417.22048007414287</v>
      </c>
      <c r="AE10" s="12">
        <f t="shared" si="11"/>
        <v>417.22048007414287</v>
      </c>
      <c r="AF10" s="12">
        <f t="shared" si="12"/>
        <v>0.16688819202965716</v>
      </c>
      <c r="AG10" s="35">
        <f t="shared" si="13"/>
        <v>3165.2341772399523</v>
      </c>
      <c r="AH10" s="12">
        <f t="shared" si="14"/>
        <v>2233.5582044026874</v>
      </c>
      <c r="AI10" s="12">
        <f t="shared" si="15"/>
        <v>266.44179559731265</v>
      </c>
      <c r="AJ10" s="12">
        <f t="shared" si="16"/>
        <v>266.44179559731265</v>
      </c>
      <c r="AK10" s="12">
        <f t="shared" si="17"/>
        <v>0.10657671823892506</v>
      </c>
    </row>
    <row r="11" spans="1:38" ht="16.5" x14ac:dyDescent="0.3">
      <c r="C11" s="166"/>
      <c r="D11" s="6" t="s">
        <v>29</v>
      </c>
      <c r="E11" s="7">
        <v>1020</v>
      </c>
      <c r="G11" s="168"/>
      <c r="H11" s="10">
        <v>4</v>
      </c>
      <c r="I11" s="7">
        <v>1020</v>
      </c>
      <c r="J11" s="2">
        <f t="shared" ref="J11:J35" si="18">AVERAGE(I9,I10)</f>
        <v>3020</v>
      </c>
      <c r="K11" s="2">
        <f t="shared" ref="K11:K35" si="19">I11-J11</f>
        <v>-2000</v>
      </c>
      <c r="L11" s="2">
        <f t="shared" ref="L11:L35" si="20">ABS(K11)</f>
        <v>2000</v>
      </c>
      <c r="M11" s="2">
        <f t="shared" ref="M11:M35" si="21">(K11^2)</f>
        <v>4000000</v>
      </c>
      <c r="N11" s="2">
        <f t="shared" ref="N11:N34" si="22">L11/I11</f>
        <v>1.9607843137254901</v>
      </c>
      <c r="O11" s="12">
        <f>AVERAGE(I8,I9)</f>
        <v>4770</v>
      </c>
      <c r="P11" s="12">
        <f>I11-O11</f>
        <v>-3750</v>
      </c>
      <c r="Q11" s="12">
        <f>ABS(P11)</f>
        <v>3750</v>
      </c>
      <c r="R11" s="12">
        <f>(P11^2)</f>
        <v>14062500</v>
      </c>
      <c r="S11" s="12">
        <f>Q11/I11</f>
        <v>3.6764705882352939</v>
      </c>
      <c r="T11" s="12">
        <f t="shared" si="0"/>
        <v>0.16515291936978685</v>
      </c>
      <c r="U11" s="12">
        <f t="shared" si="1"/>
        <v>6176.0942760942753</v>
      </c>
      <c r="V11" s="35">
        <f t="shared" si="2"/>
        <v>3549.884</v>
      </c>
      <c r="W11" s="12">
        <f t="shared" si="3"/>
        <v>586.27370602409644</v>
      </c>
      <c r="X11" s="12">
        <f t="shared" si="4"/>
        <v>433.72629397590356</v>
      </c>
      <c r="Y11" s="12">
        <f t="shared" si="5"/>
        <v>433.72629397590356</v>
      </c>
      <c r="Z11" s="12">
        <f t="shared" si="6"/>
        <v>188118.49808607192</v>
      </c>
      <c r="AA11" s="12">
        <f t="shared" si="7"/>
        <v>0.42522185683912112</v>
      </c>
      <c r="AB11" s="35">
        <f t="shared" si="8"/>
        <v>4360.26</v>
      </c>
      <c r="AC11" s="12">
        <f t="shared" si="9"/>
        <v>720.10966821130683</v>
      </c>
      <c r="AD11" s="12">
        <f t="shared" si="10"/>
        <v>299.89033178869317</v>
      </c>
      <c r="AE11" s="12">
        <f t="shared" si="11"/>
        <v>299.89033178869317</v>
      </c>
      <c r="AF11" s="12">
        <f t="shared" si="12"/>
        <v>0.29401012920460118</v>
      </c>
      <c r="AG11" s="35">
        <f t="shared" si="13"/>
        <v>3274.7025564621936</v>
      </c>
      <c r="AH11" s="12">
        <f t="shared" si="14"/>
        <v>540.82668726743555</v>
      </c>
      <c r="AI11" s="12">
        <f t="shared" si="15"/>
        <v>479.17331273256445</v>
      </c>
      <c r="AJ11" s="12">
        <f t="shared" si="16"/>
        <v>479.17331273256445</v>
      </c>
      <c r="AK11" s="12">
        <f t="shared" si="17"/>
        <v>0.46977775758094553</v>
      </c>
    </row>
    <row r="12" spans="1:38" ht="16.5" x14ac:dyDescent="0.3">
      <c r="C12" s="166"/>
      <c r="D12" s="6" t="s">
        <v>30</v>
      </c>
      <c r="E12" s="7">
        <v>3310</v>
      </c>
      <c r="G12" s="168"/>
      <c r="H12" s="10">
        <v>5</v>
      </c>
      <c r="I12" s="7">
        <v>3310</v>
      </c>
      <c r="J12" s="2">
        <f t="shared" si="18"/>
        <v>1760</v>
      </c>
      <c r="K12" s="2">
        <f t="shared" si="19"/>
        <v>1550</v>
      </c>
      <c r="L12" s="2">
        <f t="shared" si="20"/>
        <v>1550</v>
      </c>
      <c r="M12" s="2">
        <f t="shared" si="21"/>
        <v>2402500</v>
      </c>
      <c r="N12" s="2">
        <f t="shared" si="22"/>
        <v>0.46827794561933533</v>
      </c>
      <c r="O12" s="12">
        <f t="shared" ref="O12:O35" si="23">AVERAGE(I9,I10)</f>
        <v>3020</v>
      </c>
      <c r="P12" s="12">
        <f t="shared" ref="P12:P35" si="24">I12-O12</f>
        <v>290</v>
      </c>
      <c r="Q12" s="12">
        <f t="shared" ref="Q12:Q35" si="25">ABS(P12)</f>
        <v>290</v>
      </c>
      <c r="R12" s="12">
        <f t="shared" ref="R12:R35" si="26">(P12^2)</f>
        <v>84100</v>
      </c>
      <c r="S12" s="12">
        <f t="shared" ref="S12:S34" si="27">Q12/I12</f>
        <v>8.7613293051359523E-2</v>
      </c>
      <c r="T12" s="12">
        <f t="shared" si="0"/>
        <v>0.44291010194624653</v>
      </c>
      <c r="U12" s="12">
        <f t="shared" si="1"/>
        <v>7473.2998535258421</v>
      </c>
      <c r="V12" s="35">
        <f t="shared" si="2"/>
        <v>3594.53</v>
      </c>
      <c r="W12" s="12">
        <f t="shared" si="3"/>
        <v>1592.0536487488416</v>
      </c>
      <c r="X12" s="12">
        <f t="shared" si="4"/>
        <v>1717.9463512511584</v>
      </c>
      <c r="Y12" s="12">
        <f t="shared" si="5"/>
        <v>1717.9463512511584</v>
      </c>
      <c r="Z12" s="12">
        <f t="shared" si="6"/>
        <v>2951339.6657771682</v>
      </c>
      <c r="AA12" s="12">
        <f t="shared" si="7"/>
        <v>0.5190170245471778</v>
      </c>
      <c r="AB12" s="35">
        <f t="shared" si="8"/>
        <v>4586.45</v>
      </c>
      <c r="AC12" s="12">
        <f t="shared" si="9"/>
        <v>2031.3850370713624</v>
      </c>
      <c r="AD12" s="12">
        <f t="shared" si="10"/>
        <v>1278.6149629286376</v>
      </c>
      <c r="AE12" s="12">
        <f t="shared" si="11"/>
        <v>1278.6149629286376</v>
      </c>
      <c r="AF12" s="12">
        <f t="shared" si="12"/>
        <v>0.38628850843765489</v>
      </c>
      <c r="AG12" s="35">
        <f t="shared" si="13"/>
        <v>3387.9568565290006</v>
      </c>
      <c r="AH12" s="12">
        <f t="shared" si="14"/>
        <v>1500.5603167147447</v>
      </c>
      <c r="AI12" s="12">
        <f t="shared" si="15"/>
        <v>1809.4396832852553</v>
      </c>
      <c r="AJ12" s="12">
        <f t="shared" si="16"/>
        <v>1809.4396832852553</v>
      </c>
      <c r="AK12" s="12">
        <f t="shared" si="17"/>
        <v>0.54665851458769044</v>
      </c>
    </row>
    <row r="13" spans="1:38" ht="16.5" x14ac:dyDescent="0.3">
      <c r="C13" s="166"/>
      <c r="D13" s="6" t="s">
        <v>31</v>
      </c>
      <c r="E13" s="7">
        <v>5010</v>
      </c>
      <c r="G13" s="168"/>
      <c r="H13" s="10">
        <v>6</v>
      </c>
      <c r="I13" s="7">
        <v>5010</v>
      </c>
      <c r="J13" s="2">
        <f t="shared" si="18"/>
        <v>2165</v>
      </c>
      <c r="K13" s="2">
        <f t="shared" si="19"/>
        <v>2845</v>
      </c>
      <c r="L13" s="2">
        <f t="shared" si="20"/>
        <v>2845</v>
      </c>
      <c r="M13" s="2">
        <f t="shared" si="21"/>
        <v>8094025</v>
      </c>
      <c r="N13" s="2">
        <f t="shared" si="22"/>
        <v>0.56786427145708585</v>
      </c>
      <c r="O13" s="12">
        <f t="shared" si="23"/>
        <v>1760</v>
      </c>
      <c r="P13" s="12">
        <f t="shared" si="24"/>
        <v>3250</v>
      </c>
      <c r="Q13" s="12">
        <f t="shared" si="25"/>
        <v>3250</v>
      </c>
      <c r="R13" s="12">
        <f t="shared" si="26"/>
        <v>10562500</v>
      </c>
      <c r="S13" s="12">
        <f t="shared" si="27"/>
        <v>0.64870259481037928</v>
      </c>
      <c r="T13" s="12">
        <f t="shared" si="0"/>
        <v>0.87998146431881374</v>
      </c>
      <c r="U13" s="12">
        <f t="shared" si="1"/>
        <v>5693.3017377567139</v>
      </c>
      <c r="V13" s="35">
        <f t="shared" si="2"/>
        <v>3639.1760000000004</v>
      </c>
      <c r="W13" s="12">
        <f t="shared" si="3"/>
        <v>3202.4074253938838</v>
      </c>
      <c r="X13" s="12">
        <f t="shared" si="4"/>
        <v>1807.5925746061162</v>
      </c>
      <c r="Y13" s="12">
        <f t="shared" si="5"/>
        <v>1807.5925746061162</v>
      </c>
      <c r="Z13" s="12">
        <f t="shared" si="6"/>
        <v>3267390.9157711677</v>
      </c>
      <c r="AA13" s="12">
        <f t="shared" si="7"/>
        <v>0.36079692107906508</v>
      </c>
      <c r="AB13" s="35">
        <f t="shared" si="8"/>
        <v>4812.6399999999994</v>
      </c>
      <c r="AC13" s="12">
        <f t="shared" si="9"/>
        <v>4235.0339944392954</v>
      </c>
      <c r="AD13" s="12">
        <f t="shared" si="10"/>
        <v>774.96600556070462</v>
      </c>
      <c r="AE13" s="12">
        <f t="shared" si="11"/>
        <v>774.96600556070462</v>
      </c>
      <c r="AF13" s="12">
        <f t="shared" si="12"/>
        <v>0.15468383344525041</v>
      </c>
      <c r="AG13" s="35">
        <f t="shared" si="13"/>
        <v>3505.1280120238866</v>
      </c>
      <c r="AH13" s="12">
        <f t="shared" si="14"/>
        <v>3084.4476806456723</v>
      </c>
      <c r="AI13" s="12">
        <f t="shared" si="15"/>
        <v>1925.5523193543277</v>
      </c>
      <c r="AJ13" s="12">
        <f t="shared" si="16"/>
        <v>1925.5523193543277</v>
      </c>
      <c r="AK13" s="12">
        <f t="shared" si="17"/>
        <v>0.38434178031024502</v>
      </c>
    </row>
    <row r="14" spans="1:38" ht="16.5" x14ac:dyDescent="0.3">
      <c r="C14" s="166"/>
      <c r="D14" s="6" t="s">
        <v>32</v>
      </c>
      <c r="E14" s="7">
        <v>6150</v>
      </c>
      <c r="G14" s="168"/>
      <c r="H14" s="10">
        <v>7</v>
      </c>
      <c r="I14" s="7">
        <v>6150</v>
      </c>
      <c r="J14" s="2">
        <f t="shared" si="18"/>
        <v>4160</v>
      </c>
      <c r="K14" s="2">
        <f t="shared" si="19"/>
        <v>1990</v>
      </c>
      <c r="L14" s="2">
        <f t="shared" si="20"/>
        <v>1990</v>
      </c>
      <c r="M14" s="2">
        <f t="shared" si="21"/>
        <v>3960100</v>
      </c>
      <c r="N14" s="2">
        <f t="shared" si="22"/>
        <v>0.3235772357723577</v>
      </c>
      <c r="O14" s="12">
        <f t="shared" si="23"/>
        <v>2165</v>
      </c>
      <c r="P14" s="12">
        <f t="shared" si="24"/>
        <v>3985</v>
      </c>
      <c r="Q14" s="12">
        <f t="shared" si="25"/>
        <v>3985</v>
      </c>
      <c r="R14" s="12">
        <f t="shared" si="26"/>
        <v>15880225</v>
      </c>
      <c r="S14" s="12">
        <f t="shared" si="27"/>
        <v>0.64796747967479673</v>
      </c>
      <c r="T14" s="12">
        <f t="shared" si="0"/>
        <v>1.1193697868396664</v>
      </c>
      <c r="U14" s="12">
        <f t="shared" si="1"/>
        <v>5494.1629408842527</v>
      </c>
      <c r="V14" s="35">
        <f t="shared" si="2"/>
        <v>3683.8220000000001</v>
      </c>
      <c r="W14" s="12">
        <f t="shared" si="3"/>
        <v>4123.5590468952732</v>
      </c>
      <c r="X14" s="12">
        <f t="shared" si="4"/>
        <v>2026.4409531047268</v>
      </c>
      <c r="Y14" s="12">
        <f t="shared" si="5"/>
        <v>2026.4409531047268</v>
      </c>
      <c r="Z14" s="12">
        <f t="shared" si="6"/>
        <v>4106462.9364199932</v>
      </c>
      <c r="AA14" s="12">
        <f t="shared" si="7"/>
        <v>0.32950259400076859</v>
      </c>
      <c r="AB14" s="35">
        <f t="shared" si="8"/>
        <v>5038.83</v>
      </c>
      <c r="AC14" s="12">
        <f t="shared" si="9"/>
        <v>5640.3140630213156</v>
      </c>
      <c r="AD14" s="12">
        <f t="shared" si="10"/>
        <v>509.68593697868437</v>
      </c>
      <c r="AE14" s="12">
        <f t="shared" si="11"/>
        <v>509.68593697868437</v>
      </c>
      <c r="AF14" s="12">
        <f t="shared" si="12"/>
        <v>8.2875762110355175E-2</v>
      </c>
      <c r="AG14" s="35">
        <f t="shared" si="13"/>
        <v>3626.3514858514427</v>
      </c>
      <c r="AH14" s="12">
        <f t="shared" si="14"/>
        <v>4059.2282897232367</v>
      </c>
      <c r="AI14" s="12">
        <f t="shared" si="15"/>
        <v>2090.7717102767633</v>
      </c>
      <c r="AJ14" s="12">
        <f t="shared" si="16"/>
        <v>2090.7717102767633</v>
      </c>
      <c r="AK14" s="12">
        <f t="shared" si="17"/>
        <v>0.33996287971979894</v>
      </c>
    </row>
    <row r="15" spans="1:38" ht="16.5" x14ac:dyDescent="0.3">
      <c r="C15" s="166"/>
      <c r="D15" s="6" t="s">
        <v>33</v>
      </c>
      <c r="E15" s="7">
        <v>4220</v>
      </c>
      <c r="G15" s="168"/>
      <c r="H15" s="10">
        <v>8</v>
      </c>
      <c r="I15" s="7">
        <v>4220</v>
      </c>
      <c r="J15" s="2">
        <f t="shared" si="18"/>
        <v>5580</v>
      </c>
      <c r="K15" s="2">
        <f t="shared" si="19"/>
        <v>-1360</v>
      </c>
      <c r="L15" s="2">
        <f t="shared" si="20"/>
        <v>1360</v>
      </c>
      <c r="M15" s="2">
        <f t="shared" si="21"/>
        <v>1849600</v>
      </c>
      <c r="N15" s="2">
        <f t="shared" si="22"/>
        <v>0.32227488151658767</v>
      </c>
      <c r="O15" s="12">
        <f t="shared" si="23"/>
        <v>4160</v>
      </c>
      <c r="P15" s="12">
        <f t="shared" si="24"/>
        <v>60</v>
      </c>
      <c r="Q15" s="12">
        <f t="shared" si="25"/>
        <v>60</v>
      </c>
      <c r="R15" s="12">
        <f t="shared" si="26"/>
        <v>3600</v>
      </c>
      <c r="S15" s="12">
        <f t="shared" si="27"/>
        <v>1.4218009478672985E-2</v>
      </c>
      <c r="T15" s="12">
        <f t="shared" si="0"/>
        <v>0.80491195551436512</v>
      </c>
      <c r="U15" s="12">
        <f t="shared" si="1"/>
        <v>5242.8094415659189</v>
      </c>
      <c r="V15" s="35">
        <f t="shared" si="2"/>
        <v>3728.4680000000003</v>
      </c>
      <c r="W15" s="12">
        <f t="shared" si="3"/>
        <v>3001.0884689527343</v>
      </c>
      <c r="X15" s="12">
        <f t="shared" si="4"/>
        <v>1218.9115310472657</v>
      </c>
      <c r="Y15" s="12">
        <f t="shared" si="5"/>
        <v>1218.9115310472657</v>
      </c>
      <c r="Z15" s="12">
        <f t="shared" si="6"/>
        <v>1485745.3205199894</v>
      </c>
      <c r="AA15" s="12">
        <f t="shared" si="7"/>
        <v>0.28884159503489709</v>
      </c>
      <c r="AB15" s="35">
        <f t="shared" si="8"/>
        <v>5265.02</v>
      </c>
      <c r="AC15" s="12">
        <f t="shared" si="9"/>
        <v>4237.8775440222425</v>
      </c>
      <c r="AD15" s="12">
        <f t="shared" si="10"/>
        <v>-17.877544022242546</v>
      </c>
      <c r="AE15" s="12">
        <f t="shared" si="11"/>
        <v>17.877544022242546</v>
      </c>
      <c r="AF15" s="12">
        <f t="shared" si="12"/>
        <v>4.2363848393939686E-3</v>
      </c>
      <c r="AG15" s="35">
        <f t="shared" si="13"/>
        <v>3751.7674258475408</v>
      </c>
      <c r="AH15" s="12">
        <f t="shared" si="14"/>
        <v>3019.8424553740401</v>
      </c>
      <c r="AI15" s="12">
        <f t="shared" si="15"/>
        <v>1200.1575446259599</v>
      </c>
      <c r="AJ15" s="12">
        <f t="shared" si="16"/>
        <v>1200.1575446259599</v>
      </c>
      <c r="AK15" s="12">
        <f t="shared" si="17"/>
        <v>0.28439752242321326</v>
      </c>
    </row>
    <row r="16" spans="1:38" ht="16.5" x14ac:dyDescent="0.3">
      <c r="C16" s="166"/>
      <c r="D16" s="6" t="s">
        <v>34</v>
      </c>
      <c r="E16" s="7">
        <v>1750</v>
      </c>
      <c r="G16" s="168"/>
      <c r="H16" s="10">
        <v>9</v>
      </c>
      <c r="I16" s="7">
        <v>1750</v>
      </c>
      <c r="J16" s="2">
        <f t="shared" si="18"/>
        <v>5185</v>
      </c>
      <c r="K16" s="2">
        <f t="shared" si="19"/>
        <v>-3435</v>
      </c>
      <c r="L16" s="2">
        <f t="shared" si="20"/>
        <v>3435</v>
      </c>
      <c r="M16" s="2">
        <f t="shared" si="21"/>
        <v>11799225</v>
      </c>
      <c r="N16" s="2">
        <f t="shared" si="22"/>
        <v>1.9628571428571429</v>
      </c>
      <c r="O16" s="12">
        <f t="shared" si="23"/>
        <v>5580</v>
      </c>
      <c r="P16" s="12">
        <f t="shared" si="24"/>
        <v>-3830</v>
      </c>
      <c r="Q16" s="12">
        <f t="shared" si="25"/>
        <v>3830</v>
      </c>
      <c r="R16" s="12">
        <f t="shared" si="26"/>
        <v>14668900</v>
      </c>
      <c r="S16" s="12">
        <f t="shared" si="27"/>
        <v>2.1885714285714286</v>
      </c>
      <c r="T16" s="12">
        <f t="shared" si="0"/>
        <v>0.48211306765523637</v>
      </c>
      <c r="U16" s="12">
        <f t="shared" si="1"/>
        <v>3629.8539023452513</v>
      </c>
      <c r="V16" s="35">
        <f t="shared" si="2"/>
        <v>3773.114</v>
      </c>
      <c r="W16" s="12">
        <f t="shared" si="3"/>
        <v>1819.0675651529195</v>
      </c>
      <c r="X16" s="12">
        <f t="shared" si="4"/>
        <v>-69.067565152919542</v>
      </c>
      <c r="Y16" s="12">
        <f t="shared" si="5"/>
        <v>69.067565152919542</v>
      </c>
      <c r="Z16" s="12">
        <f t="shared" si="6"/>
        <v>4770.3285561527855</v>
      </c>
      <c r="AA16" s="12">
        <f t="shared" si="7"/>
        <v>3.9467180087382599E-2</v>
      </c>
      <c r="AB16" s="35">
        <f t="shared" si="8"/>
        <v>5491.21</v>
      </c>
      <c r="AC16" s="12">
        <f t="shared" si="9"/>
        <v>2647.3840982391107</v>
      </c>
      <c r="AD16" s="12">
        <f t="shared" si="10"/>
        <v>-897.3840982391107</v>
      </c>
      <c r="AE16" s="12">
        <f t="shared" si="11"/>
        <v>897.3840982391107</v>
      </c>
      <c r="AF16" s="12">
        <f t="shared" si="12"/>
        <v>0.51279091327949178</v>
      </c>
      <c r="AG16" s="35">
        <f t="shared" si="13"/>
        <v>3881.5208268058418</v>
      </c>
      <c r="AH16" s="12">
        <f t="shared" si="14"/>
        <v>1871.3319129790539</v>
      </c>
      <c r="AI16" s="12">
        <f t="shared" si="15"/>
        <v>-121.33191297905387</v>
      </c>
      <c r="AJ16" s="12">
        <f t="shared" si="16"/>
        <v>121.33191297905387</v>
      </c>
      <c r="AK16" s="12">
        <f t="shared" si="17"/>
        <v>6.9332521702316491E-2</v>
      </c>
    </row>
    <row r="17" spans="3:37" ht="16.5" x14ac:dyDescent="0.3">
      <c r="C17" s="167"/>
      <c r="D17" s="6" t="s">
        <v>35</v>
      </c>
      <c r="E17" s="7">
        <v>1200</v>
      </c>
      <c r="F17" s="15"/>
      <c r="G17" s="167"/>
      <c r="H17" s="10">
        <v>10</v>
      </c>
      <c r="I17" s="7">
        <v>1200</v>
      </c>
      <c r="J17" s="2">
        <f t="shared" si="18"/>
        <v>2985</v>
      </c>
      <c r="K17" s="2">
        <f t="shared" si="19"/>
        <v>-1785</v>
      </c>
      <c r="L17" s="2">
        <f t="shared" si="20"/>
        <v>1785</v>
      </c>
      <c r="M17" s="2">
        <f t="shared" si="21"/>
        <v>3186225</v>
      </c>
      <c r="N17" s="2">
        <f t="shared" si="22"/>
        <v>1.4875</v>
      </c>
      <c r="O17" s="12">
        <f t="shared" si="23"/>
        <v>5185</v>
      </c>
      <c r="P17" s="12">
        <f t="shared" si="24"/>
        <v>-3985</v>
      </c>
      <c r="Q17" s="12">
        <f t="shared" si="25"/>
        <v>3985</v>
      </c>
      <c r="R17" s="12">
        <f t="shared" si="26"/>
        <v>15880225</v>
      </c>
      <c r="S17" s="12">
        <f t="shared" si="27"/>
        <v>3.3208333333333333</v>
      </c>
      <c r="T17" s="12">
        <f t="shared" si="0"/>
        <v>0.32113067655236333</v>
      </c>
      <c r="U17" s="12">
        <f t="shared" si="1"/>
        <v>3736.7965367965367</v>
      </c>
      <c r="V17" s="35">
        <f t="shared" si="2"/>
        <v>3817.76</v>
      </c>
      <c r="W17" s="12">
        <f t="shared" si="3"/>
        <v>1225.9998517145507</v>
      </c>
      <c r="X17" s="12">
        <f t="shared" si="4"/>
        <v>-25.999851714550687</v>
      </c>
      <c r="Y17" s="12">
        <f t="shared" si="5"/>
        <v>25.999851714550687</v>
      </c>
      <c r="Z17" s="12">
        <f t="shared" si="6"/>
        <v>675.99228917862433</v>
      </c>
      <c r="AA17" s="12">
        <f t="shared" si="7"/>
        <v>2.1666543095458905E-2</v>
      </c>
      <c r="AB17" s="35">
        <f t="shared" si="8"/>
        <v>5717.4</v>
      </c>
      <c r="AC17" s="12">
        <f t="shared" si="9"/>
        <v>1836.0325301204819</v>
      </c>
      <c r="AD17" s="12">
        <f t="shared" si="10"/>
        <v>-636.03253012048185</v>
      </c>
      <c r="AE17" s="12">
        <f t="shared" si="11"/>
        <v>636.03253012048185</v>
      </c>
      <c r="AF17" s="12">
        <f t="shared" si="12"/>
        <v>0.53002710843373491</v>
      </c>
      <c r="AG17" s="35">
        <f t="shared" si="13"/>
        <v>4015.7616981079204</v>
      </c>
      <c r="AH17" s="12">
        <f t="shared" si="14"/>
        <v>1289.5842709864639</v>
      </c>
      <c r="AI17" s="12">
        <f t="shared" si="15"/>
        <v>-89.584270986463935</v>
      </c>
      <c r="AJ17" s="12">
        <f t="shared" si="16"/>
        <v>89.584270986463935</v>
      </c>
      <c r="AK17" s="12">
        <f t="shared" si="17"/>
        <v>7.4653559155386615E-2</v>
      </c>
    </row>
    <row r="18" spans="3:37" ht="16.5" x14ac:dyDescent="0.3">
      <c r="C18" s="166"/>
      <c r="D18" s="6" t="s">
        <v>36</v>
      </c>
      <c r="E18" s="7">
        <v>3350</v>
      </c>
      <c r="G18" s="168"/>
      <c r="H18" s="10">
        <v>11</v>
      </c>
      <c r="I18" s="7">
        <v>3350</v>
      </c>
      <c r="J18" s="2">
        <f t="shared" si="18"/>
        <v>1475</v>
      </c>
      <c r="K18" s="2">
        <f t="shared" si="19"/>
        <v>1875</v>
      </c>
      <c r="L18" s="2">
        <f t="shared" si="20"/>
        <v>1875</v>
      </c>
      <c r="M18" s="2">
        <f t="shared" si="21"/>
        <v>3515625</v>
      </c>
      <c r="N18" s="2">
        <f t="shared" si="22"/>
        <v>0.55970149253731338</v>
      </c>
      <c r="O18" s="12">
        <f t="shared" si="23"/>
        <v>2985</v>
      </c>
      <c r="P18" s="12">
        <f t="shared" si="24"/>
        <v>365</v>
      </c>
      <c r="Q18" s="12">
        <f t="shared" si="25"/>
        <v>365</v>
      </c>
      <c r="R18" s="12">
        <f t="shared" si="26"/>
        <v>133225</v>
      </c>
      <c r="S18" s="12">
        <f t="shared" si="27"/>
        <v>0.10895522388059702</v>
      </c>
      <c r="T18" s="12">
        <f t="shared" si="0"/>
        <v>0.62224281742354026</v>
      </c>
      <c r="U18" s="12">
        <f t="shared" si="1"/>
        <v>5383.7503723562713</v>
      </c>
      <c r="V18" s="35">
        <f t="shared" si="2"/>
        <v>3862.4059999999999</v>
      </c>
      <c r="W18" s="12">
        <f t="shared" si="3"/>
        <v>2403.3543914735865</v>
      </c>
      <c r="X18" s="12">
        <f t="shared" si="4"/>
        <v>946.64560852641353</v>
      </c>
      <c r="Y18" s="12">
        <f t="shared" si="5"/>
        <v>946.64560852641353</v>
      </c>
      <c r="Z18" s="12">
        <f t="shared" si="6"/>
        <v>896137.90814234375</v>
      </c>
      <c r="AA18" s="12">
        <f t="shared" si="7"/>
        <v>0.28258077866460107</v>
      </c>
      <c r="AB18" s="35">
        <f t="shared" si="8"/>
        <v>5943.59</v>
      </c>
      <c r="AC18" s="12">
        <f t="shared" si="9"/>
        <v>3698.3561872103796</v>
      </c>
      <c r="AD18" s="12">
        <f t="shared" si="10"/>
        <v>-348.35618721037963</v>
      </c>
      <c r="AE18" s="12">
        <f t="shared" si="11"/>
        <v>348.35618721037963</v>
      </c>
      <c r="AF18" s="12">
        <f t="shared" si="12"/>
        <v>0.1039869215553372</v>
      </c>
      <c r="AG18" s="35">
        <f t="shared" si="13"/>
        <v>4154.6452371508212</v>
      </c>
      <c r="AH18" s="12">
        <f t="shared" si="14"/>
        <v>2585.1981577600195</v>
      </c>
      <c r="AI18" s="12">
        <f t="shared" si="15"/>
        <v>764.80184223998049</v>
      </c>
      <c r="AJ18" s="12">
        <f t="shared" si="16"/>
        <v>764.80184223998049</v>
      </c>
      <c r="AK18" s="12">
        <f t="shared" si="17"/>
        <v>0.22829905738506881</v>
      </c>
    </row>
    <row r="19" spans="3:37" ht="16.5" x14ac:dyDescent="0.3">
      <c r="C19" s="166"/>
      <c r="D19" s="6" t="s">
        <v>37</v>
      </c>
      <c r="E19" s="7">
        <v>4820</v>
      </c>
      <c r="G19" s="168"/>
      <c r="H19" s="10">
        <v>12</v>
      </c>
      <c r="I19" s="7">
        <v>4820</v>
      </c>
      <c r="J19" s="2">
        <f t="shared" si="18"/>
        <v>2275</v>
      </c>
      <c r="K19" s="2">
        <f t="shared" si="19"/>
        <v>2545</v>
      </c>
      <c r="L19" s="2">
        <f t="shared" si="20"/>
        <v>2545</v>
      </c>
      <c r="M19" s="2">
        <f t="shared" si="21"/>
        <v>6477025</v>
      </c>
      <c r="N19" s="2">
        <f t="shared" si="22"/>
        <v>0.52800829875518673</v>
      </c>
      <c r="O19" s="12">
        <f t="shared" si="23"/>
        <v>1475</v>
      </c>
      <c r="P19" s="12">
        <f t="shared" si="24"/>
        <v>3345</v>
      </c>
      <c r="Q19" s="12">
        <f t="shared" si="25"/>
        <v>3345</v>
      </c>
      <c r="R19" s="12">
        <f t="shared" si="26"/>
        <v>11189025</v>
      </c>
      <c r="S19" s="12">
        <f t="shared" si="27"/>
        <v>0.69398340248962653</v>
      </c>
      <c r="T19" s="12">
        <f t="shared" si="0"/>
        <v>0.90500463392029662</v>
      </c>
      <c r="U19" s="12">
        <f t="shared" si="1"/>
        <v>5325.9395801331284</v>
      </c>
      <c r="V19" s="35">
        <f t="shared" si="2"/>
        <v>3907.0520000000001</v>
      </c>
      <c r="W19" s="12">
        <f t="shared" si="3"/>
        <v>3535.9001649675629</v>
      </c>
      <c r="X19" s="12">
        <f t="shared" si="4"/>
        <v>1284.0998350324371</v>
      </c>
      <c r="Y19" s="12">
        <f t="shared" si="5"/>
        <v>1284.0998350324371</v>
      </c>
      <c r="Z19" s="12">
        <f t="shared" si="6"/>
        <v>1648912.3863303321</v>
      </c>
      <c r="AA19" s="12">
        <f t="shared" si="7"/>
        <v>0.26641075415610727</v>
      </c>
      <c r="AB19" s="35">
        <f t="shared" si="8"/>
        <v>6169.78</v>
      </c>
      <c r="AC19" s="12">
        <f t="shared" si="9"/>
        <v>5583.679490268767</v>
      </c>
      <c r="AD19" s="12">
        <f t="shared" si="10"/>
        <v>-763.67949026876704</v>
      </c>
      <c r="AE19" s="12">
        <f t="shared" si="11"/>
        <v>763.67949026876704</v>
      </c>
      <c r="AF19" s="12">
        <f t="shared" si="12"/>
        <v>0.15843972827152844</v>
      </c>
      <c r="AG19" s="35">
        <f t="shared" si="13"/>
        <v>4298.3320087725306</v>
      </c>
      <c r="AH19" s="12">
        <f t="shared" si="14"/>
        <v>3890.0103860670774</v>
      </c>
      <c r="AI19" s="12">
        <f t="shared" si="15"/>
        <v>929.98961393292257</v>
      </c>
      <c r="AJ19" s="12">
        <f t="shared" si="16"/>
        <v>929.98961393292257</v>
      </c>
      <c r="AK19" s="12">
        <f t="shared" si="17"/>
        <v>0.19294390330558558</v>
      </c>
    </row>
    <row r="20" spans="3:37" ht="16.5" x14ac:dyDescent="0.3">
      <c r="C20" s="166" t="s">
        <v>59</v>
      </c>
      <c r="D20" s="6" t="s">
        <v>26</v>
      </c>
      <c r="E20" s="7">
        <v>5500</v>
      </c>
      <c r="G20" s="168" t="s">
        <v>59</v>
      </c>
      <c r="H20" s="10">
        <v>13</v>
      </c>
      <c r="I20" s="7">
        <v>5500</v>
      </c>
      <c r="J20" s="2">
        <f t="shared" si="18"/>
        <v>4085</v>
      </c>
      <c r="K20" s="2">
        <f t="shared" si="19"/>
        <v>1415</v>
      </c>
      <c r="L20" s="2">
        <f t="shared" si="20"/>
        <v>1415</v>
      </c>
      <c r="M20" s="2">
        <f t="shared" si="21"/>
        <v>2002225</v>
      </c>
      <c r="N20" s="2">
        <f t="shared" si="22"/>
        <v>0.25727272727272726</v>
      </c>
      <c r="O20" s="12">
        <f t="shared" si="23"/>
        <v>2275</v>
      </c>
      <c r="P20" s="12">
        <f t="shared" si="24"/>
        <v>3225</v>
      </c>
      <c r="Q20" s="12">
        <f t="shared" si="25"/>
        <v>3225</v>
      </c>
      <c r="R20" s="12">
        <f t="shared" si="26"/>
        <v>10400625</v>
      </c>
      <c r="S20" s="12">
        <f t="shared" si="27"/>
        <v>0.58636363636363631</v>
      </c>
      <c r="T20" s="12">
        <f>I50</f>
        <v>1.468025949953661</v>
      </c>
      <c r="U20" s="12">
        <f t="shared" si="1"/>
        <v>3746.5277777777774</v>
      </c>
      <c r="V20" s="35">
        <f t="shared" si="2"/>
        <v>3951.6980000000003</v>
      </c>
      <c r="W20" s="12">
        <f t="shared" si="3"/>
        <v>5801.1952103799831</v>
      </c>
      <c r="X20" s="12">
        <f t="shared" si="4"/>
        <v>-301.19521037998311</v>
      </c>
      <c r="Y20" s="12">
        <f t="shared" si="5"/>
        <v>301.19521037998311</v>
      </c>
      <c r="Z20" s="12">
        <f t="shared" si="6"/>
        <v>90718.554755842284</v>
      </c>
      <c r="AA20" s="12">
        <f t="shared" si="7"/>
        <v>5.4762765523633294E-2</v>
      </c>
      <c r="AB20" s="35">
        <f t="shared" si="8"/>
        <v>6395.9699999999993</v>
      </c>
      <c r="AC20" s="12">
        <f t="shared" si="9"/>
        <v>9389.4499351251161</v>
      </c>
      <c r="AD20" s="12">
        <f t="shared" si="10"/>
        <v>-3889.4499351251161</v>
      </c>
      <c r="AE20" s="12">
        <f t="shared" si="11"/>
        <v>3889.4499351251161</v>
      </c>
      <c r="AF20" s="12">
        <f t="shared" si="12"/>
        <v>0.70717271547729388</v>
      </c>
      <c r="AG20" s="35">
        <f t="shared" si="13"/>
        <v>4446.9881308828108</v>
      </c>
      <c r="AH20" s="12">
        <f t="shared" si="14"/>
        <v>6528.2939752718939</v>
      </c>
      <c r="AI20" s="12">
        <f t="shared" si="15"/>
        <v>-1028.2939752718939</v>
      </c>
      <c r="AJ20" s="12">
        <f t="shared" si="16"/>
        <v>1028.2939752718939</v>
      </c>
      <c r="AK20" s="12">
        <f t="shared" si="17"/>
        <v>0.18696254095852616</v>
      </c>
    </row>
    <row r="21" spans="3:37" ht="16.5" x14ac:dyDescent="0.3">
      <c r="C21" s="166"/>
      <c r="D21" s="6" t="s">
        <v>27</v>
      </c>
      <c r="E21" s="7">
        <v>4890</v>
      </c>
      <c r="G21" s="168"/>
      <c r="H21" s="10">
        <v>14</v>
      </c>
      <c r="I21" s="7">
        <v>4890</v>
      </c>
      <c r="J21" s="2">
        <f t="shared" si="18"/>
        <v>5160</v>
      </c>
      <c r="K21" s="2">
        <f t="shared" si="19"/>
        <v>-270</v>
      </c>
      <c r="L21" s="2">
        <f t="shared" si="20"/>
        <v>270</v>
      </c>
      <c r="M21" s="2">
        <f t="shared" si="21"/>
        <v>72900</v>
      </c>
      <c r="N21" s="2">
        <f t="shared" si="22"/>
        <v>5.5214723926380369E-2</v>
      </c>
      <c r="O21" s="12">
        <f t="shared" si="23"/>
        <v>4085</v>
      </c>
      <c r="P21" s="12">
        <f t="shared" si="24"/>
        <v>805</v>
      </c>
      <c r="Q21" s="12">
        <f t="shared" si="25"/>
        <v>805</v>
      </c>
      <c r="R21" s="12">
        <f t="shared" si="26"/>
        <v>648025</v>
      </c>
      <c r="S21" s="12">
        <f t="shared" si="27"/>
        <v>0.16462167689161555</v>
      </c>
      <c r="T21" s="12">
        <f t="shared" ref="T21:U31" si="28">I51</f>
        <v>1.0835032437442076</v>
      </c>
      <c r="U21" s="12">
        <f t="shared" si="1"/>
        <v>4513.1383115216831</v>
      </c>
      <c r="V21" s="35">
        <f t="shared" si="2"/>
        <v>3996.3440000000001</v>
      </c>
      <c r="W21" s="12">
        <f t="shared" si="3"/>
        <v>4330.0516871177015</v>
      </c>
      <c r="X21" s="12">
        <f t="shared" si="4"/>
        <v>559.94831288229852</v>
      </c>
      <c r="Y21" s="12">
        <f t="shared" si="5"/>
        <v>559.94831288229852</v>
      </c>
      <c r="Z21" s="12">
        <f t="shared" si="6"/>
        <v>313542.11309973249</v>
      </c>
      <c r="AA21" s="12">
        <f t="shared" si="7"/>
        <v>0.11450885744014284</v>
      </c>
      <c r="AB21" s="35">
        <f t="shared" si="8"/>
        <v>6622.16</v>
      </c>
      <c r="AC21" s="12">
        <f t="shared" si="9"/>
        <v>7175.1318405931415</v>
      </c>
      <c r="AD21" s="12">
        <f t="shared" si="10"/>
        <v>-2285.1318405931415</v>
      </c>
      <c r="AE21" s="12">
        <f t="shared" si="11"/>
        <v>2285.1318405931415</v>
      </c>
      <c r="AF21" s="12">
        <f t="shared" si="12"/>
        <v>0.46730712486567311</v>
      </c>
      <c r="AG21" s="35">
        <f t="shared" si="13"/>
        <v>4600.7854665140003</v>
      </c>
      <c r="AH21" s="12">
        <f t="shared" si="14"/>
        <v>4984.9659767391267</v>
      </c>
      <c r="AI21" s="12">
        <f t="shared" si="15"/>
        <v>-94.965976739126745</v>
      </c>
      <c r="AJ21" s="12">
        <f t="shared" si="16"/>
        <v>94.965976739126745</v>
      </c>
      <c r="AK21" s="12">
        <f t="shared" si="17"/>
        <v>1.9420445140925714E-2</v>
      </c>
    </row>
    <row r="22" spans="3:37" ht="16.5" x14ac:dyDescent="0.3">
      <c r="C22" s="166"/>
      <c r="D22" s="6" t="s">
        <v>28</v>
      </c>
      <c r="E22" s="7">
        <v>3060</v>
      </c>
      <c r="G22" s="168"/>
      <c r="H22" s="10">
        <v>15</v>
      </c>
      <c r="I22" s="7">
        <v>3060</v>
      </c>
      <c r="J22" s="2">
        <f t="shared" si="18"/>
        <v>5195</v>
      </c>
      <c r="K22" s="2">
        <f t="shared" si="19"/>
        <v>-2135</v>
      </c>
      <c r="L22" s="2">
        <f t="shared" si="20"/>
        <v>2135</v>
      </c>
      <c r="M22" s="2">
        <f t="shared" si="21"/>
        <v>4558225</v>
      </c>
      <c r="N22" s="2">
        <f t="shared" si="22"/>
        <v>0.69771241830065356</v>
      </c>
      <c r="O22" s="12">
        <f t="shared" si="23"/>
        <v>5160</v>
      </c>
      <c r="P22" s="12">
        <f t="shared" si="24"/>
        <v>-2100</v>
      </c>
      <c r="Q22" s="12">
        <f t="shared" si="25"/>
        <v>2100</v>
      </c>
      <c r="R22" s="12">
        <f t="shared" si="26"/>
        <v>4410000</v>
      </c>
      <c r="S22" s="12">
        <f t="shared" si="27"/>
        <v>0.68627450980392157</v>
      </c>
      <c r="T22" s="12">
        <f t="shared" si="28"/>
        <v>0.70565338276181655</v>
      </c>
      <c r="U22" s="12">
        <f t="shared" si="1"/>
        <v>4336.4066193853423</v>
      </c>
      <c r="V22" s="35">
        <f t="shared" si="2"/>
        <v>4040.9900000000002</v>
      </c>
      <c r="W22" s="12">
        <f t="shared" si="3"/>
        <v>2851.538263206673</v>
      </c>
      <c r="X22" s="12">
        <f t="shared" si="4"/>
        <v>208.46173679332696</v>
      </c>
      <c r="Y22" s="12">
        <f t="shared" si="5"/>
        <v>208.46173679332696</v>
      </c>
      <c r="Z22" s="12">
        <f t="shared" si="6"/>
        <v>43456.295706890327</v>
      </c>
      <c r="AA22" s="12">
        <f t="shared" si="7"/>
        <v>6.8124750586054564E-2</v>
      </c>
      <c r="AB22" s="35">
        <f t="shared" si="8"/>
        <v>6848.35</v>
      </c>
      <c r="AC22" s="12">
        <f t="shared" si="9"/>
        <v>4832.5613438368864</v>
      </c>
      <c r="AD22" s="12">
        <f t="shared" si="10"/>
        <v>-1772.5613438368864</v>
      </c>
      <c r="AE22" s="12">
        <f t="shared" si="11"/>
        <v>1772.5613438368864</v>
      </c>
      <c r="AF22" s="12">
        <f t="shared" si="12"/>
        <v>0.57926841301859033</v>
      </c>
      <c r="AG22" s="35">
        <f t="shared" si="13"/>
        <v>4759.901822513827</v>
      </c>
      <c r="AH22" s="12">
        <f t="shared" si="14"/>
        <v>3358.8408226710176</v>
      </c>
      <c r="AI22" s="12">
        <f t="shared" si="15"/>
        <v>-298.84082267101758</v>
      </c>
      <c r="AJ22" s="12">
        <f t="shared" si="16"/>
        <v>298.84082267101758</v>
      </c>
      <c r="AK22" s="12">
        <f t="shared" si="17"/>
        <v>9.7660399565692016E-2</v>
      </c>
    </row>
    <row r="23" spans="3:37" ht="16.5" x14ac:dyDescent="0.3">
      <c r="C23" s="166"/>
      <c r="D23" s="6" t="s">
        <v>29</v>
      </c>
      <c r="E23" s="7">
        <v>960</v>
      </c>
      <c r="G23" s="168"/>
      <c r="H23" s="10">
        <v>16</v>
      </c>
      <c r="I23" s="7">
        <v>960</v>
      </c>
      <c r="J23" s="2">
        <f t="shared" si="18"/>
        <v>3975</v>
      </c>
      <c r="K23" s="2">
        <f t="shared" si="19"/>
        <v>-3015</v>
      </c>
      <c r="L23" s="2">
        <f t="shared" si="20"/>
        <v>3015</v>
      </c>
      <c r="M23" s="2">
        <f t="shared" si="21"/>
        <v>9090225</v>
      </c>
      <c r="N23" s="2">
        <f t="shared" si="22"/>
        <v>3.140625</v>
      </c>
      <c r="O23" s="12">
        <f t="shared" si="23"/>
        <v>5195</v>
      </c>
      <c r="P23" s="12">
        <f t="shared" si="24"/>
        <v>-4235</v>
      </c>
      <c r="Q23" s="12">
        <f t="shared" si="25"/>
        <v>4235</v>
      </c>
      <c r="R23" s="12">
        <f t="shared" si="26"/>
        <v>17935225</v>
      </c>
      <c r="S23" s="12">
        <f t="shared" si="27"/>
        <v>4.411458333333333</v>
      </c>
      <c r="T23" s="12">
        <f t="shared" si="28"/>
        <v>0.16515291936978685</v>
      </c>
      <c r="U23" s="12">
        <f t="shared" si="1"/>
        <v>5812.7946127946125</v>
      </c>
      <c r="V23" s="35">
        <f t="shared" si="2"/>
        <v>4085.6360000000004</v>
      </c>
      <c r="W23" s="12">
        <f t="shared" si="3"/>
        <v>674.75471288229858</v>
      </c>
      <c r="X23" s="12">
        <f t="shared" si="4"/>
        <v>285.24528711770142</v>
      </c>
      <c r="Y23" s="12">
        <f t="shared" si="5"/>
        <v>285.24528711770142</v>
      </c>
      <c r="Z23" s="12">
        <f t="shared" si="6"/>
        <v>81364.873822859925</v>
      </c>
      <c r="AA23" s="12">
        <f t="shared" si="7"/>
        <v>0.29713050741427233</v>
      </c>
      <c r="AB23" s="35">
        <f t="shared" si="8"/>
        <v>7074.54</v>
      </c>
      <c r="AC23" s="12">
        <f t="shared" si="9"/>
        <v>1168.3809341983319</v>
      </c>
      <c r="AD23" s="12">
        <f t="shared" si="10"/>
        <v>-208.38093419833194</v>
      </c>
      <c r="AE23" s="12">
        <f t="shared" si="11"/>
        <v>208.38093419833194</v>
      </c>
      <c r="AF23" s="12">
        <f t="shared" si="12"/>
        <v>0.21706347312326243</v>
      </c>
      <c r="AG23" s="35">
        <f t="shared" si="13"/>
        <v>4924.5211551099201</v>
      </c>
      <c r="AH23" s="12">
        <f t="shared" si="14"/>
        <v>813.29904526467828</v>
      </c>
      <c r="AI23" s="12">
        <f t="shared" si="15"/>
        <v>146.70095473532172</v>
      </c>
      <c r="AJ23" s="12">
        <f t="shared" si="16"/>
        <v>146.70095473532172</v>
      </c>
      <c r="AK23" s="12">
        <f t="shared" si="17"/>
        <v>0.15281349451596013</v>
      </c>
    </row>
    <row r="24" spans="3:37" ht="16.5" x14ac:dyDescent="0.3">
      <c r="C24" s="166"/>
      <c r="D24" s="6" t="s">
        <v>30</v>
      </c>
      <c r="E24" s="7">
        <v>2000</v>
      </c>
      <c r="G24" s="168"/>
      <c r="H24" s="10">
        <v>17</v>
      </c>
      <c r="I24" s="7">
        <v>2000</v>
      </c>
      <c r="J24" s="2">
        <f t="shared" si="18"/>
        <v>2010</v>
      </c>
      <c r="K24" s="2">
        <f t="shared" si="19"/>
        <v>-10</v>
      </c>
      <c r="L24" s="2">
        <f t="shared" si="20"/>
        <v>10</v>
      </c>
      <c r="M24" s="2">
        <f t="shared" si="21"/>
        <v>100</v>
      </c>
      <c r="N24" s="2">
        <f t="shared" si="22"/>
        <v>5.0000000000000001E-3</v>
      </c>
      <c r="O24" s="12">
        <f t="shared" si="23"/>
        <v>3975</v>
      </c>
      <c r="P24" s="12">
        <f t="shared" si="24"/>
        <v>-1975</v>
      </c>
      <c r="Q24" s="12">
        <f t="shared" si="25"/>
        <v>1975</v>
      </c>
      <c r="R24" s="12">
        <f t="shared" si="26"/>
        <v>3900625</v>
      </c>
      <c r="S24" s="12">
        <f t="shared" si="27"/>
        <v>0.98750000000000004</v>
      </c>
      <c r="T24" s="12">
        <f t="shared" si="28"/>
        <v>0.44291010194624653</v>
      </c>
      <c r="U24" s="12">
        <f t="shared" si="1"/>
        <v>4515.5890353630466</v>
      </c>
      <c r="V24" s="35">
        <f t="shared" si="2"/>
        <v>4130.2820000000002</v>
      </c>
      <c r="W24" s="12">
        <f t="shared" si="3"/>
        <v>1829.3436216867472</v>
      </c>
      <c r="X24" s="12">
        <f t="shared" si="4"/>
        <v>170.65637831325284</v>
      </c>
      <c r="Y24" s="12">
        <f t="shared" si="5"/>
        <v>170.65637831325284</v>
      </c>
      <c r="Z24" s="12">
        <f t="shared" si="6"/>
        <v>29123.599458996076</v>
      </c>
      <c r="AA24" s="12">
        <f t="shared" si="7"/>
        <v>8.5328189156626419E-2</v>
      </c>
      <c r="AB24" s="35">
        <f t="shared" si="8"/>
        <v>7300.73</v>
      </c>
      <c r="AC24" s="12">
        <f t="shared" si="9"/>
        <v>3233.5670685820201</v>
      </c>
      <c r="AD24" s="12">
        <f t="shared" si="10"/>
        <v>-1233.5670685820201</v>
      </c>
      <c r="AE24" s="12">
        <f t="shared" si="11"/>
        <v>1233.5670685820201</v>
      </c>
      <c r="AF24" s="12">
        <f t="shared" si="12"/>
        <v>0.61678353429101007</v>
      </c>
      <c r="AG24" s="35">
        <f t="shared" si="13"/>
        <v>5094.8337825836934</v>
      </c>
      <c r="AH24" s="12">
        <f t="shared" si="14"/>
        <v>2256.5533500433244</v>
      </c>
      <c r="AI24" s="12">
        <f t="shared" si="15"/>
        <v>-256.55335004332437</v>
      </c>
      <c r="AJ24" s="12">
        <f t="shared" si="16"/>
        <v>256.55335004332437</v>
      </c>
      <c r="AK24" s="12">
        <f t="shared" si="17"/>
        <v>0.12827667502166218</v>
      </c>
    </row>
    <row r="25" spans="3:37" ht="16.5" x14ac:dyDescent="0.3">
      <c r="C25" s="166"/>
      <c r="D25" s="6" t="s">
        <v>31</v>
      </c>
      <c r="E25" s="7">
        <v>5540</v>
      </c>
      <c r="G25" s="168"/>
      <c r="H25" s="10">
        <v>18</v>
      </c>
      <c r="I25" s="7">
        <v>5540</v>
      </c>
      <c r="J25" s="2">
        <f t="shared" si="18"/>
        <v>1480</v>
      </c>
      <c r="K25" s="2">
        <f t="shared" si="19"/>
        <v>4060</v>
      </c>
      <c r="L25" s="2">
        <f t="shared" si="20"/>
        <v>4060</v>
      </c>
      <c r="M25" s="2">
        <f t="shared" si="21"/>
        <v>16483600</v>
      </c>
      <c r="N25" s="2">
        <f t="shared" si="22"/>
        <v>0.73285198555956677</v>
      </c>
      <c r="O25" s="12">
        <f t="shared" si="23"/>
        <v>2010</v>
      </c>
      <c r="P25" s="12">
        <f t="shared" si="24"/>
        <v>3530</v>
      </c>
      <c r="Q25" s="12">
        <f t="shared" si="25"/>
        <v>3530</v>
      </c>
      <c r="R25" s="12">
        <f t="shared" si="26"/>
        <v>12460900</v>
      </c>
      <c r="S25" s="12">
        <f t="shared" si="27"/>
        <v>0.63718411552346566</v>
      </c>
      <c r="T25" s="12">
        <f t="shared" si="28"/>
        <v>0.87998146431881374</v>
      </c>
      <c r="U25" s="12">
        <f t="shared" si="1"/>
        <v>6295.5871511321748</v>
      </c>
      <c r="V25" s="35">
        <f t="shared" si="2"/>
        <v>4174.9279999999999</v>
      </c>
      <c r="W25" s="12">
        <f t="shared" si="3"/>
        <v>3673.8592548656165</v>
      </c>
      <c r="X25" s="12">
        <f t="shared" si="4"/>
        <v>1866.1407451343835</v>
      </c>
      <c r="Y25" s="12">
        <f t="shared" si="5"/>
        <v>1866.1407451343835</v>
      </c>
      <c r="Z25" s="12">
        <v>1648912</v>
      </c>
      <c r="AA25" s="12">
        <f t="shared" si="7"/>
        <v>0.33684850995205479</v>
      </c>
      <c r="AB25" s="35">
        <f t="shared" si="8"/>
        <v>7526.92</v>
      </c>
      <c r="AC25" s="12">
        <f t="shared" si="9"/>
        <v>6623.550083410566</v>
      </c>
      <c r="AD25" s="12">
        <f t="shared" si="10"/>
        <v>-1083.550083410566</v>
      </c>
      <c r="AE25" s="12">
        <f t="shared" si="11"/>
        <v>1083.550083410566</v>
      </c>
      <c r="AF25" s="12">
        <f t="shared" si="12"/>
        <v>0.19558665765533684</v>
      </c>
      <c r="AG25" s="35">
        <f t="shared" si="13"/>
        <v>5271.0366052994796</v>
      </c>
      <c r="AH25" s="12">
        <f t="shared" si="14"/>
        <v>4638.4145104095051</v>
      </c>
      <c r="AI25" s="12">
        <f t="shared" si="15"/>
        <v>901.58548959049494</v>
      </c>
      <c r="AJ25" s="12">
        <f t="shared" si="16"/>
        <v>901.58548959049494</v>
      </c>
      <c r="AK25" s="12">
        <f t="shared" si="17"/>
        <v>0.16274106310297742</v>
      </c>
    </row>
    <row r="26" spans="3:37" ht="16.5" x14ac:dyDescent="0.3">
      <c r="C26" s="166"/>
      <c r="D26" s="6" t="s">
        <v>32</v>
      </c>
      <c r="E26" s="7">
        <v>7270</v>
      </c>
      <c r="G26" s="168"/>
      <c r="H26" s="10">
        <v>19</v>
      </c>
      <c r="I26" s="7">
        <v>7270</v>
      </c>
      <c r="J26" s="2">
        <f t="shared" si="18"/>
        <v>3770</v>
      </c>
      <c r="K26" s="2">
        <f t="shared" si="19"/>
        <v>3500</v>
      </c>
      <c r="L26" s="2">
        <f t="shared" si="20"/>
        <v>3500</v>
      </c>
      <c r="M26" s="2">
        <f t="shared" si="21"/>
        <v>12250000</v>
      </c>
      <c r="N26" s="2">
        <f t="shared" si="22"/>
        <v>0.48143053645116918</v>
      </c>
      <c r="O26" s="12">
        <f t="shared" si="23"/>
        <v>1480</v>
      </c>
      <c r="P26" s="12">
        <f t="shared" si="24"/>
        <v>5790</v>
      </c>
      <c r="Q26" s="12">
        <f t="shared" si="25"/>
        <v>5790</v>
      </c>
      <c r="R26" s="12">
        <f t="shared" si="26"/>
        <v>33524100</v>
      </c>
      <c r="S26" s="12">
        <f t="shared" si="27"/>
        <v>0.796423658872077</v>
      </c>
      <c r="T26" s="12">
        <f t="shared" si="28"/>
        <v>1.1193697868396664</v>
      </c>
      <c r="U26" s="12">
        <f t="shared" si="1"/>
        <v>6494.7259480046368</v>
      </c>
      <c r="V26" s="35">
        <f t="shared" si="2"/>
        <v>4219.5740000000005</v>
      </c>
      <c r="W26" s="12">
        <f t="shared" si="3"/>
        <v>4723.2636489341994</v>
      </c>
      <c r="X26" s="12">
        <f t="shared" si="4"/>
        <v>2546.7363510658006</v>
      </c>
      <c r="Y26" s="12">
        <f t="shared" si="5"/>
        <v>2546.7363510658006</v>
      </c>
      <c r="Z26" s="12">
        <f>(X26^2)</f>
        <v>6485866.0418399489</v>
      </c>
      <c r="AA26" s="12">
        <f t="shared" si="7"/>
        <v>0.35030761362665758</v>
      </c>
      <c r="AB26" s="35">
        <f t="shared" si="8"/>
        <v>7753.11</v>
      </c>
      <c r="AC26" s="12">
        <f t="shared" si="9"/>
        <v>8678.5970880444856</v>
      </c>
      <c r="AD26" s="12">
        <f t="shared" si="10"/>
        <v>-1408.5970880444856</v>
      </c>
      <c r="AE26" s="12">
        <f t="shared" si="11"/>
        <v>1408.5970880444856</v>
      </c>
      <c r="AF26" s="12">
        <f t="shared" si="12"/>
        <v>0.19375475764023187</v>
      </c>
      <c r="AG26" s="35">
        <f t="shared" si="13"/>
        <v>5453.3333333432756</v>
      </c>
      <c r="AH26" s="12">
        <f t="shared" si="14"/>
        <v>6104.2965709101099</v>
      </c>
      <c r="AI26" s="12">
        <f t="shared" si="15"/>
        <v>1165.7034290898901</v>
      </c>
      <c r="AJ26" s="12">
        <f t="shared" si="16"/>
        <v>1165.7034290898901</v>
      </c>
      <c r="AK26" s="12">
        <f t="shared" si="17"/>
        <v>0.16034435063134664</v>
      </c>
    </row>
    <row r="27" spans="3:37" ht="16.5" x14ac:dyDescent="0.3">
      <c r="C27" s="166"/>
      <c r="D27" s="6" t="s">
        <v>33</v>
      </c>
      <c r="E27" s="7">
        <v>5430</v>
      </c>
      <c r="G27" s="168"/>
      <c r="H27" s="10">
        <v>20</v>
      </c>
      <c r="I27" s="7">
        <v>5430</v>
      </c>
      <c r="J27" s="2">
        <f t="shared" si="18"/>
        <v>6405</v>
      </c>
      <c r="K27" s="2">
        <f t="shared" si="19"/>
        <v>-975</v>
      </c>
      <c r="L27" s="2">
        <f t="shared" si="20"/>
        <v>975</v>
      </c>
      <c r="M27" s="2">
        <f t="shared" si="21"/>
        <v>950625</v>
      </c>
      <c r="N27" s="2">
        <f t="shared" si="22"/>
        <v>0.17955801104972377</v>
      </c>
      <c r="O27" s="12">
        <f t="shared" si="23"/>
        <v>3770</v>
      </c>
      <c r="P27" s="12">
        <f t="shared" si="24"/>
        <v>1660</v>
      </c>
      <c r="Q27" s="12">
        <f t="shared" si="25"/>
        <v>1660</v>
      </c>
      <c r="R27" s="12">
        <f t="shared" si="26"/>
        <v>2755600</v>
      </c>
      <c r="S27" s="12">
        <f t="shared" si="27"/>
        <v>0.30570902394106814</v>
      </c>
      <c r="T27" s="12">
        <f t="shared" si="28"/>
        <v>0.80491195551436512</v>
      </c>
      <c r="U27" s="12">
        <f t="shared" si="1"/>
        <v>6746.0794473229707</v>
      </c>
      <c r="V27" s="35">
        <f t="shared" si="2"/>
        <v>4264.22</v>
      </c>
      <c r="W27" s="12">
        <f t="shared" si="3"/>
        <v>3432.3216589434664</v>
      </c>
      <c r="X27" s="12">
        <f t="shared" si="4"/>
        <v>1997.6783410565336</v>
      </c>
      <c r="Y27" s="12">
        <f t="shared" si="5"/>
        <v>1997.6783410565336</v>
      </c>
      <c r="Z27" s="12">
        <f t="shared" ref="Z27:Z31" si="29">(X27^2)</f>
        <v>3990718.754326384</v>
      </c>
      <c r="AA27" s="12">
        <f t="shared" si="7"/>
        <v>0.36789656373048502</v>
      </c>
      <c r="AB27" s="35">
        <f t="shared" si="8"/>
        <v>7979.3</v>
      </c>
      <c r="AC27" s="12">
        <f t="shared" si="9"/>
        <v>6422.6339666357735</v>
      </c>
      <c r="AD27" s="12">
        <f t="shared" si="10"/>
        <v>-992.6339666357735</v>
      </c>
      <c r="AE27" s="12">
        <f t="shared" si="11"/>
        <v>992.6339666357735</v>
      </c>
      <c r="AF27" s="12">
        <f t="shared" si="12"/>
        <v>0.18280551871745368</v>
      </c>
      <c r="AG27" s="35">
        <f t="shared" si="13"/>
        <v>5641.9347220342888</v>
      </c>
      <c r="AH27" s="12">
        <f t="shared" si="14"/>
        <v>4541.2607099970155</v>
      </c>
      <c r="AI27" s="12">
        <f t="shared" si="15"/>
        <v>888.73929000298449</v>
      </c>
      <c r="AJ27" s="12">
        <f t="shared" si="16"/>
        <v>888.73929000298449</v>
      </c>
      <c r="AK27" s="12">
        <f t="shared" si="17"/>
        <v>0.16367206077403029</v>
      </c>
    </row>
    <row r="28" spans="3:37" ht="16.5" x14ac:dyDescent="0.3">
      <c r="C28" s="166"/>
      <c r="D28" s="6" t="s">
        <v>34</v>
      </c>
      <c r="E28" s="7">
        <v>4030</v>
      </c>
      <c r="G28" s="168"/>
      <c r="H28" s="10">
        <v>21</v>
      </c>
      <c r="I28" s="7">
        <v>4030</v>
      </c>
      <c r="J28" s="2">
        <f t="shared" si="18"/>
        <v>6350</v>
      </c>
      <c r="K28" s="2">
        <f t="shared" si="19"/>
        <v>-2320</v>
      </c>
      <c r="L28" s="2">
        <f t="shared" si="20"/>
        <v>2320</v>
      </c>
      <c r="M28" s="2">
        <f t="shared" si="21"/>
        <v>5382400</v>
      </c>
      <c r="N28" s="2">
        <f t="shared" si="22"/>
        <v>0.57568238213399503</v>
      </c>
      <c r="O28" s="12">
        <f t="shared" si="23"/>
        <v>6405</v>
      </c>
      <c r="P28" s="12">
        <f t="shared" si="24"/>
        <v>-2375</v>
      </c>
      <c r="Q28" s="12">
        <f t="shared" si="25"/>
        <v>2375</v>
      </c>
      <c r="R28" s="12">
        <f t="shared" si="26"/>
        <v>5640625</v>
      </c>
      <c r="S28" s="12">
        <f t="shared" si="27"/>
        <v>0.58933002481389574</v>
      </c>
      <c r="T28" s="12">
        <f t="shared" si="28"/>
        <v>0.48211306765523637</v>
      </c>
      <c r="U28" s="12">
        <f t="shared" si="1"/>
        <v>8359.0349865436365</v>
      </c>
      <c r="V28" s="35">
        <f t="shared" si="2"/>
        <v>4308.866</v>
      </c>
      <c r="W28" s="12">
        <f t="shared" si="3"/>
        <v>2077.3606053753479</v>
      </c>
      <c r="X28" s="12">
        <f t="shared" si="4"/>
        <v>1952.6393946246521</v>
      </c>
      <c r="Y28" s="12">
        <f t="shared" si="5"/>
        <v>1952.6393946246521</v>
      </c>
      <c r="Z28" s="12">
        <f t="shared" si="29"/>
        <v>3812800.6054401281</v>
      </c>
      <c r="AA28" s="12">
        <f t="shared" si="7"/>
        <v>0.48452590437336279</v>
      </c>
      <c r="AB28" s="35">
        <f t="shared" si="8"/>
        <v>8205.49</v>
      </c>
      <c r="AC28" s="12">
        <f t="shared" si="9"/>
        <v>3955.9739555143656</v>
      </c>
      <c r="AD28" s="12">
        <f t="shared" si="10"/>
        <v>74.026044485634429</v>
      </c>
      <c r="AE28" s="12">
        <f t="shared" si="11"/>
        <v>74.026044485634429</v>
      </c>
      <c r="AF28" s="12">
        <f t="shared" si="12"/>
        <v>1.8368745529934102E-2</v>
      </c>
      <c r="AG28" s="35">
        <f t="shared" si="13"/>
        <v>5837.0588155815585</v>
      </c>
      <c r="AH28" s="12">
        <f t="shared" si="14"/>
        <v>2814.1223316640658</v>
      </c>
      <c r="AI28" s="12">
        <f t="shared" si="15"/>
        <v>1215.8776683359342</v>
      </c>
      <c r="AJ28" s="12">
        <f t="shared" si="16"/>
        <v>1215.8776683359342</v>
      </c>
      <c r="AK28" s="12">
        <f t="shared" si="17"/>
        <v>0.30170661745308541</v>
      </c>
    </row>
    <row r="29" spans="3:37" ht="16.5" x14ac:dyDescent="0.3">
      <c r="C29" s="166"/>
      <c r="D29" s="6" t="s">
        <v>35</v>
      </c>
      <c r="E29" s="7">
        <v>2650</v>
      </c>
      <c r="G29" s="168"/>
      <c r="H29" s="10">
        <v>22</v>
      </c>
      <c r="I29" s="7">
        <v>2650</v>
      </c>
      <c r="J29" s="2">
        <f t="shared" si="18"/>
        <v>4730</v>
      </c>
      <c r="K29" s="2">
        <f t="shared" si="19"/>
        <v>-2080</v>
      </c>
      <c r="L29" s="2">
        <f t="shared" si="20"/>
        <v>2080</v>
      </c>
      <c r="M29" s="2">
        <f t="shared" si="21"/>
        <v>4326400</v>
      </c>
      <c r="N29" s="2">
        <f t="shared" si="22"/>
        <v>0.78490566037735854</v>
      </c>
      <c r="O29" s="12">
        <f t="shared" si="23"/>
        <v>6350</v>
      </c>
      <c r="P29" s="12">
        <f t="shared" si="24"/>
        <v>-3700</v>
      </c>
      <c r="Q29" s="12">
        <f t="shared" si="25"/>
        <v>3700</v>
      </c>
      <c r="R29" s="12">
        <f t="shared" si="26"/>
        <v>13690000</v>
      </c>
      <c r="S29" s="12">
        <f t="shared" si="27"/>
        <v>1.3962264150943395</v>
      </c>
      <c r="T29" s="12">
        <f t="shared" si="28"/>
        <v>0.32113067655236333</v>
      </c>
      <c r="U29" s="12">
        <f t="shared" si="1"/>
        <v>8252.0923520923516</v>
      </c>
      <c r="V29" s="35">
        <f t="shared" si="2"/>
        <v>4353.5120000000006</v>
      </c>
      <c r="W29" s="12">
        <f t="shared" si="3"/>
        <v>1398.0462539388325</v>
      </c>
      <c r="X29" s="12">
        <f t="shared" si="4"/>
        <v>1251.9537460611675</v>
      </c>
      <c r="Y29" s="12">
        <f t="shared" si="5"/>
        <v>1251.9537460611675</v>
      </c>
      <c r="Z29" s="12">
        <f t="shared" si="29"/>
        <v>1567388.1822765903</v>
      </c>
      <c r="AA29" s="12">
        <f t="shared" si="7"/>
        <v>0.47243537587213869</v>
      </c>
      <c r="AB29" s="35">
        <f t="shared" si="8"/>
        <v>8431.68</v>
      </c>
      <c r="AC29" s="12">
        <f t="shared" si="9"/>
        <v>2707.671102873031</v>
      </c>
      <c r="AD29" s="12">
        <f t="shared" si="10"/>
        <v>-57.671102873031032</v>
      </c>
      <c r="AE29" s="12">
        <f t="shared" si="11"/>
        <v>57.671102873031032</v>
      </c>
      <c r="AF29" s="12">
        <f t="shared" si="12"/>
        <v>2.1762680329445672E-2</v>
      </c>
      <c r="AG29" s="35">
        <f t="shared" si="13"/>
        <v>6038.9311991673394</v>
      </c>
      <c r="AH29" s="12">
        <f t="shared" si="14"/>
        <v>1939.2860616417825</v>
      </c>
      <c r="AI29" s="12">
        <f t="shared" si="15"/>
        <v>710.71393835821755</v>
      </c>
      <c r="AJ29" s="12">
        <f t="shared" si="16"/>
        <v>710.71393835821755</v>
      </c>
      <c r="AK29" s="12">
        <f t="shared" si="17"/>
        <v>0.26819393900310096</v>
      </c>
    </row>
    <row r="30" spans="3:37" ht="16.5" x14ac:dyDescent="0.3">
      <c r="C30" s="166"/>
      <c r="D30" s="6" t="s">
        <v>36</v>
      </c>
      <c r="E30" s="7">
        <v>4110</v>
      </c>
      <c r="G30" s="168"/>
      <c r="H30" s="10">
        <v>23</v>
      </c>
      <c r="I30" s="7">
        <v>4110</v>
      </c>
      <c r="J30" s="2">
        <f t="shared" si="18"/>
        <v>3340</v>
      </c>
      <c r="K30" s="2">
        <f t="shared" si="19"/>
        <v>770</v>
      </c>
      <c r="L30" s="2">
        <f t="shared" si="20"/>
        <v>770</v>
      </c>
      <c r="M30" s="2">
        <f t="shared" si="21"/>
        <v>592900</v>
      </c>
      <c r="N30" s="2">
        <f t="shared" si="22"/>
        <v>0.18734793187347931</v>
      </c>
      <c r="O30" s="12">
        <f t="shared" si="23"/>
        <v>4730</v>
      </c>
      <c r="P30" s="12">
        <f t="shared" si="24"/>
        <v>-620</v>
      </c>
      <c r="Q30" s="12">
        <f t="shared" si="25"/>
        <v>620</v>
      </c>
      <c r="R30" s="12">
        <f t="shared" si="26"/>
        <v>384400</v>
      </c>
      <c r="S30" s="12">
        <f t="shared" si="27"/>
        <v>0.15085158150851583</v>
      </c>
      <c r="T30" s="12">
        <f t="shared" si="28"/>
        <v>0.62224281742354026</v>
      </c>
      <c r="U30" s="12">
        <f t="shared" si="1"/>
        <v>6605.1385165326192</v>
      </c>
      <c r="V30" s="35">
        <f t="shared" si="2"/>
        <v>4398.1580000000004</v>
      </c>
      <c r="W30" s="12">
        <f t="shared" si="3"/>
        <v>2736.722225393883</v>
      </c>
      <c r="X30" s="12">
        <f t="shared" si="4"/>
        <v>1373.277774606117</v>
      </c>
      <c r="Y30" s="12">
        <f t="shared" si="5"/>
        <v>1373.277774606117</v>
      </c>
      <c r="Z30" s="12">
        <f t="shared" si="29"/>
        <v>1885891.846227129</v>
      </c>
      <c r="AA30" s="12">
        <f t="shared" si="7"/>
        <v>0.33413084540294818</v>
      </c>
      <c r="AB30" s="35">
        <f t="shared" si="8"/>
        <v>8657.869999999999</v>
      </c>
      <c r="AC30" s="12">
        <f t="shared" si="9"/>
        <v>5387.297421686746</v>
      </c>
      <c r="AD30" s="12">
        <f t="shared" si="10"/>
        <v>-1277.297421686746</v>
      </c>
      <c r="AE30" s="12">
        <f t="shared" si="11"/>
        <v>1277.297421686746</v>
      </c>
      <c r="AF30" s="12">
        <f t="shared" si="12"/>
        <v>0.3107779614809601</v>
      </c>
      <c r="AG30" s="35">
        <f t="shared" si="13"/>
        <v>6247.7852597487035</v>
      </c>
      <c r="AH30" s="12">
        <f t="shared" si="14"/>
        <v>3887.6395026832988</v>
      </c>
      <c r="AI30" s="12">
        <f t="shared" si="15"/>
        <v>222.36049731670118</v>
      </c>
      <c r="AJ30" s="12">
        <f t="shared" si="16"/>
        <v>222.36049731670118</v>
      </c>
      <c r="AK30" s="12">
        <f t="shared" si="17"/>
        <v>5.4102310782652353E-2</v>
      </c>
    </row>
    <row r="31" spans="3:37" ht="16.5" x14ac:dyDescent="0.3">
      <c r="C31" s="166"/>
      <c r="D31" s="6" t="s">
        <v>37</v>
      </c>
      <c r="E31" s="7">
        <v>6030</v>
      </c>
      <c r="G31" s="168"/>
      <c r="H31" s="10">
        <v>24</v>
      </c>
      <c r="I31" s="7">
        <v>6030</v>
      </c>
      <c r="J31" s="2">
        <f t="shared" si="18"/>
        <v>3380</v>
      </c>
      <c r="K31" s="2">
        <f t="shared" si="19"/>
        <v>2650</v>
      </c>
      <c r="L31" s="2">
        <f t="shared" si="20"/>
        <v>2650</v>
      </c>
      <c r="M31" s="2">
        <f t="shared" si="21"/>
        <v>7022500</v>
      </c>
      <c r="N31" s="2">
        <f t="shared" si="22"/>
        <v>0.43946932006633499</v>
      </c>
      <c r="O31" s="12">
        <f t="shared" si="23"/>
        <v>3340</v>
      </c>
      <c r="P31" s="12">
        <f t="shared" si="24"/>
        <v>2690</v>
      </c>
      <c r="Q31" s="12">
        <f t="shared" si="25"/>
        <v>2690</v>
      </c>
      <c r="R31" s="12">
        <f t="shared" si="26"/>
        <v>7236100</v>
      </c>
      <c r="S31" s="12">
        <f t="shared" si="27"/>
        <v>0.44610281923714762</v>
      </c>
      <c r="T31" s="12">
        <f t="shared" si="28"/>
        <v>0.90500463392029662</v>
      </c>
      <c r="U31" s="12">
        <f t="shared" si="1"/>
        <v>6662.9493087557603</v>
      </c>
      <c r="V31" s="35">
        <f t="shared" si="2"/>
        <v>4442.8040000000001</v>
      </c>
      <c r="W31" s="12">
        <f t="shared" si="3"/>
        <v>4020.7582075996297</v>
      </c>
      <c r="X31" s="12">
        <f t="shared" si="4"/>
        <v>2009.2417924003703</v>
      </c>
      <c r="Y31" s="12">
        <f t="shared" si="5"/>
        <v>2009.2417924003703</v>
      </c>
      <c r="Z31" s="12">
        <f t="shared" si="29"/>
        <v>4037052.5803282526</v>
      </c>
      <c r="AA31" s="12">
        <f t="shared" si="7"/>
        <v>0.33320759409624717</v>
      </c>
      <c r="AB31" s="35">
        <f t="shared" si="8"/>
        <v>8884.06</v>
      </c>
      <c r="AC31" s="12">
        <f t="shared" si="9"/>
        <v>8040.1154680259497</v>
      </c>
      <c r="AD31" s="12">
        <f t="shared" si="10"/>
        <v>-2010.1154680259497</v>
      </c>
      <c r="AE31" s="12">
        <f t="shared" si="11"/>
        <v>2010.1154680259497</v>
      </c>
      <c r="AF31" s="12">
        <f t="shared" si="12"/>
        <v>0.33335248225969316</v>
      </c>
      <c r="AG31" s="35">
        <f t="shared" si="13"/>
        <v>6463.8624558788451</v>
      </c>
      <c r="AH31" s="12">
        <f t="shared" si="14"/>
        <v>5849.8254755937833</v>
      </c>
      <c r="AI31" s="12">
        <f t="shared" si="15"/>
        <v>180.17452440621673</v>
      </c>
      <c r="AJ31" s="12">
        <f t="shared" si="16"/>
        <v>180.17452440621673</v>
      </c>
      <c r="AK31" s="12">
        <f t="shared" si="17"/>
        <v>2.9879688956254848E-2</v>
      </c>
    </row>
    <row r="32" spans="3:37" ht="16.5" x14ac:dyDescent="0.3">
      <c r="C32" s="166" t="s">
        <v>61</v>
      </c>
      <c r="D32" s="6" t="s">
        <v>26</v>
      </c>
      <c r="E32" s="7">
        <v>6100</v>
      </c>
      <c r="G32" s="168" t="s">
        <v>61</v>
      </c>
      <c r="H32" s="10">
        <v>25</v>
      </c>
      <c r="I32" s="7">
        <v>6100</v>
      </c>
      <c r="J32" s="2">
        <f t="shared" si="18"/>
        <v>5070</v>
      </c>
      <c r="K32" s="2">
        <f t="shared" si="19"/>
        <v>1030</v>
      </c>
      <c r="L32" s="2">
        <f t="shared" si="20"/>
        <v>1030</v>
      </c>
      <c r="M32" s="2">
        <f t="shared" si="21"/>
        <v>1060900</v>
      </c>
      <c r="N32" s="2">
        <f t="shared" si="22"/>
        <v>0.16885245901639345</v>
      </c>
      <c r="O32" s="12">
        <f t="shared" si="23"/>
        <v>3380</v>
      </c>
      <c r="P32" s="12">
        <f t="shared" si="24"/>
        <v>2720</v>
      </c>
      <c r="Q32" s="12">
        <f t="shared" si="25"/>
        <v>2720</v>
      </c>
      <c r="R32" s="12">
        <f t="shared" si="26"/>
        <v>7398400</v>
      </c>
      <c r="S32" s="12">
        <f t="shared" si="27"/>
        <v>0.4459016393442623</v>
      </c>
      <c r="T32" s="12">
        <f>I50</f>
        <v>1.468025949953661</v>
      </c>
      <c r="U32" s="12">
        <f t="shared" si="1"/>
        <v>4155.2398989898984</v>
      </c>
      <c r="V32" s="35">
        <f t="shared" si="2"/>
        <v>4487.4500000000007</v>
      </c>
      <c r="W32" s="12">
        <f t="shared" si="3"/>
        <v>6587.6930491195571</v>
      </c>
      <c r="X32" s="12">
        <f t="shared" si="4"/>
        <v>-487.69304911955714</v>
      </c>
      <c r="Y32" s="12">
        <f t="shared" si="5"/>
        <v>487.69304911955714</v>
      </c>
      <c r="Z32" s="12">
        <f t="shared" si="6"/>
        <v>237844.51015953076</v>
      </c>
      <c r="AA32" s="12">
        <f t="shared" si="7"/>
        <v>7.9949680183533961E-2</v>
      </c>
      <c r="AB32" s="35">
        <f t="shared" si="8"/>
        <v>9110.25</v>
      </c>
      <c r="AC32" s="12">
        <f t="shared" si="9"/>
        <v>13374.083410565339</v>
      </c>
      <c r="AD32" s="12">
        <f t="shared" si="10"/>
        <v>-7274.0834105653394</v>
      </c>
      <c r="AE32" s="12">
        <f t="shared" si="11"/>
        <v>7274.0834105653394</v>
      </c>
      <c r="AF32" s="12">
        <f t="shared" si="12"/>
        <v>1.192472690256613</v>
      </c>
      <c r="AG32" s="35">
        <f t="shared" si="13"/>
        <v>6687.4125968600611</v>
      </c>
      <c r="AH32" s="12">
        <f t="shared" si="14"/>
        <v>9817.2952302375706</v>
      </c>
      <c r="AI32" s="12">
        <f t="shared" si="15"/>
        <v>-3717.2952302375706</v>
      </c>
      <c r="AJ32" s="12">
        <f t="shared" si="16"/>
        <v>3717.2952302375706</v>
      </c>
      <c r="AK32" s="12">
        <f t="shared" si="17"/>
        <v>0.60939266069468367</v>
      </c>
    </row>
    <row r="33" spans="3:38" ht="16.5" x14ac:dyDescent="0.3">
      <c r="C33" s="166"/>
      <c r="D33" s="6" t="s">
        <v>27</v>
      </c>
      <c r="E33" s="7">
        <v>4560</v>
      </c>
      <c r="G33" s="168"/>
      <c r="H33" s="10">
        <v>26</v>
      </c>
      <c r="I33" s="7">
        <v>4560</v>
      </c>
      <c r="J33" s="2">
        <f t="shared" si="18"/>
        <v>6065</v>
      </c>
      <c r="K33" s="2">
        <f t="shared" si="19"/>
        <v>-1505</v>
      </c>
      <c r="L33" s="2">
        <f t="shared" si="20"/>
        <v>1505</v>
      </c>
      <c r="M33" s="2">
        <f t="shared" si="21"/>
        <v>2265025</v>
      </c>
      <c r="N33" s="2">
        <f t="shared" si="22"/>
        <v>0.33004385964912281</v>
      </c>
      <c r="O33" s="12">
        <f t="shared" si="23"/>
        <v>5070</v>
      </c>
      <c r="P33" s="12">
        <f t="shared" si="24"/>
        <v>-510</v>
      </c>
      <c r="Q33" s="12">
        <f t="shared" si="25"/>
        <v>510</v>
      </c>
      <c r="R33" s="12">
        <f t="shared" si="26"/>
        <v>260100</v>
      </c>
      <c r="S33" s="12">
        <f t="shared" si="27"/>
        <v>0.1118421052631579</v>
      </c>
      <c r="T33" s="12">
        <f t="shared" ref="T33:U43" si="30">I51</f>
        <v>1.0835032437442076</v>
      </c>
      <c r="U33" s="12">
        <f t="shared" si="1"/>
        <v>4208.5706954067227</v>
      </c>
      <c r="V33" s="35">
        <f t="shared" si="2"/>
        <v>4532.0960000000005</v>
      </c>
      <c r="W33" s="12">
        <f t="shared" si="3"/>
        <v>4910.5407169601485</v>
      </c>
      <c r="X33" s="12">
        <f t="shared" si="4"/>
        <v>-350.54071696014853</v>
      </c>
      <c r="Y33" s="12">
        <f t="shared" si="5"/>
        <v>350.54071696014853</v>
      </c>
      <c r="Z33" s="12">
        <f t="shared" si="6"/>
        <v>122878.79424693497</v>
      </c>
      <c r="AA33" s="12">
        <f t="shared" si="7"/>
        <v>7.6872964245646602E-2</v>
      </c>
      <c r="AB33" s="35">
        <f t="shared" si="8"/>
        <v>9336.4399999999987</v>
      </c>
      <c r="AC33" s="12">
        <f t="shared" si="9"/>
        <v>10116.063025023168</v>
      </c>
      <c r="AD33" s="12">
        <f t="shared" si="10"/>
        <v>-5556.0630250231679</v>
      </c>
      <c r="AE33" s="12">
        <f t="shared" si="11"/>
        <v>5556.0630250231679</v>
      </c>
      <c r="AF33" s="12">
        <f t="shared" si="12"/>
        <v>1.2184348739085895</v>
      </c>
      <c r="AG33" s="35">
        <f t="shared" si="13"/>
        <v>6918.6941315511285</v>
      </c>
      <c r="AH33" s="12">
        <f t="shared" si="14"/>
        <v>7496.427534009661</v>
      </c>
      <c r="AI33" s="12">
        <f t="shared" si="15"/>
        <v>-2936.427534009661</v>
      </c>
      <c r="AJ33" s="12">
        <f t="shared" si="16"/>
        <v>2936.427534009661</v>
      </c>
      <c r="AK33" s="12">
        <f t="shared" si="17"/>
        <v>0.64395340658106603</v>
      </c>
    </row>
    <row r="34" spans="3:38" ht="16.5" x14ac:dyDescent="0.3">
      <c r="C34" s="166"/>
      <c r="D34" s="6" t="s">
        <v>28</v>
      </c>
      <c r="E34" s="7">
        <v>2900</v>
      </c>
      <c r="G34" s="168"/>
      <c r="H34" s="10">
        <v>27</v>
      </c>
      <c r="I34" s="7">
        <v>2900</v>
      </c>
      <c r="J34" s="2">
        <f t="shared" si="18"/>
        <v>5330</v>
      </c>
      <c r="K34" s="2">
        <f t="shared" si="19"/>
        <v>-2430</v>
      </c>
      <c r="L34" s="2">
        <f t="shared" si="20"/>
        <v>2430</v>
      </c>
      <c r="M34" s="2">
        <f t="shared" si="21"/>
        <v>5904900</v>
      </c>
      <c r="N34" s="2">
        <f t="shared" si="22"/>
        <v>0.83793103448275863</v>
      </c>
      <c r="O34" s="12">
        <f t="shared" si="23"/>
        <v>6065</v>
      </c>
      <c r="P34" s="12">
        <f t="shared" si="24"/>
        <v>-3165</v>
      </c>
      <c r="Q34" s="12">
        <f t="shared" si="25"/>
        <v>3165</v>
      </c>
      <c r="R34" s="12">
        <f t="shared" si="26"/>
        <v>10017225</v>
      </c>
      <c r="S34" s="12">
        <f t="shared" si="27"/>
        <v>1.0913793103448275</v>
      </c>
      <c r="T34" s="12">
        <f t="shared" si="30"/>
        <v>0.70565338276181655</v>
      </c>
      <c r="U34" s="12">
        <f t="shared" si="1"/>
        <v>4109.6664039926445</v>
      </c>
      <c r="V34" s="35">
        <f t="shared" si="2"/>
        <v>4576.7420000000002</v>
      </c>
      <c r="W34" s="12">
        <f t="shared" si="3"/>
        <v>3229.5934743280818</v>
      </c>
      <c r="X34" s="12">
        <f t="shared" si="4"/>
        <v>-329.59347432808181</v>
      </c>
      <c r="Y34" s="12">
        <f t="shared" si="5"/>
        <v>329.59347432808181</v>
      </c>
      <c r="Z34" s="12">
        <f t="shared" si="6"/>
        <v>108631.85831965592</v>
      </c>
      <c r="AA34" s="12">
        <f t="shared" si="7"/>
        <v>0.11365292218209717</v>
      </c>
      <c r="AB34" s="35">
        <f t="shared" si="8"/>
        <v>9562.630000000001</v>
      </c>
      <c r="AC34" s="12">
        <f t="shared" si="9"/>
        <v>6747.9022075996309</v>
      </c>
      <c r="AD34" s="12">
        <f t="shared" si="10"/>
        <v>-3847.9022075996309</v>
      </c>
      <c r="AE34" s="12">
        <f t="shared" si="11"/>
        <v>3847.9022075996309</v>
      </c>
      <c r="AF34" s="12">
        <f t="shared" si="12"/>
        <v>1.3268628302067693</v>
      </c>
      <c r="AG34" s="35">
        <f t="shared" si="13"/>
        <v>7157.9744471629601</v>
      </c>
      <c r="AH34" s="12">
        <f t="shared" si="14"/>
        <v>5051.0488823631867</v>
      </c>
      <c r="AI34" s="12">
        <f t="shared" si="15"/>
        <v>-2151.0488823631867</v>
      </c>
      <c r="AJ34" s="12">
        <f t="shared" si="16"/>
        <v>2151.0488823631867</v>
      </c>
      <c r="AK34" s="12">
        <f t="shared" si="17"/>
        <v>0.74174099391834025</v>
      </c>
    </row>
    <row r="35" spans="3:38" ht="16.5" x14ac:dyDescent="0.3">
      <c r="C35" s="166"/>
      <c r="D35" s="6" t="s">
        <v>29</v>
      </c>
      <c r="E35" s="4" t="s">
        <v>38</v>
      </c>
      <c r="G35" s="168"/>
      <c r="H35" s="10">
        <v>28</v>
      </c>
      <c r="I35" s="29"/>
      <c r="J35" s="2">
        <f t="shared" si="18"/>
        <v>3730</v>
      </c>
      <c r="K35" s="2">
        <f t="shared" si="19"/>
        <v>-3730</v>
      </c>
      <c r="L35" s="2">
        <f t="shared" si="20"/>
        <v>3730</v>
      </c>
      <c r="M35" s="2">
        <f t="shared" si="21"/>
        <v>13912900</v>
      </c>
      <c r="N35" s="31"/>
      <c r="O35" s="12">
        <f t="shared" si="23"/>
        <v>5330</v>
      </c>
      <c r="P35" s="12">
        <f t="shared" si="24"/>
        <v>-5330</v>
      </c>
      <c r="Q35" s="12">
        <f t="shared" si="25"/>
        <v>5330</v>
      </c>
      <c r="R35" s="12">
        <f t="shared" si="26"/>
        <v>28408900</v>
      </c>
      <c r="S35" s="32"/>
      <c r="T35" s="12">
        <f t="shared" si="30"/>
        <v>0.16515291936978685</v>
      </c>
      <c r="U35" s="32"/>
      <c r="V35" s="35">
        <f t="shared" si="2"/>
        <v>4621.3879999999999</v>
      </c>
      <c r="W35" s="12">
        <f t="shared" si="3"/>
        <v>763.23571974050049</v>
      </c>
      <c r="X35" s="12">
        <f t="shared" si="4"/>
        <v>-763.23571974050049</v>
      </c>
      <c r="Y35" s="12">
        <f t="shared" si="5"/>
        <v>763.23571974050049</v>
      </c>
      <c r="Z35" s="12">
        <f t="shared" si="6"/>
        <v>582528.76388779981</v>
      </c>
      <c r="AA35" s="32"/>
      <c r="AB35" s="35">
        <f t="shared" si="8"/>
        <v>9788.82</v>
      </c>
      <c r="AC35" s="12">
        <f t="shared" si="9"/>
        <v>1616.6522001853568</v>
      </c>
      <c r="AD35" s="12">
        <f t="shared" si="10"/>
        <v>-1616.6522001853568</v>
      </c>
      <c r="AE35" s="12">
        <f t="shared" si="11"/>
        <v>1616.6522001853568</v>
      </c>
      <c r="AF35" s="32"/>
      <c r="AG35" s="35">
        <f t="shared" si="13"/>
        <v>7405.5301783880095</v>
      </c>
      <c r="AH35" s="12">
        <f t="shared" si="14"/>
        <v>1223.0449284418382</v>
      </c>
      <c r="AI35" s="12">
        <f t="shared" si="15"/>
        <v>-1223.0449284418382</v>
      </c>
      <c r="AJ35" s="12">
        <f t="shared" si="16"/>
        <v>1223.0449284418382</v>
      </c>
      <c r="AK35" s="32"/>
    </row>
    <row r="36" spans="3:38" ht="16.5" x14ac:dyDescent="0.3">
      <c r="C36" s="166"/>
      <c r="D36" s="6" t="s">
        <v>30</v>
      </c>
      <c r="E36" s="4" t="s">
        <v>39</v>
      </c>
      <c r="G36" s="168"/>
      <c r="H36" s="10">
        <v>29</v>
      </c>
      <c r="I36" s="29"/>
      <c r="J36" s="31"/>
      <c r="K36" s="31"/>
      <c r="L36" s="31"/>
      <c r="M36" s="31"/>
      <c r="N36" s="31"/>
      <c r="O36" s="32"/>
      <c r="P36" s="32"/>
      <c r="Q36" s="32"/>
      <c r="R36" s="32"/>
      <c r="S36" s="32"/>
      <c r="T36" s="12">
        <f t="shared" si="30"/>
        <v>0.44291010194624653</v>
      </c>
      <c r="U36" s="32"/>
      <c r="V36" s="35">
        <f t="shared" si="2"/>
        <v>4666.0339999999997</v>
      </c>
      <c r="W36" s="12">
        <f t="shared" si="3"/>
        <v>2066.6335946246522</v>
      </c>
      <c r="X36" s="12">
        <f t="shared" si="4"/>
        <v>-2066.6335946246522</v>
      </c>
      <c r="Y36" s="12">
        <f t="shared" si="5"/>
        <v>2066.6335946246522</v>
      </c>
      <c r="Z36" s="12">
        <f>(X36^2)</f>
        <v>4270974.4144312115</v>
      </c>
      <c r="AA36" s="32"/>
      <c r="AB36" s="35">
        <f t="shared" si="8"/>
        <v>10015.01</v>
      </c>
      <c r="AC36" s="12">
        <f t="shared" si="9"/>
        <v>4435.7491000926784</v>
      </c>
      <c r="AD36" s="12">
        <f t="shared" si="10"/>
        <v>-4435.7491000926784</v>
      </c>
      <c r="AE36" s="12">
        <f t="shared" si="11"/>
        <v>4435.7491000926784</v>
      </c>
      <c r="AF36" s="32"/>
      <c r="AG36" s="35">
        <f t="shared" si="13"/>
        <v>7661.6475272207672</v>
      </c>
      <c r="AH36" s="12">
        <f t="shared" si="14"/>
        <v>3393.4210873575576</v>
      </c>
      <c r="AI36" s="12">
        <f t="shared" si="15"/>
        <v>-3393.4210873575576</v>
      </c>
      <c r="AJ36" s="12">
        <f t="shared" si="16"/>
        <v>3393.4210873575576</v>
      </c>
      <c r="AK36" s="32"/>
    </row>
    <row r="37" spans="3:38" ht="16.5" x14ac:dyDescent="0.3">
      <c r="C37" s="166"/>
      <c r="D37" s="6" t="s">
        <v>31</v>
      </c>
      <c r="E37" s="4" t="s">
        <v>40</v>
      </c>
      <c r="G37" s="168"/>
      <c r="H37" s="10">
        <v>30</v>
      </c>
      <c r="I37" s="29"/>
      <c r="J37" s="31"/>
      <c r="K37" s="31"/>
      <c r="L37" s="31"/>
      <c r="M37" s="31"/>
      <c r="N37" s="31"/>
      <c r="O37" s="32"/>
      <c r="P37" s="32"/>
      <c r="Q37" s="32"/>
      <c r="R37" s="32"/>
      <c r="S37" s="32"/>
      <c r="T37" s="12">
        <f t="shared" si="30"/>
        <v>0.87998146431881374</v>
      </c>
      <c r="U37" s="32"/>
      <c r="V37" s="35">
        <f t="shared" si="2"/>
        <v>4710.68</v>
      </c>
      <c r="W37" s="12">
        <f t="shared" si="3"/>
        <v>4145.3110843373497</v>
      </c>
      <c r="X37" s="12">
        <f t="shared" si="4"/>
        <v>-4145.3110843373497</v>
      </c>
      <c r="Y37" s="12">
        <f t="shared" si="5"/>
        <v>4145.3110843373497</v>
      </c>
      <c r="Z37" s="12">
        <f t="shared" ref="Z37:Z43" si="31">(X37^2)</f>
        <v>17183603.985930093</v>
      </c>
      <c r="AA37" s="32"/>
      <c r="AB37" s="35">
        <f t="shared" si="8"/>
        <v>10241.200000000001</v>
      </c>
      <c r="AC37" s="12">
        <f t="shared" si="9"/>
        <v>9012.0661723818357</v>
      </c>
      <c r="AD37" s="12">
        <f t="shared" si="10"/>
        <v>-9012.0661723818357</v>
      </c>
      <c r="AE37" s="12">
        <f t="shared" si="11"/>
        <v>9012.0661723818357</v>
      </c>
      <c r="AF37" s="32"/>
      <c r="AG37" s="35">
        <f t="shared" si="13"/>
        <v>7926.6225938391526</v>
      </c>
      <c r="AH37" s="12">
        <f t="shared" si="14"/>
        <v>6975.2809572291708</v>
      </c>
      <c r="AI37" s="12">
        <f t="shared" si="15"/>
        <v>-6975.2809572291708</v>
      </c>
      <c r="AJ37" s="12">
        <f t="shared" si="16"/>
        <v>6975.2809572291708</v>
      </c>
      <c r="AK37" s="32"/>
    </row>
    <row r="38" spans="3:38" ht="16.5" x14ac:dyDescent="0.3">
      <c r="C38" s="166"/>
      <c r="D38" s="6" t="s">
        <v>32</v>
      </c>
      <c r="E38" s="4" t="s">
        <v>41</v>
      </c>
      <c r="G38" s="168"/>
      <c r="H38" s="10">
        <v>31</v>
      </c>
      <c r="I38" s="29"/>
      <c r="J38" s="31"/>
      <c r="K38" s="31"/>
      <c r="L38" s="31"/>
      <c r="M38" s="31"/>
      <c r="N38" s="31"/>
      <c r="O38" s="32"/>
      <c r="P38" s="32"/>
      <c r="Q38" s="32"/>
      <c r="R38" s="32"/>
      <c r="S38" s="32"/>
      <c r="T38" s="12">
        <f t="shared" si="30"/>
        <v>1.1193697868396664</v>
      </c>
      <c r="U38" s="32"/>
      <c r="V38" s="35">
        <f t="shared" si="2"/>
        <v>4755.326</v>
      </c>
      <c r="W38" s="12">
        <f t="shared" si="3"/>
        <v>5322.9682509731238</v>
      </c>
      <c r="X38" s="12">
        <f t="shared" si="4"/>
        <v>-5322.9682509731238</v>
      </c>
      <c r="Y38" s="12">
        <f t="shared" si="5"/>
        <v>5322.9682509731238</v>
      </c>
      <c r="Z38" s="12">
        <f t="shared" si="31"/>
        <v>28333991.000867877</v>
      </c>
      <c r="AA38" s="32"/>
      <c r="AB38" s="35">
        <f t="shared" si="8"/>
        <v>10467.39</v>
      </c>
      <c r="AC38" s="12">
        <f t="shared" si="9"/>
        <v>11716.880113067655</v>
      </c>
      <c r="AD38" s="12">
        <f t="shared" si="10"/>
        <v>-11716.880113067655</v>
      </c>
      <c r="AE38" s="12">
        <f t="shared" si="11"/>
        <v>11716.880113067655</v>
      </c>
      <c r="AF38" s="32"/>
      <c r="AG38" s="35">
        <f t="shared" si="13"/>
        <v>8200.7617189292941</v>
      </c>
      <c r="AH38" s="12">
        <f t="shared" si="14"/>
        <v>9179.6848972407806</v>
      </c>
      <c r="AI38" s="12">
        <f t="shared" si="15"/>
        <v>-9179.6848972407806</v>
      </c>
      <c r="AJ38" s="12">
        <f t="shared" si="16"/>
        <v>9179.6848972407806</v>
      </c>
      <c r="AK38" s="32"/>
    </row>
    <row r="39" spans="3:38" ht="16.5" x14ac:dyDescent="0.3">
      <c r="C39" s="166"/>
      <c r="D39" s="6" t="s">
        <v>33</v>
      </c>
      <c r="E39" s="4" t="s">
        <v>42</v>
      </c>
      <c r="G39" s="168"/>
      <c r="H39" s="10">
        <v>32</v>
      </c>
      <c r="I39" s="1"/>
      <c r="J39" s="33"/>
      <c r="K39" s="33"/>
      <c r="L39" s="33"/>
      <c r="M39" s="33"/>
      <c r="N39" s="32"/>
      <c r="O39" s="34"/>
      <c r="P39" s="34"/>
      <c r="Q39" s="34"/>
      <c r="R39" s="34"/>
      <c r="S39" s="32"/>
      <c r="T39" s="12">
        <f t="shared" si="30"/>
        <v>0.80491195551436512</v>
      </c>
      <c r="U39" s="11"/>
      <c r="V39" s="35">
        <f t="shared" si="2"/>
        <v>4799.9719999999998</v>
      </c>
      <c r="W39" s="12">
        <f t="shared" si="3"/>
        <v>3863.5548489341982</v>
      </c>
      <c r="X39" s="12">
        <f t="shared" si="4"/>
        <v>-3863.5548489341982</v>
      </c>
      <c r="Y39" s="12">
        <f t="shared" si="5"/>
        <v>3863.5548489341982</v>
      </c>
      <c r="Z39" s="12">
        <f t="shared" si="31"/>
        <v>14927056.070722954</v>
      </c>
      <c r="AA39" s="11"/>
      <c r="AB39" s="35">
        <f t="shared" si="8"/>
        <v>10693.58</v>
      </c>
      <c r="AC39" s="12">
        <f t="shared" si="9"/>
        <v>8607.3903892493054</v>
      </c>
      <c r="AD39" s="12">
        <f t="shared" si="10"/>
        <v>-8607.3903892493054</v>
      </c>
      <c r="AE39" s="12">
        <f t="shared" si="11"/>
        <v>8607.3903892493054</v>
      </c>
      <c r="AF39" s="11"/>
      <c r="AG39" s="35">
        <f t="shared" si="13"/>
        <v>8484.3818378494689</v>
      </c>
      <c r="AH39" s="12">
        <f t="shared" si="14"/>
        <v>6829.1803764339793</v>
      </c>
      <c r="AI39" s="12">
        <f t="shared" si="15"/>
        <v>-6829.1803764339793</v>
      </c>
      <c r="AJ39" s="12">
        <f t="shared" si="16"/>
        <v>6829.1803764339793</v>
      </c>
      <c r="AK39" s="11"/>
    </row>
    <row r="40" spans="3:38" ht="16.5" x14ac:dyDescent="0.3">
      <c r="C40" s="166"/>
      <c r="D40" s="6" t="s">
        <v>34</v>
      </c>
      <c r="E40" s="4" t="s">
        <v>43</v>
      </c>
      <c r="G40" s="168"/>
      <c r="H40" s="10">
        <v>33</v>
      </c>
      <c r="I40" s="1"/>
      <c r="J40" s="32"/>
      <c r="K40" s="32"/>
      <c r="L40" s="32"/>
      <c r="M40" s="32"/>
      <c r="N40" s="32"/>
      <c r="O40" s="32"/>
      <c r="P40" s="32"/>
      <c r="Q40" s="32"/>
      <c r="R40" s="32"/>
      <c r="S40" s="32"/>
      <c r="T40" s="12">
        <f t="shared" si="30"/>
        <v>0.48211306765523637</v>
      </c>
      <c r="U40" s="11"/>
      <c r="V40" s="35">
        <f t="shared" si="2"/>
        <v>4844.6180000000004</v>
      </c>
      <c r="W40" s="12">
        <f t="shared" si="3"/>
        <v>2335.6536455977762</v>
      </c>
      <c r="X40" s="12">
        <f t="shared" si="4"/>
        <v>-2335.6536455977762</v>
      </c>
      <c r="Y40" s="12">
        <f t="shared" si="5"/>
        <v>2335.6536455977762</v>
      </c>
      <c r="Z40" s="12">
        <f t="shared" si="31"/>
        <v>5455277.9521941822</v>
      </c>
      <c r="AA40" s="11"/>
      <c r="AB40" s="35">
        <f t="shared" si="8"/>
        <v>10919.77</v>
      </c>
      <c r="AC40" s="12">
        <f t="shared" si="9"/>
        <v>5264.5638127896209</v>
      </c>
      <c r="AD40" s="12">
        <f t="shared" si="10"/>
        <v>-5264.5638127896209</v>
      </c>
      <c r="AE40" s="12">
        <f t="shared" si="11"/>
        <v>5264.5638127896209</v>
      </c>
      <c r="AF40" s="11"/>
      <c r="AG40" s="35">
        <f t="shared" si="13"/>
        <v>8777.8108470426778</v>
      </c>
      <c r="AH40" s="12">
        <f t="shared" si="14"/>
        <v>4231.8973147651541</v>
      </c>
      <c r="AI40" s="12">
        <f t="shared" si="15"/>
        <v>-4231.8973147651541</v>
      </c>
      <c r="AJ40" s="12">
        <f t="shared" si="16"/>
        <v>4231.8973147651541</v>
      </c>
      <c r="AK40" s="11"/>
    </row>
    <row r="41" spans="3:38" ht="16.5" x14ac:dyDescent="0.3">
      <c r="C41" s="166"/>
      <c r="D41" s="6" t="s">
        <v>35</v>
      </c>
      <c r="E41" s="4" t="s">
        <v>44</v>
      </c>
      <c r="G41" s="168"/>
      <c r="H41" s="10">
        <v>34</v>
      </c>
      <c r="I41" s="1"/>
      <c r="J41" s="11"/>
      <c r="K41" s="11"/>
      <c r="L41" s="11"/>
      <c r="M41" s="11"/>
      <c r="N41" s="11"/>
      <c r="O41" s="11"/>
      <c r="P41" s="11"/>
      <c r="Q41" s="11"/>
      <c r="R41" s="11"/>
      <c r="S41" s="11"/>
      <c r="T41" s="12">
        <f t="shared" si="30"/>
        <v>0.32113067655236333</v>
      </c>
      <c r="U41" s="11"/>
      <c r="V41" s="35">
        <f t="shared" si="2"/>
        <v>4889.2640000000001</v>
      </c>
      <c r="W41" s="12">
        <f t="shared" si="3"/>
        <v>1570.0926561631143</v>
      </c>
      <c r="X41" s="12">
        <f t="shared" si="4"/>
        <v>-1570.0926561631143</v>
      </c>
      <c r="Y41" s="12">
        <f t="shared" si="5"/>
        <v>1570.0926561631143</v>
      </c>
      <c r="Z41" s="12">
        <f t="shared" si="31"/>
        <v>2465190.9489373434</v>
      </c>
      <c r="AA41" s="11"/>
      <c r="AB41" s="35">
        <f t="shared" si="8"/>
        <v>11145.96</v>
      </c>
      <c r="AC41" s="12">
        <f t="shared" si="9"/>
        <v>3579.3096756255791</v>
      </c>
      <c r="AD41" s="12">
        <f t="shared" si="10"/>
        <v>-3579.3096756255791</v>
      </c>
      <c r="AE41" s="12">
        <f t="shared" si="11"/>
        <v>3579.3096756255791</v>
      </c>
      <c r="AF41" s="11"/>
      <c r="AG41" s="35">
        <f t="shared" si="13"/>
        <v>9081.3879831214581</v>
      </c>
      <c r="AH41" s="12">
        <f t="shared" si="14"/>
        <v>2916.3122670542962</v>
      </c>
      <c r="AI41" s="12">
        <f t="shared" si="15"/>
        <v>-2916.3122670542962</v>
      </c>
      <c r="AJ41" s="12">
        <f t="shared" si="16"/>
        <v>2916.3122670542962</v>
      </c>
      <c r="AK41" s="11"/>
    </row>
    <row r="42" spans="3:38" ht="16.5" x14ac:dyDescent="0.3">
      <c r="C42" s="166"/>
      <c r="D42" s="6" t="s">
        <v>36</v>
      </c>
      <c r="E42" s="4" t="s">
        <v>45</v>
      </c>
      <c r="G42" s="168"/>
      <c r="H42" s="10">
        <v>35</v>
      </c>
      <c r="I42" s="1"/>
      <c r="J42" s="11"/>
      <c r="K42" s="11"/>
      <c r="L42" s="11"/>
      <c r="M42" s="11"/>
      <c r="N42" s="11"/>
      <c r="O42" s="11"/>
      <c r="P42" s="11"/>
      <c r="Q42" s="11"/>
      <c r="R42" s="11"/>
      <c r="S42" s="11"/>
      <c r="T42" s="12">
        <f t="shared" si="30"/>
        <v>0.62224281742354026</v>
      </c>
      <c r="U42" s="11"/>
      <c r="V42" s="35">
        <f t="shared" si="2"/>
        <v>4933.91</v>
      </c>
      <c r="W42" s="12">
        <f t="shared" si="3"/>
        <v>3070.0900593141796</v>
      </c>
      <c r="X42" s="12">
        <f t="shared" si="4"/>
        <v>-3070.0900593141796</v>
      </c>
      <c r="Y42" s="12">
        <f t="shared" si="5"/>
        <v>3070.0900593141796</v>
      </c>
      <c r="Z42" s="12">
        <f t="shared" si="31"/>
        <v>9425452.9722997434</v>
      </c>
      <c r="AA42" s="11"/>
      <c r="AB42" s="35">
        <f t="shared" si="8"/>
        <v>11372.15</v>
      </c>
      <c r="AC42" s="12">
        <f t="shared" si="9"/>
        <v>7076.2386561631129</v>
      </c>
      <c r="AD42" s="12">
        <f t="shared" si="10"/>
        <v>-7076.2386561631129</v>
      </c>
      <c r="AE42" s="12">
        <f t="shared" si="11"/>
        <v>7076.2386561631129</v>
      </c>
      <c r="AF42" s="11"/>
      <c r="AG42" s="35">
        <f t="shared" si="13"/>
        <v>9395.4642150631698</v>
      </c>
      <c r="AH42" s="12">
        <f t="shared" si="14"/>
        <v>5846.260124182958</v>
      </c>
      <c r="AI42" s="12">
        <f t="shared" si="15"/>
        <v>-5846.260124182958</v>
      </c>
      <c r="AJ42" s="12">
        <f t="shared" si="16"/>
        <v>5846.260124182958</v>
      </c>
      <c r="AK42" s="11"/>
    </row>
    <row r="43" spans="3:38" ht="16.5" x14ac:dyDescent="0.3">
      <c r="C43" s="166"/>
      <c r="D43" s="6" t="s">
        <v>37</v>
      </c>
      <c r="E43" s="4" t="s">
        <v>46</v>
      </c>
      <c r="G43" s="168"/>
      <c r="H43" s="10">
        <v>36</v>
      </c>
      <c r="I43" s="1"/>
      <c r="J43" s="11"/>
      <c r="K43" s="11"/>
      <c r="L43" s="11"/>
      <c r="M43" s="11"/>
      <c r="N43" s="11"/>
      <c r="O43" s="11"/>
      <c r="P43" s="11"/>
      <c r="Q43" s="11"/>
      <c r="R43" s="11"/>
      <c r="S43" s="11"/>
      <c r="T43" s="12">
        <f t="shared" si="30"/>
        <v>0.90500463392029662</v>
      </c>
      <c r="U43" s="11"/>
      <c r="V43" s="35">
        <f t="shared" si="2"/>
        <v>4978.5560000000005</v>
      </c>
      <c r="W43" s="12">
        <f t="shared" si="3"/>
        <v>4505.6162502316965</v>
      </c>
      <c r="X43" s="12">
        <f t="shared" si="4"/>
        <v>-4505.6162502316965</v>
      </c>
      <c r="Y43" s="12">
        <f t="shared" si="5"/>
        <v>4505.6162502316965</v>
      </c>
      <c r="Z43" s="12">
        <f t="shared" si="31"/>
        <v>20300577.794351935</v>
      </c>
      <c r="AA43" s="11"/>
      <c r="AB43" s="35">
        <f t="shared" si="8"/>
        <v>11598.34</v>
      </c>
      <c r="AC43" s="12">
        <f t="shared" si="9"/>
        <v>10496.551445783134</v>
      </c>
      <c r="AD43" s="12">
        <f t="shared" si="10"/>
        <v>-10496.551445783134</v>
      </c>
      <c r="AE43" s="12">
        <f t="shared" si="11"/>
        <v>10496.551445783134</v>
      </c>
      <c r="AF43" s="11"/>
      <c r="AG43" s="35">
        <f t="shared" si="13"/>
        <v>9720.4026499692336</v>
      </c>
      <c r="AH43" s="12">
        <f t="shared" si="14"/>
        <v>8797.0094417932869</v>
      </c>
      <c r="AI43" s="12">
        <f t="shared" si="15"/>
        <v>-8797.0094417932869</v>
      </c>
      <c r="AJ43" s="12">
        <f t="shared" si="16"/>
        <v>8797.0094417932869</v>
      </c>
      <c r="AK43" s="11"/>
    </row>
    <row r="44" spans="3:38" ht="16.5" x14ac:dyDescent="0.3">
      <c r="G44" s="3"/>
      <c r="H44" s="3"/>
      <c r="I44" s="1">
        <f>AVERAGE(I8:I34)</f>
        <v>3996.2962962962961</v>
      </c>
      <c r="J44" s="3"/>
      <c r="K44" s="3"/>
      <c r="L44" s="3"/>
      <c r="M44" s="3"/>
      <c r="N44" s="102">
        <f>AVERAGE(N10:N34)</f>
        <v>0.71850974529600631</v>
      </c>
      <c r="O44" s="3"/>
      <c r="P44" s="3"/>
      <c r="Q44" s="3"/>
      <c r="R44" s="3"/>
      <c r="S44" s="103">
        <f>AVERAGE(S11:S34)</f>
        <v>1.0081035084941981</v>
      </c>
      <c r="T44" s="3"/>
      <c r="U44" s="3"/>
      <c r="V44" s="3"/>
      <c r="W44" s="3"/>
      <c r="X44" s="3"/>
      <c r="Y44" s="3"/>
      <c r="Z44" s="3"/>
      <c r="AA44" s="108">
        <f>AVERAGE(AA8:AA34)</f>
        <v>0.23471150614587763</v>
      </c>
      <c r="AB44" s="3"/>
      <c r="AC44" s="3"/>
      <c r="AD44" s="3"/>
      <c r="AE44" s="3"/>
      <c r="AF44" s="111">
        <f>AVERAGE(AF8:AF34)</f>
        <v>0.38041855842070799</v>
      </c>
      <c r="AG44" s="3"/>
      <c r="AH44" s="3"/>
      <c r="AI44" s="3"/>
      <c r="AJ44" s="3"/>
      <c r="AK44" s="112">
        <f>AVERAGE(AK8:AK34)</f>
        <v>0.25029124643928796</v>
      </c>
    </row>
    <row r="45" spans="3:38" ht="16.5" x14ac:dyDescent="0.3">
      <c r="G45" s="3"/>
      <c r="H45" s="3"/>
      <c r="I45" s="3"/>
      <c r="J45" s="3"/>
      <c r="K45" s="3"/>
      <c r="L45" s="3"/>
      <c r="M45" s="3"/>
      <c r="N45" s="104"/>
      <c r="O45" s="3"/>
      <c r="P45" s="3"/>
      <c r="Q45" s="3"/>
      <c r="R45" s="105"/>
      <c r="S45" s="104"/>
      <c r="T45" s="105"/>
      <c r="U45" s="105"/>
      <c r="V45" s="105"/>
      <c r="W45" s="105"/>
      <c r="X45" s="105"/>
      <c r="Y45" s="105"/>
      <c r="Z45" s="105"/>
      <c r="AA45" s="106"/>
      <c r="AB45" s="105"/>
      <c r="AC45" s="105"/>
      <c r="AD45" s="105"/>
      <c r="AE45" s="105"/>
      <c r="AF45" s="106"/>
      <c r="AG45" s="105"/>
      <c r="AH45" s="105"/>
      <c r="AI45" s="105"/>
      <c r="AJ45" s="105"/>
      <c r="AK45" s="106"/>
      <c r="AL45" s="107"/>
    </row>
    <row r="46" spans="3:38" ht="16.5" x14ac:dyDescent="0.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row>
    <row r="47" spans="3:38" ht="16.5" x14ac:dyDescent="0.3">
      <c r="G47" s="149" t="s">
        <v>53</v>
      </c>
      <c r="H47" s="150"/>
      <c r="I47" s="12"/>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row>
    <row r="48" spans="3:38" ht="17.25" customHeight="1" x14ac:dyDescent="0.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row>
    <row r="49" spans="7:37" ht="32.25" customHeight="1" x14ac:dyDescent="0.3">
      <c r="G49" s="13" t="s">
        <v>54</v>
      </c>
      <c r="H49" s="13" t="s">
        <v>11</v>
      </c>
      <c r="I49" s="147" t="s">
        <v>55</v>
      </c>
      <c r="J49" s="148"/>
      <c r="K49" s="100"/>
      <c r="L49" s="100"/>
      <c r="M49" s="100"/>
      <c r="N49" s="3"/>
      <c r="O49" s="3"/>
      <c r="P49" s="3"/>
      <c r="Q49" s="3"/>
      <c r="R49" s="3"/>
      <c r="S49" s="3"/>
      <c r="T49" s="3"/>
      <c r="U49" s="3"/>
      <c r="V49" s="3"/>
      <c r="W49" s="3"/>
      <c r="X49" s="3"/>
      <c r="Y49" s="3"/>
      <c r="Z49" s="3"/>
      <c r="AA49" s="3"/>
      <c r="AB49" s="3"/>
      <c r="AC49" s="3"/>
      <c r="AD49" s="3"/>
      <c r="AE49" s="3"/>
      <c r="AF49" s="3"/>
      <c r="AG49" s="3"/>
      <c r="AH49" s="3"/>
      <c r="AI49" s="3"/>
      <c r="AJ49" s="3"/>
      <c r="AK49" s="3"/>
    </row>
    <row r="50" spans="7:37" ht="16.5" x14ac:dyDescent="0.3">
      <c r="G50" s="10">
        <v>1</v>
      </c>
      <c r="H50" s="12">
        <f>(I8+I20+I32)/3</f>
        <v>5866.666666666667</v>
      </c>
      <c r="I50" s="145">
        <f>H50/I44</f>
        <v>1.468025949953661</v>
      </c>
      <c r="J50" s="146"/>
      <c r="K50" s="101"/>
      <c r="L50" s="101"/>
      <c r="M50" s="101"/>
      <c r="N50" s="3"/>
      <c r="O50" s="3"/>
      <c r="P50" s="3"/>
      <c r="Q50" s="3"/>
      <c r="R50" s="3"/>
      <c r="S50" s="3"/>
      <c r="T50" s="3"/>
      <c r="U50" s="3"/>
      <c r="V50" s="3"/>
      <c r="W50" s="3"/>
      <c r="X50" s="3"/>
      <c r="Y50" s="3"/>
      <c r="Z50" s="3"/>
      <c r="AA50" s="3"/>
      <c r="AB50" s="3"/>
      <c r="AC50" s="3"/>
      <c r="AD50" s="3"/>
      <c r="AE50" s="3"/>
      <c r="AF50" s="3"/>
      <c r="AG50" s="3"/>
      <c r="AH50" s="3"/>
      <c r="AI50" s="3"/>
      <c r="AJ50" s="3"/>
      <c r="AK50" s="3"/>
    </row>
    <row r="51" spans="7:37" ht="16.5" x14ac:dyDescent="0.3">
      <c r="G51" s="10">
        <v>2</v>
      </c>
      <c r="H51" s="12">
        <f t="shared" ref="H51:H61" si="32">(I9+I21+I33)/3</f>
        <v>4330</v>
      </c>
      <c r="I51" s="145">
        <f>H51/I44</f>
        <v>1.0835032437442076</v>
      </c>
      <c r="J51" s="146"/>
      <c r="K51" s="101"/>
      <c r="L51" s="101"/>
      <c r="M51" s="101"/>
      <c r="N51" s="3"/>
      <c r="O51" s="3"/>
      <c r="P51" s="3"/>
      <c r="Q51" s="3"/>
      <c r="R51" s="3"/>
      <c r="S51" s="3"/>
      <c r="T51" s="3"/>
      <c r="U51" s="3"/>
      <c r="V51" s="3"/>
      <c r="W51" s="3"/>
      <c r="X51" s="3"/>
      <c r="Y51" s="3"/>
      <c r="Z51" s="3"/>
      <c r="AA51" s="3"/>
      <c r="AB51" s="3"/>
      <c r="AC51" s="3"/>
      <c r="AD51" s="3"/>
      <c r="AE51" s="3"/>
      <c r="AF51" s="3"/>
      <c r="AG51" s="3"/>
      <c r="AH51" s="3"/>
      <c r="AI51" s="3"/>
      <c r="AJ51" s="3"/>
      <c r="AK51" s="3"/>
    </row>
    <row r="52" spans="7:37" ht="16.5" x14ac:dyDescent="0.3">
      <c r="G52" s="10">
        <v>3</v>
      </c>
      <c r="H52" s="12">
        <f t="shared" si="32"/>
        <v>2820</v>
      </c>
      <c r="I52" s="145">
        <f>H52/I44</f>
        <v>0.70565338276181655</v>
      </c>
      <c r="J52" s="146"/>
      <c r="K52" s="101"/>
      <c r="L52" s="101"/>
      <c r="M52" s="101"/>
      <c r="N52" s="3"/>
      <c r="O52" s="3"/>
      <c r="P52" s="3"/>
      <c r="Q52" s="3"/>
      <c r="R52" s="3"/>
      <c r="S52" s="3"/>
      <c r="T52" s="3"/>
      <c r="U52" s="3"/>
      <c r="V52" s="3"/>
      <c r="W52" s="3"/>
      <c r="X52" s="3"/>
      <c r="Y52" s="3"/>
      <c r="Z52" s="3"/>
      <c r="AA52" s="3"/>
      <c r="AB52" s="3"/>
      <c r="AC52" s="3"/>
      <c r="AD52" s="3"/>
      <c r="AE52" s="3"/>
      <c r="AF52" s="3"/>
      <c r="AG52" s="3"/>
      <c r="AH52" s="3"/>
      <c r="AI52" s="3"/>
      <c r="AJ52" s="3"/>
      <c r="AK52" s="3"/>
    </row>
    <row r="53" spans="7:37" ht="16.5" x14ac:dyDescent="0.3">
      <c r="G53" s="10">
        <v>4</v>
      </c>
      <c r="H53" s="12">
        <f t="shared" si="32"/>
        <v>660</v>
      </c>
      <c r="I53" s="145">
        <f>H53/I44</f>
        <v>0.16515291936978685</v>
      </c>
      <c r="J53" s="146"/>
      <c r="K53" s="101"/>
      <c r="L53" s="101"/>
      <c r="M53" s="101"/>
      <c r="N53" s="3"/>
      <c r="O53" s="3"/>
      <c r="P53" s="3"/>
      <c r="Q53" s="3"/>
      <c r="R53" s="3"/>
      <c r="S53" s="3"/>
      <c r="T53" s="3"/>
      <c r="U53" s="3"/>
      <c r="V53" s="3"/>
      <c r="W53" s="3"/>
      <c r="X53" s="3"/>
      <c r="Y53" s="3"/>
      <c r="Z53" s="3"/>
      <c r="AA53" s="3"/>
      <c r="AB53" s="3"/>
      <c r="AC53" s="3"/>
      <c r="AD53" s="3"/>
      <c r="AE53" s="3"/>
      <c r="AF53" s="3"/>
      <c r="AG53" s="3"/>
      <c r="AH53" s="3"/>
      <c r="AI53" s="3"/>
      <c r="AJ53" s="3"/>
      <c r="AK53" s="3"/>
    </row>
    <row r="54" spans="7:37" ht="16.5" x14ac:dyDescent="0.3">
      <c r="G54" s="10">
        <v>5</v>
      </c>
      <c r="H54" s="12">
        <f t="shared" si="32"/>
        <v>1770</v>
      </c>
      <c r="I54" s="145">
        <f>H54/I44</f>
        <v>0.44291010194624653</v>
      </c>
      <c r="J54" s="146"/>
      <c r="K54" s="101"/>
      <c r="L54" s="101"/>
      <c r="M54" s="101"/>
      <c r="N54" s="3"/>
      <c r="O54" s="3"/>
      <c r="P54" s="3"/>
      <c r="Q54" s="3"/>
      <c r="R54" s="3"/>
      <c r="S54" s="3"/>
      <c r="T54" s="3"/>
      <c r="U54" s="3"/>
      <c r="V54" s="3"/>
      <c r="W54" s="3"/>
      <c r="X54" s="3"/>
      <c r="Y54" s="3"/>
      <c r="Z54" s="3"/>
      <c r="AA54" s="3"/>
      <c r="AB54" s="3"/>
      <c r="AC54" s="3"/>
      <c r="AD54" s="3"/>
      <c r="AE54" s="3"/>
      <c r="AF54" s="3"/>
      <c r="AG54" s="3"/>
      <c r="AH54" s="3"/>
      <c r="AI54" s="3"/>
      <c r="AJ54" s="3"/>
      <c r="AK54" s="3"/>
    </row>
    <row r="55" spans="7:37" ht="16.5" x14ac:dyDescent="0.3">
      <c r="G55" s="10">
        <v>6</v>
      </c>
      <c r="H55" s="12">
        <f t="shared" si="32"/>
        <v>3516.6666666666665</v>
      </c>
      <c r="I55" s="145">
        <f>H55/I44</f>
        <v>0.87998146431881374</v>
      </c>
      <c r="J55" s="146"/>
      <c r="K55" s="101"/>
      <c r="L55" s="101"/>
      <c r="M55" s="101"/>
      <c r="N55" s="3"/>
      <c r="O55" s="3"/>
      <c r="P55" s="3"/>
      <c r="Q55" s="3"/>
      <c r="R55" s="3"/>
      <c r="S55" s="3"/>
      <c r="T55" s="3"/>
      <c r="U55" s="3"/>
      <c r="V55" s="3"/>
      <c r="W55" s="3"/>
      <c r="X55" s="3"/>
      <c r="Y55" s="3"/>
      <c r="Z55" s="3"/>
      <c r="AA55" s="3"/>
      <c r="AB55" s="3"/>
      <c r="AC55" s="3"/>
      <c r="AD55" s="3"/>
      <c r="AE55" s="3"/>
      <c r="AF55" s="3"/>
      <c r="AG55" s="3"/>
      <c r="AH55" s="3"/>
      <c r="AI55" s="3"/>
      <c r="AJ55" s="3"/>
      <c r="AK55" s="3"/>
    </row>
    <row r="56" spans="7:37" ht="16.5" x14ac:dyDescent="0.3">
      <c r="G56" s="10">
        <v>7</v>
      </c>
      <c r="H56" s="12">
        <f t="shared" si="32"/>
        <v>4473.333333333333</v>
      </c>
      <c r="I56" s="145">
        <f>H56/I44</f>
        <v>1.1193697868396664</v>
      </c>
      <c r="J56" s="146"/>
      <c r="K56" s="101"/>
      <c r="L56" s="101"/>
      <c r="M56" s="101"/>
      <c r="N56" s="3"/>
      <c r="O56" s="3"/>
      <c r="P56" s="3"/>
      <c r="Q56" s="3"/>
      <c r="R56" s="3"/>
      <c r="S56" s="3"/>
      <c r="T56" s="3"/>
      <c r="U56" s="3"/>
      <c r="V56" s="3"/>
      <c r="W56" s="3"/>
      <c r="X56" s="3"/>
      <c r="Y56" s="3"/>
      <c r="Z56" s="3"/>
      <c r="AA56" s="3"/>
      <c r="AB56" s="3"/>
      <c r="AC56" s="3"/>
      <c r="AD56" s="3"/>
      <c r="AE56" s="3"/>
      <c r="AF56" s="3"/>
      <c r="AG56" s="3"/>
      <c r="AH56" s="3"/>
      <c r="AI56" s="3"/>
      <c r="AJ56" s="3"/>
      <c r="AK56" s="3"/>
    </row>
    <row r="57" spans="7:37" ht="16.5" x14ac:dyDescent="0.3">
      <c r="G57" s="10">
        <v>8</v>
      </c>
      <c r="H57" s="12">
        <f t="shared" si="32"/>
        <v>3216.6666666666665</v>
      </c>
      <c r="I57" s="145">
        <f>H57/I44</f>
        <v>0.80491195551436512</v>
      </c>
      <c r="J57" s="146"/>
      <c r="K57" s="101"/>
      <c r="L57" s="101"/>
      <c r="M57" s="101"/>
      <c r="N57" s="3"/>
      <c r="O57" s="3"/>
      <c r="P57" s="3"/>
      <c r="Q57" s="3"/>
      <c r="R57" s="3"/>
      <c r="S57" s="3"/>
      <c r="T57" s="3"/>
      <c r="U57" s="3"/>
      <c r="V57" s="3"/>
      <c r="W57" s="3"/>
      <c r="X57" s="3"/>
      <c r="Y57" s="3"/>
      <c r="Z57" s="3"/>
      <c r="AA57" s="3"/>
      <c r="AB57" s="3"/>
      <c r="AC57" s="3"/>
      <c r="AD57" s="3"/>
      <c r="AE57" s="3"/>
      <c r="AF57" s="3"/>
      <c r="AG57" s="3"/>
      <c r="AH57" s="3"/>
      <c r="AI57" s="3"/>
      <c r="AJ57" s="3"/>
      <c r="AK57" s="3"/>
    </row>
    <row r="58" spans="7:37" ht="16.5" x14ac:dyDescent="0.3">
      <c r="G58" s="10">
        <v>9</v>
      </c>
      <c r="H58" s="12">
        <f t="shared" si="32"/>
        <v>1926.6666666666667</v>
      </c>
      <c r="I58" s="145">
        <f>H58/I44</f>
        <v>0.48211306765523637</v>
      </c>
      <c r="J58" s="146"/>
      <c r="K58" s="101"/>
      <c r="L58" s="101"/>
      <c r="M58" s="101"/>
      <c r="N58" s="3"/>
      <c r="O58" s="3"/>
      <c r="P58" s="3"/>
      <c r="Q58" s="3"/>
      <c r="R58" s="3"/>
      <c r="S58" s="3"/>
      <c r="T58" s="3"/>
      <c r="U58" s="3"/>
      <c r="V58" s="3"/>
      <c r="W58" s="3"/>
      <c r="X58" s="3"/>
      <c r="Y58" s="3"/>
      <c r="Z58" s="3"/>
      <c r="AA58" s="3"/>
      <c r="AB58" s="3"/>
      <c r="AC58" s="3"/>
      <c r="AD58" s="3"/>
      <c r="AE58" s="3"/>
      <c r="AF58" s="3"/>
      <c r="AG58" s="3"/>
      <c r="AH58" s="3"/>
      <c r="AI58" s="3"/>
      <c r="AJ58" s="3"/>
      <c r="AK58" s="3"/>
    </row>
    <row r="59" spans="7:37" ht="16.5" x14ac:dyDescent="0.3">
      <c r="G59" s="10">
        <v>10</v>
      </c>
      <c r="H59" s="12">
        <f t="shared" si="32"/>
        <v>1283.3333333333333</v>
      </c>
      <c r="I59" s="145">
        <f>H59/I44</f>
        <v>0.32113067655236333</v>
      </c>
      <c r="J59" s="146"/>
      <c r="K59" s="101"/>
      <c r="L59" s="101"/>
      <c r="M59" s="101"/>
      <c r="N59" s="3"/>
      <c r="O59" s="3"/>
      <c r="P59" s="3"/>
      <c r="Q59" s="3"/>
      <c r="R59" s="3"/>
      <c r="S59" s="3"/>
      <c r="T59" s="3"/>
      <c r="U59" s="3"/>
      <c r="V59" s="3"/>
      <c r="W59" s="3"/>
      <c r="X59" s="3"/>
      <c r="Y59" s="3"/>
      <c r="Z59" s="3"/>
      <c r="AA59" s="3"/>
      <c r="AB59" s="3"/>
      <c r="AC59" s="3"/>
      <c r="AD59" s="3"/>
      <c r="AE59" s="3"/>
      <c r="AF59" s="3"/>
      <c r="AG59" s="3"/>
      <c r="AH59" s="3"/>
      <c r="AI59" s="3"/>
      <c r="AJ59" s="3"/>
      <c r="AK59" s="3"/>
    </row>
    <row r="60" spans="7:37" ht="16.5" x14ac:dyDescent="0.3">
      <c r="G60" s="10">
        <v>11</v>
      </c>
      <c r="H60" s="12">
        <f t="shared" si="32"/>
        <v>2486.6666666666665</v>
      </c>
      <c r="I60" s="145">
        <f>H60/I44</f>
        <v>0.62224281742354026</v>
      </c>
      <c r="J60" s="146"/>
      <c r="K60" s="101"/>
      <c r="L60" s="101"/>
      <c r="M60" s="101"/>
      <c r="N60" s="3"/>
      <c r="O60" s="3"/>
      <c r="P60" s="3"/>
      <c r="Q60" s="3"/>
      <c r="R60" s="3"/>
      <c r="S60" s="3"/>
      <c r="T60" s="3"/>
      <c r="U60" s="3"/>
      <c r="V60" s="3"/>
      <c r="W60" s="3"/>
      <c r="X60" s="3"/>
      <c r="Y60" s="3"/>
      <c r="Z60" s="3"/>
      <c r="AA60" s="3"/>
      <c r="AB60" s="3"/>
      <c r="AC60" s="3"/>
      <c r="AD60" s="3"/>
      <c r="AE60" s="3"/>
      <c r="AF60" s="3"/>
      <c r="AG60" s="3"/>
      <c r="AH60" s="3"/>
      <c r="AI60" s="3"/>
      <c r="AJ60" s="3"/>
      <c r="AK60" s="3"/>
    </row>
    <row r="61" spans="7:37" ht="16.5" x14ac:dyDescent="0.3">
      <c r="G61" s="10">
        <v>12</v>
      </c>
      <c r="H61" s="12">
        <f t="shared" si="32"/>
        <v>3616.6666666666665</v>
      </c>
      <c r="I61" s="145">
        <f>H61/I44</f>
        <v>0.90500463392029662</v>
      </c>
      <c r="J61" s="146"/>
      <c r="K61" s="101"/>
      <c r="L61" s="101"/>
      <c r="M61" s="101"/>
      <c r="N61" s="3"/>
      <c r="O61" s="3"/>
      <c r="P61" s="3"/>
      <c r="Q61" s="3"/>
      <c r="R61" s="3"/>
      <c r="S61" s="3"/>
      <c r="T61" s="3"/>
      <c r="U61" s="3"/>
      <c r="V61" s="3"/>
      <c r="W61" s="3"/>
      <c r="X61" s="3"/>
      <c r="Y61" s="3"/>
      <c r="Z61" s="3"/>
      <c r="AA61" s="3"/>
      <c r="AB61" s="3"/>
      <c r="AC61" s="3"/>
      <c r="AD61" s="3"/>
      <c r="AE61" s="3"/>
      <c r="AF61" s="3"/>
      <c r="AG61" s="3"/>
      <c r="AH61" s="3"/>
      <c r="AI61" s="3"/>
      <c r="AJ61" s="3"/>
      <c r="AK61" s="3"/>
    </row>
  </sheetData>
  <sheetProtection formatCells="0" formatColumns="0" formatRows="0" insertColumns="0" insertRows="0" insertHyperlinks="0" deleteColumns="0" deleteRows="0" sort="0" autoFilter="0" pivotTables="0"/>
  <mergeCells count="28">
    <mergeCell ref="C8:C19"/>
    <mergeCell ref="C20:C31"/>
    <mergeCell ref="C32:C43"/>
    <mergeCell ref="G8:G19"/>
    <mergeCell ref="G20:G31"/>
    <mergeCell ref="G32:G43"/>
    <mergeCell ref="A1:AL1"/>
    <mergeCell ref="J6:S6"/>
    <mergeCell ref="V6:AA6"/>
    <mergeCell ref="AB6:AF6"/>
    <mergeCell ref="AG6:AK6"/>
    <mergeCell ref="B4:E4"/>
    <mergeCell ref="B5:F5"/>
    <mergeCell ref="B3:F3"/>
    <mergeCell ref="I57:J57"/>
    <mergeCell ref="I58:J58"/>
    <mergeCell ref="I59:J59"/>
    <mergeCell ref="I60:J60"/>
    <mergeCell ref="I61:J61"/>
    <mergeCell ref="I51:J51"/>
    <mergeCell ref="I50:J50"/>
    <mergeCell ref="I49:J49"/>
    <mergeCell ref="G47:H47"/>
    <mergeCell ref="I56:J56"/>
    <mergeCell ref="I55:J55"/>
    <mergeCell ref="I54:J54"/>
    <mergeCell ref="I53:J53"/>
    <mergeCell ref="I52:J5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3:V73"/>
  <sheetViews>
    <sheetView tabSelected="1" topLeftCell="L49" workbookViewId="0">
      <selection activeCell="F4" sqref="F4"/>
    </sheetView>
  </sheetViews>
  <sheetFormatPr baseColWidth="10" defaultRowHeight="15" x14ac:dyDescent="0.25"/>
  <cols>
    <col min="3" max="3" width="10.7109375" customWidth="1"/>
    <col min="4" max="4" width="13.7109375" customWidth="1"/>
    <col min="11" max="11" width="13.7109375" customWidth="1"/>
  </cols>
  <sheetData>
    <row r="3" spans="7:13" ht="15.75" x14ac:dyDescent="0.25">
      <c r="G3" s="169" t="s">
        <v>91</v>
      </c>
      <c r="H3" s="170"/>
      <c r="I3" s="170"/>
      <c r="J3" s="170"/>
      <c r="K3" s="170"/>
      <c r="L3" s="170"/>
      <c r="M3" s="171"/>
    </row>
    <row r="4" spans="7:13" x14ac:dyDescent="0.25">
      <c r="G4" s="172" t="s">
        <v>92</v>
      </c>
      <c r="H4" s="173"/>
      <c r="I4" s="173"/>
      <c r="J4" s="173"/>
      <c r="K4" s="173"/>
      <c r="L4" s="173"/>
      <c r="M4" s="174"/>
    </row>
    <row r="5" spans="7:13" x14ac:dyDescent="0.25">
      <c r="G5" s="172"/>
      <c r="H5" s="173"/>
      <c r="I5" s="173"/>
      <c r="J5" s="173"/>
      <c r="K5" s="173"/>
      <c r="L5" s="173"/>
      <c r="M5" s="174"/>
    </row>
    <row r="6" spans="7:13" x14ac:dyDescent="0.25">
      <c r="G6" s="175"/>
      <c r="H6" s="176"/>
      <c r="I6" s="176"/>
      <c r="J6" s="176"/>
      <c r="K6" s="176"/>
      <c r="L6" s="176"/>
      <c r="M6" s="177"/>
    </row>
    <row r="7" spans="7:13" ht="15.75" x14ac:dyDescent="0.25">
      <c r="G7" s="178"/>
      <c r="H7" s="178"/>
      <c r="I7" s="178"/>
      <c r="J7" s="178"/>
      <c r="K7" s="178"/>
      <c r="L7" s="178"/>
      <c r="M7" s="178"/>
    </row>
    <row r="8" spans="7:13" ht="15.75" x14ac:dyDescent="0.25">
      <c r="G8" s="179"/>
      <c r="H8" s="180" t="s">
        <v>93</v>
      </c>
      <c r="I8" s="180"/>
      <c r="J8" s="180"/>
      <c r="K8" s="180"/>
      <c r="L8" s="180"/>
      <c r="M8" s="180"/>
    </row>
    <row r="9" spans="7:13" ht="15.75" x14ac:dyDescent="0.25">
      <c r="G9" s="181" t="s">
        <v>22</v>
      </c>
      <c r="H9" s="181" t="s">
        <v>94</v>
      </c>
      <c r="I9" s="181" t="s">
        <v>95</v>
      </c>
      <c r="J9" s="181" t="s">
        <v>96</v>
      </c>
      <c r="K9" s="181" t="s">
        <v>97</v>
      </c>
      <c r="L9" s="181" t="s">
        <v>98</v>
      </c>
      <c r="M9" s="181" t="s">
        <v>99</v>
      </c>
    </row>
    <row r="10" spans="7:13" ht="15.75" x14ac:dyDescent="0.25">
      <c r="G10" s="182">
        <v>1</v>
      </c>
      <c r="H10" s="182">
        <v>9000</v>
      </c>
      <c r="I10" s="182">
        <v>6540</v>
      </c>
      <c r="J10" s="182">
        <v>5500</v>
      </c>
      <c r="K10" s="182">
        <v>4020</v>
      </c>
      <c r="L10" s="182">
        <v>6310</v>
      </c>
      <c r="M10" s="182">
        <v>8010</v>
      </c>
    </row>
    <row r="11" spans="7:13" ht="15.75" x14ac:dyDescent="0.25">
      <c r="G11" s="182">
        <v>2</v>
      </c>
      <c r="H11" s="182">
        <v>9150</v>
      </c>
      <c r="I11" s="182">
        <v>7220</v>
      </c>
      <c r="J11" s="182">
        <v>4750</v>
      </c>
      <c r="K11" s="182">
        <v>4200</v>
      </c>
      <c r="L11" s="182">
        <v>6350</v>
      </c>
      <c r="M11" s="182">
        <v>7820</v>
      </c>
    </row>
    <row r="12" spans="7:13" ht="15.75" x14ac:dyDescent="0.25">
      <c r="G12" s="182">
        <v>3</v>
      </c>
      <c r="H12" s="182">
        <v>8500</v>
      </c>
      <c r="I12" s="182">
        <v>7890</v>
      </c>
      <c r="J12" s="182">
        <v>6060</v>
      </c>
      <c r="K12" s="182">
        <v>3960</v>
      </c>
      <c r="L12" s="182">
        <v>5000</v>
      </c>
      <c r="M12" s="182">
        <v>8540</v>
      </c>
    </row>
    <row r="13" spans="7:13" ht="15.75" x14ac:dyDescent="0.25">
      <c r="G13" s="182">
        <v>4</v>
      </c>
      <c r="H13" s="182">
        <v>10270</v>
      </c>
      <c r="I13" s="182">
        <v>8430</v>
      </c>
      <c r="J13" s="182">
        <v>7030</v>
      </c>
      <c r="K13" s="182">
        <v>5650</v>
      </c>
      <c r="L13" s="182">
        <v>7110</v>
      </c>
      <c r="M13" s="182">
        <v>9030</v>
      </c>
    </row>
    <row r="14" spans="7:13" ht="15.75" x14ac:dyDescent="0.25">
      <c r="G14" s="182">
        <v>5</v>
      </c>
      <c r="H14" s="182">
        <v>9100</v>
      </c>
      <c r="I14" s="182">
        <v>7560</v>
      </c>
      <c r="J14" s="182">
        <v>5900</v>
      </c>
      <c r="K14" s="182">
        <v>4150</v>
      </c>
      <c r="L14" s="182">
        <v>6030</v>
      </c>
      <c r="M14" s="182">
        <v>7950</v>
      </c>
    </row>
    <row r="15" spans="7:13" ht="15.75" x14ac:dyDescent="0.25">
      <c r="G15" s="182">
        <v>6</v>
      </c>
      <c r="H15" s="4" t="s">
        <v>38</v>
      </c>
      <c r="I15" s="4" t="s">
        <v>39</v>
      </c>
      <c r="J15" s="4" t="s">
        <v>40</v>
      </c>
      <c r="K15" s="4" t="s">
        <v>41</v>
      </c>
      <c r="L15" s="4" t="s">
        <v>42</v>
      </c>
      <c r="M15" s="4" t="s">
        <v>43</v>
      </c>
    </row>
    <row r="21" spans="2:22" ht="15.75" x14ac:dyDescent="0.25">
      <c r="G21" s="155" t="s">
        <v>101</v>
      </c>
      <c r="H21" s="156"/>
      <c r="I21" s="156"/>
      <c r="J21" s="156"/>
      <c r="K21" s="156"/>
      <c r="L21" s="157"/>
      <c r="M21" s="155" t="s">
        <v>102</v>
      </c>
      <c r="N21" s="156"/>
      <c r="O21" s="156"/>
      <c r="P21" s="156"/>
      <c r="Q21" s="157"/>
      <c r="R21" s="155" t="s">
        <v>103</v>
      </c>
      <c r="S21" s="156"/>
      <c r="T21" s="156"/>
      <c r="U21" s="156"/>
      <c r="V21" s="157"/>
    </row>
    <row r="22" spans="2:22" ht="38.25" x14ac:dyDescent="0.25">
      <c r="B22" s="185" t="s">
        <v>22</v>
      </c>
      <c r="C22" s="185" t="s">
        <v>93</v>
      </c>
      <c r="D22" s="186" t="s">
        <v>100</v>
      </c>
      <c r="E22" s="187" t="s">
        <v>49</v>
      </c>
      <c r="F22" s="187" t="s">
        <v>50</v>
      </c>
      <c r="G22" s="188" t="s">
        <v>51</v>
      </c>
      <c r="H22" s="188" t="s">
        <v>52</v>
      </c>
      <c r="I22" s="188" t="s">
        <v>89</v>
      </c>
      <c r="J22" s="188" t="s">
        <v>87</v>
      </c>
      <c r="K22" s="188" t="s">
        <v>88</v>
      </c>
      <c r="L22" s="189" t="s">
        <v>76</v>
      </c>
      <c r="M22" s="188" t="s">
        <v>51</v>
      </c>
      <c r="N22" s="188" t="s">
        <v>52</v>
      </c>
      <c r="O22" s="188" t="s">
        <v>86</v>
      </c>
      <c r="P22" s="188" t="s">
        <v>87</v>
      </c>
      <c r="Q22" s="189" t="s">
        <v>76</v>
      </c>
      <c r="R22" s="188" t="s">
        <v>51</v>
      </c>
      <c r="S22" s="188" t="s">
        <v>52</v>
      </c>
      <c r="T22" s="188" t="s">
        <v>90</v>
      </c>
      <c r="U22" s="188" t="s">
        <v>87</v>
      </c>
      <c r="V22" s="189" t="s">
        <v>76</v>
      </c>
    </row>
    <row r="23" spans="2:22" ht="16.5" x14ac:dyDescent="0.3">
      <c r="B23" s="190">
        <v>1</v>
      </c>
      <c r="C23" s="183">
        <v>1</v>
      </c>
      <c r="D23" s="183">
        <v>9000</v>
      </c>
      <c r="E23" s="12">
        <f>I68</f>
        <v>1.3337197507607592</v>
      </c>
      <c r="F23" s="12">
        <f>D23/E23</f>
        <v>6748.0443285528036</v>
      </c>
      <c r="G23" s="35">
        <f>(C23*-292.17)+7923.6</f>
        <v>7631.43</v>
      </c>
      <c r="H23" s="12">
        <f>G23*E23</f>
        <v>10178.188917548181</v>
      </c>
      <c r="I23" s="12">
        <f>D23-H23</f>
        <v>-1178.1889175481811</v>
      </c>
      <c r="J23" s="12">
        <f>ABS(I23)</f>
        <v>1178.1889175481811</v>
      </c>
      <c r="K23" s="12">
        <f>I23^2</f>
        <v>1388129.1254333546</v>
      </c>
      <c r="L23" s="12">
        <f>J23/D23</f>
        <v>0.13090987972757567</v>
      </c>
      <c r="M23" s="35">
        <f>(C23*-1337)+8366.7</f>
        <v>7029.7000000000007</v>
      </c>
      <c r="N23" s="12">
        <f>M23*E23</f>
        <v>9375.6497319229093</v>
      </c>
      <c r="O23" s="12">
        <f>D23-N23</f>
        <v>-375.64973192290927</v>
      </c>
      <c r="P23" s="12">
        <f>ABS(O23)</f>
        <v>375.64973192290927</v>
      </c>
      <c r="Q23" s="12">
        <f>P23/D23</f>
        <v>4.1738859102545475E-2</v>
      </c>
      <c r="R23" s="35">
        <f>(7693.8)*EXP(0.041*C23)</f>
        <v>8015.8017296458102</v>
      </c>
      <c r="S23" s="12">
        <f>R23*E23</f>
        <v>10690.833085010872</v>
      </c>
      <c r="T23" s="12">
        <f>D23-S23</f>
        <v>-1690.8330850108723</v>
      </c>
      <c r="U23" s="12">
        <f>ABS(T23)</f>
        <v>1690.8330850108723</v>
      </c>
      <c r="V23" s="12">
        <f>U23/D23</f>
        <v>0.18787034277898582</v>
      </c>
    </row>
    <row r="24" spans="2:22" ht="16.5" x14ac:dyDescent="0.3">
      <c r="B24" s="190"/>
      <c r="C24" s="183">
        <v>2</v>
      </c>
      <c r="D24" s="183">
        <v>6540</v>
      </c>
      <c r="E24" s="12">
        <f t="shared" ref="E24:E28" si="0">I69</f>
        <v>1.0908563976235328</v>
      </c>
      <c r="F24" s="12">
        <f t="shared" ref="F24:F52" si="1">D24/E24</f>
        <v>5995.2895855472898</v>
      </c>
      <c r="G24" s="35">
        <f t="shared" ref="G24:G58" si="2">(C24*-292.17)+7923.6</f>
        <v>7339.26</v>
      </c>
      <c r="H24" s="12">
        <f t="shared" ref="H24:H58" si="3">G24*E24</f>
        <v>8006.0787248224897</v>
      </c>
      <c r="I24" s="12">
        <f t="shared" ref="I24:I58" si="4">D24-H24</f>
        <v>-1466.0787248224897</v>
      </c>
      <c r="J24" s="12">
        <f t="shared" ref="J24:J58" si="5">ABS(I24)</f>
        <v>1466.0787248224897</v>
      </c>
      <c r="K24" s="12">
        <f t="shared" ref="K24:K50" si="6">I24^2</f>
        <v>2149386.8273771373</v>
      </c>
      <c r="L24" s="12">
        <f t="shared" ref="L24:L52" si="7">J24/D24</f>
        <v>0.22417105884135927</v>
      </c>
      <c r="M24" s="35">
        <f t="shared" ref="M24:M58" si="8">(C24*-1337)+8366.7</f>
        <v>5692.7000000000007</v>
      </c>
      <c r="N24" s="12">
        <f t="shared" ref="N24:N58" si="9">M24*E24</f>
        <v>6209.9182147514857</v>
      </c>
      <c r="O24" s="12">
        <f t="shared" ref="O24:O58" si="10">D24-N24</f>
        <v>330.08178524851428</v>
      </c>
      <c r="P24" s="12">
        <f t="shared" ref="P24:P58" si="11">ABS(O24)</f>
        <v>330.08178524851428</v>
      </c>
      <c r="Q24" s="12">
        <f t="shared" ref="Q24:Q52" si="12">P24/D24</f>
        <v>5.047122098601136E-2</v>
      </c>
      <c r="R24" s="35">
        <f t="shared" ref="R24:R58" si="13">(7693.8)*EXP(0.041*C24)</f>
        <v>8351.279909666584</v>
      </c>
      <c r="S24" s="12">
        <f t="shared" ref="S24:S58" si="14">R24*E24</f>
        <v>9110.0471178046719</v>
      </c>
      <c r="T24" s="12">
        <f t="shared" ref="T24:T58" si="15">D24-S24</f>
        <v>-2570.0471178046719</v>
      </c>
      <c r="U24" s="12">
        <f t="shared" ref="U24:U58" si="16">ABS(T24)</f>
        <v>2570.0471178046719</v>
      </c>
      <c r="V24" s="12">
        <f t="shared" ref="V24:V52" si="17">U24/D24</f>
        <v>0.39297356541355838</v>
      </c>
    </row>
    <row r="25" spans="2:22" ht="16.5" x14ac:dyDescent="0.3">
      <c r="B25" s="190"/>
      <c r="C25" s="183">
        <v>3</v>
      </c>
      <c r="D25" s="183">
        <v>5500</v>
      </c>
      <c r="E25" s="12">
        <f t="shared" si="0"/>
        <v>0.84741341834516737</v>
      </c>
      <c r="F25" s="12">
        <f t="shared" si="1"/>
        <v>6490.3385772913816</v>
      </c>
      <c r="G25" s="35">
        <f t="shared" si="2"/>
        <v>7047.09</v>
      </c>
      <c r="H25" s="12">
        <f t="shared" si="3"/>
        <v>5971.7986262860459</v>
      </c>
      <c r="I25" s="12">
        <f t="shared" si="4"/>
        <v>-471.79862628604587</v>
      </c>
      <c r="J25" s="12">
        <f t="shared" si="5"/>
        <v>471.79862628604587</v>
      </c>
      <c r="K25" s="12">
        <f t="shared" si="6"/>
        <v>222593.94376539998</v>
      </c>
      <c r="L25" s="12">
        <f t="shared" si="7"/>
        <v>8.5781568415644702E-2</v>
      </c>
      <c r="M25" s="35">
        <f t="shared" si="8"/>
        <v>4355.7000000000007</v>
      </c>
      <c r="N25" s="12">
        <f t="shared" si="9"/>
        <v>3691.0786262860461</v>
      </c>
      <c r="O25" s="12">
        <f t="shared" si="10"/>
        <v>1808.9213737139539</v>
      </c>
      <c r="P25" s="12">
        <f t="shared" si="11"/>
        <v>1808.9213737139539</v>
      </c>
      <c r="Q25" s="12">
        <f t="shared" si="12"/>
        <v>0.32889479522071891</v>
      </c>
      <c r="R25" s="35">
        <f t="shared" si="13"/>
        <v>8700.7985578857933</v>
      </c>
      <c r="S25" s="12">
        <f t="shared" si="14"/>
        <v>7373.1734482707025</v>
      </c>
      <c r="T25" s="12">
        <f t="shared" si="15"/>
        <v>-1873.1734482707025</v>
      </c>
      <c r="U25" s="12">
        <f t="shared" si="16"/>
        <v>1873.1734482707025</v>
      </c>
      <c r="V25" s="12">
        <f t="shared" si="17"/>
        <v>0.34057699059467317</v>
      </c>
    </row>
    <row r="26" spans="2:22" ht="16.5" x14ac:dyDescent="0.3">
      <c r="B26" s="190"/>
      <c r="C26" s="183">
        <v>4</v>
      </c>
      <c r="D26" s="183">
        <v>4020</v>
      </c>
      <c r="E26" s="12">
        <f t="shared" si="0"/>
        <v>0.63700912911172292</v>
      </c>
      <c r="F26" s="12">
        <f t="shared" si="1"/>
        <v>6310.741583257507</v>
      </c>
      <c r="G26" s="35">
        <f t="shared" si="2"/>
        <v>6754.92</v>
      </c>
      <c r="H26" s="12">
        <f t="shared" si="3"/>
        <v>4302.9457064193593</v>
      </c>
      <c r="I26" s="12">
        <f t="shared" si="4"/>
        <v>-282.94570641935934</v>
      </c>
      <c r="J26" s="12">
        <f t="shared" si="5"/>
        <v>282.94570641935934</v>
      </c>
      <c r="K26" s="12">
        <f t="shared" si="6"/>
        <v>80058.272781150285</v>
      </c>
      <c r="L26" s="12">
        <f t="shared" si="7"/>
        <v>7.0384504084417751E-2</v>
      </c>
      <c r="M26" s="35">
        <f t="shared" si="8"/>
        <v>3018.7000000000007</v>
      </c>
      <c r="N26" s="12">
        <f t="shared" si="9"/>
        <v>1922.9394580495584</v>
      </c>
      <c r="O26" s="12">
        <f t="shared" si="10"/>
        <v>2097.0605419504418</v>
      </c>
      <c r="P26" s="12">
        <f t="shared" si="11"/>
        <v>2097.0605419504418</v>
      </c>
      <c r="Q26" s="12">
        <f t="shared" si="12"/>
        <v>0.52165685123145322</v>
      </c>
      <c r="R26" s="35">
        <f t="shared" si="13"/>
        <v>9064.9452974603864</v>
      </c>
      <c r="S26" s="12">
        <f t="shared" si="14"/>
        <v>5774.4529093806486</v>
      </c>
      <c r="T26" s="12">
        <f t="shared" si="15"/>
        <v>-1754.4529093806486</v>
      </c>
      <c r="U26" s="12">
        <f t="shared" si="16"/>
        <v>1754.4529093806486</v>
      </c>
      <c r="V26" s="12">
        <f t="shared" si="17"/>
        <v>0.43643107198523595</v>
      </c>
    </row>
    <row r="27" spans="2:22" ht="16.5" x14ac:dyDescent="0.3">
      <c r="B27" s="190"/>
      <c r="C27" s="183">
        <v>5</v>
      </c>
      <c r="D27" s="183">
        <v>6310</v>
      </c>
      <c r="E27" s="12">
        <f t="shared" si="0"/>
        <v>0.89262425735400663</v>
      </c>
      <c r="F27" s="12">
        <f t="shared" si="1"/>
        <v>7069.0438311688313</v>
      </c>
      <c r="G27" s="35">
        <f t="shared" si="2"/>
        <v>6462.75</v>
      </c>
      <c r="H27" s="12">
        <f t="shared" si="3"/>
        <v>5768.8074192146059</v>
      </c>
      <c r="I27" s="12">
        <f t="shared" si="4"/>
        <v>541.19258078539406</v>
      </c>
      <c r="J27" s="12">
        <f t="shared" si="5"/>
        <v>541.19258078539406</v>
      </c>
      <c r="K27" s="12">
        <f t="shared" si="6"/>
        <v>292889.40949715528</v>
      </c>
      <c r="L27" s="12">
        <f t="shared" si="7"/>
        <v>8.5767445449349292E-2</v>
      </c>
      <c r="M27" s="35">
        <f t="shared" si="8"/>
        <v>1681.7000000000007</v>
      </c>
      <c r="N27" s="12">
        <f t="shared" si="9"/>
        <v>1501.1262135922336</v>
      </c>
      <c r="O27" s="12">
        <f t="shared" si="10"/>
        <v>4808.8737864077666</v>
      </c>
      <c r="P27" s="12">
        <f t="shared" si="11"/>
        <v>4808.8737864077666</v>
      </c>
      <c r="Q27" s="12">
        <f t="shared" si="12"/>
        <v>0.76210361115812464</v>
      </c>
      <c r="R27" s="35">
        <f t="shared" si="13"/>
        <v>9444.3323448136962</v>
      </c>
      <c r="S27" s="12">
        <f t="shared" si="14"/>
        <v>8430.2401454937499</v>
      </c>
      <c r="T27" s="12">
        <f t="shared" si="15"/>
        <v>-2120.2401454937499</v>
      </c>
      <c r="U27" s="12">
        <f t="shared" si="16"/>
        <v>2120.2401454937499</v>
      </c>
      <c r="V27" s="12">
        <f t="shared" si="17"/>
        <v>0.33601270134607764</v>
      </c>
    </row>
    <row r="28" spans="2:22" ht="16.5" x14ac:dyDescent="0.3">
      <c r="B28" s="190"/>
      <c r="C28" s="183">
        <v>6</v>
      </c>
      <c r="D28" s="183">
        <v>8010</v>
      </c>
      <c r="E28" s="12">
        <f t="shared" si="0"/>
        <v>1.1983770468048109</v>
      </c>
      <c r="F28" s="12">
        <f t="shared" si="1"/>
        <v>6684.039903264812</v>
      </c>
      <c r="G28" s="35">
        <f t="shared" si="2"/>
        <v>6170.58</v>
      </c>
      <c r="H28" s="12">
        <f t="shared" si="3"/>
        <v>7394.6814374728301</v>
      </c>
      <c r="I28" s="12">
        <f t="shared" si="4"/>
        <v>615.31856252716989</v>
      </c>
      <c r="J28" s="12">
        <f t="shared" si="5"/>
        <v>615.31856252716989</v>
      </c>
      <c r="K28" s="12">
        <f t="shared" si="6"/>
        <v>378616.9333905027</v>
      </c>
      <c r="L28" s="12">
        <f t="shared" si="7"/>
        <v>7.6818796819871402E-2</v>
      </c>
      <c r="M28" s="35">
        <f t="shared" si="8"/>
        <v>344.70000000000073</v>
      </c>
      <c r="N28" s="12">
        <f t="shared" si="9"/>
        <v>413.08056803361922</v>
      </c>
      <c r="O28" s="12">
        <f t="shared" si="10"/>
        <v>7596.9194319663811</v>
      </c>
      <c r="P28" s="12">
        <f t="shared" si="11"/>
        <v>7596.9194319663811</v>
      </c>
      <c r="Q28" s="12">
        <f t="shared" si="12"/>
        <v>0.94842939225547829</v>
      </c>
      <c r="R28" s="35">
        <f t="shared" si="13"/>
        <v>9839.5975389154264</v>
      </c>
      <c r="S28" s="12">
        <f t="shared" si="14"/>
        <v>11791.547840433355</v>
      </c>
      <c r="T28" s="12">
        <f t="shared" si="15"/>
        <v>-3781.5478404333553</v>
      </c>
      <c r="U28" s="12">
        <f t="shared" si="16"/>
        <v>3781.5478404333553</v>
      </c>
      <c r="V28" s="12">
        <f t="shared" si="17"/>
        <v>0.47210335086558741</v>
      </c>
    </row>
    <row r="29" spans="2:22" ht="16.5" x14ac:dyDescent="0.3">
      <c r="B29" s="190">
        <v>2</v>
      </c>
      <c r="C29" s="183">
        <v>1</v>
      </c>
      <c r="D29" s="183">
        <v>9150</v>
      </c>
      <c r="E29" s="12">
        <f>I68</f>
        <v>1.3337197507607592</v>
      </c>
      <c r="F29" s="12">
        <f t="shared" si="1"/>
        <v>6860.5117340286833</v>
      </c>
      <c r="G29" s="35">
        <f t="shared" si="2"/>
        <v>7631.43</v>
      </c>
      <c r="H29" s="12">
        <f t="shared" si="3"/>
        <v>10178.188917548181</v>
      </c>
      <c r="I29" s="12">
        <f t="shared" si="4"/>
        <v>-1028.1889175481811</v>
      </c>
      <c r="J29" s="12">
        <f t="shared" si="5"/>
        <v>1028.1889175481811</v>
      </c>
      <c r="K29" s="12">
        <f t="shared" si="6"/>
        <v>1057172.4501689002</v>
      </c>
      <c r="L29" s="12">
        <f t="shared" si="7"/>
        <v>0.11237037350253345</v>
      </c>
      <c r="M29" s="35">
        <f t="shared" si="8"/>
        <v>7029.7000000000007</v>
      </c>
      <c r="N29" s="12">
        <f t="shared" si="9"/>
        <v>9375.6497319229093</v>
      </c>
      <c r="O29" s="12">
        <f t="shared" si="10"/>
        <v>-225.64973192290927</v>
      </c>
      <c r="P29" s="12">
        <f t="shared" si="11"/>
        <v>225.64973192290927</v>
      </c>
      <c r="Q29" s="12">
        <f t="shared" si="12"/>
        <v>2.4661172887749647E-2</v>
      </c>
      <c r="R29" s="35">
        <f t="shared" si="13"/>
        <v>8015.8017296458102</v>
      </c>
      <c r="S29" s="12">
        <f t="shared" si="14"/>
        <v>10690.833085010872</v>
      </c>
      <c r="T29" s="12">
        <f t="shared" si="15"/>
        <v>-1540.8330850108723</v>
      </c>
      <c r="U29" s="12">
        <f t="shared" si="16"/>
        <v>1540.8330850108723</v>
      </c>
      <c r="V29" s="12">
        <f t="shared" si="17"/>
        <v>0.16839705847113359</v>
      </c>
    </row>
    <row r="30" spans="2:22" ht="16.5" x14ac:dyDescent="0.3">
      <c r="B30" s="190"/>
      <c r="C30" s="183">
        <v>2</v>
      </c>
      <c r="D30" s="183">
        <v>7220</v>
      </c>
      <c r="E30" s="12">
        <f t="shared" ref="E30:E34" si="18">I69</f>
        <v>1.0908563976235328</v>
      </c>
      <c r="F30" s="12">
        <f t="shared" si="1"/>
        <v>6618.6530286928801</v>
      </c>
      <c r="G30" s="35">
        <f t="shared" si="2"/>
        <v>7339.26</v>
      </c>
      <c r="H30" s="12">
        <f t="shared" si="3"/>
        <v>8006.0787248224897</v>
      </c>
      <c r="I30" s="12">
        <f t="shared" si="4"/>
        <v>-786.07872482248968</v>
      </c>
      <c r="J30" s="12">
        <f t="shared" si="5"/>
        <v>786.07872482248968</v>
      </c>
      <c r="K30" s="12">
        <f t="shared" si="6"/>
        <v>617919.76161855145</v>
      </c>
      <c r="L30" s="12">
        <f t="shared" si="7"/>
        <v>0.10887516964300412</v>
      </c>
      <c r="M30" s="35">
        <f t="shared" si="8"/>
        <v>5692.7000000000007</v>
      </c>
      <c r="N30" s="12">
        <f t="shared" si="9"/>
        <v>6209.9182147514857</v>
      </c>
      <c r="O30" s="12">
        <f t="shared" si="10"/>
        <v>1010.0817852485143</v>
      </c>
      <c r="P30" s="12">
        <f t="shared" si="11"/>
        <v>1010.0817852485143</v>
      </c>
      <c r="Q30" s="12">
        <f t="shared" si="12"/>
        <v>0.1399005242726474</v>
      </c>
      <c r="R30" s="35">
        <f t="shared" si="13"/>
        <v>8351.279909666584</v>
      </c>
      <c r="S30" s="12">
        <f t="shared" si="14"/>
        <v>9110.0471178046719</v>
      </c>
      <c r="T30" s="12">
        <f t="shared" si="15"/>
        <v>-1890.0471178046719</v>
      </c>
      <c r="U30" s="12">
        <f t="shared" si="16"/>
        <v>1890.0471178046719</v>
      </c>
      <c r="V30" s="12">
        <f t="shared" si="17"/>
        <v>0.26177937919732297</v>
      </c>
    </row>
    <row r="31" spans="2:22" ht="16.5" x14ac:dyDescent="0.3">
      <c r="B31" s="190"/>
      <c r="C31" s="183">
        <v>3</v>
      </c>
      <c r="D31" s="183">
        <v>4750</v>
      </c>
      <c r="E31" s="12">
        <f t="shared" si="18"/>
        <v>0.84741341834516737</v>
      </c>
      <c r="F31" s="12">
        <f t="shared" si="1"/>
        <v>5605.2924076607387</v>
      </c>
      <c r="G31" s="35">
        <f t="shared" si="2"/>
        <v>7047.09</v>
      </c>
      <c r="H31" s="12">
        <f t="shared" si="3"/>
        <v>5971.7986262860459</v>
      </c>
      <c r="I31" s="12">
        <f t="shared" si="4"/>
        <v>-1221.7986262860459</v>
      </c>
      <c r="J31" s="12">
        <f t="shared" si="5"/>
        <v>1221.7986262860459</v>
      </c>
      <c r="K31" s="12">
        <f t="shared" si="6"/>
        <v>1492791.8831944687</v>
      </c>
      <c r="L31" s="12">
        <f t="shared" si="7"/>
        <v>0.25722076342864125</v>
      </c>
      <c r="M31" s="35">
        <f t="shared" si="8"/>
        <v>4355.7000000000007</v>
      </c>
      <c r="N31" s="12">
        <f t="shared" si="9"/>
        <v>3691.0786262860461</v>
      </c>
      <c r="O31" s="12">
        <f t="shared" si="10"/>
        <v>1058.9213737139539</v>
      </c>
      <c r="P31" s="12">
        <f t="shared" si="11"/>
        <v>1058.9213737139539</v>
      </c>
      <c r="Q31" s="12">
        <f t="shared" si="12"/>
        <v>0.22293081551872715</v>
      </c>
      <c r="R31" s="35">
        <f t="shared" si="13"/>
        <v>8700.7985578857933</v>
      </c>
      <c r="S31" s="12">
        <f t="shared" si="14"/>
        <v>7373.1734482707025</v>
      </c>
      <c r="T31" s="12">
        <f t="shared" si="15"/>
        <v>-2623.1734482707025</v>
      </c>
      <c r="U31" s="12">
        <f t="shared" si="16"/>
        <v>2623.1734482707025</v>
      </c>
      <c r="V31" s="12">
        <f t="shared" si="17"/>
        <v>0.55224704174120054</v>
      </c>
    </row>
    <row r="32" spans="2:22" ht="16.5" x14ac:dyDescent="0.3">
      <c r="B32" s="190"/>
      <c r="C32" s="183">
        <v>4</v>
      </c>
      <c r="D32" s="183">
        <v>4200</v>
      </c>
      <c r="E32" s="12">
        <f t="shared" si="18"/>
        <v>0.63700912911172292</v>
      </c>
      <c r="F32" s="12">
        <f t="shared" si="1"/>
        <v>6593.3121019108285</v>
      </c>
      <c r="G32" s="35">
        <f t="shared" si="2"/>
        <v>6754.92</v>
      </c>
      <c r="H32" s="12">
        <f t="shared" si="3"/>
        <v>4302.9457064193593</v>
      </c>
      <c r="I32" s="12">
        <f t="shared" si="4"/>
        <v>-102.94570641935934</v>
      </c>
      <c r="J32" s="12">
        <f t="shared" si="5"/>
        <v>102.94570641935934</v>
      </c>
      <c r="K32" s="12">
        <f t="shared" si="6"/>
        <v>10597.818470180922</v>
      </c>
      <c r="L32" s="12">
        <f t="shared" si="7"/>
        <v>2.4510882480799842E-2</v>
      </c>
      <c r="M32" s="35">
        <f t="shared" si="8"/>
        <v>3018.7000000000007</v>
      </c>
      <c r="N32" s="12">
        <f t="shared" si="9"/>
        <v>1922.9394580495584</v>
      </c>
      <c r="O32" s="12">
        <f t="shared" si="10"/>
        <v>2277.0605419504418</v>
      </c>
      <c r="P32" s="12">
        <f t="shared" si="11"/>
        <v>2277.0605419504418</v>
      </c>
      <c r="Q32" s="12">
        <f t="shared" si="12"/>
        <v>0.54215727189296237</v>
      </c>
      <c r="R32" s="35">
        <f t="shared" si="13"/>
        <v>9064.9452974603864</v>
      </c>
      <c r="S32" s="12">
        <f t="shared" si="14"/>
        <v>5774.4529093806486</v>
      </c>
      <c r="T32" s="12">
        <f t="shared" si="15"/>
        <v>-1574.4529093806486</v>
      </c>
      <c r="U32" s="12">
        <f t="shared" si="16"/>
        <v>1574.4529093806486</v>
      </c>
      <c r="V32" s="12">
        <f t="shared" si="17"/>
        <v>0.37486974032872589</v>
      </c>
    </row>
    <row r="33" spans="2:22" ht="16.5" x14ac:dyDescent="0.3">
      <c r="B33" s="190"/>
      <c r="C33" s="183">
        <v>5</v>
      </c>
      <c r="D33" s="183">
        <v>6350</v>
      </c>
      <c r="E33" s="12">
        <f t="shared" si="18"/>
        <v>0.89262425735400663</v>
      </c>
      <c r="F33" s="12">
        <f t="shared" si="1"/>
        <v>7113.8555194805194</v>
      </c>
      <c r="G33" s="35">
        <f t="shared" si="2"/>
        <v>6462.75</v>
      </c>
      <c r="H33" s="12">
        <f t="shared" si="3"/>
        <v>5768.8074192146059</v>
      </c>
      <c r="I33" s="12">
        <f t="shared" si="4"/>
        <v>581.19258078539406</v>
      </c>
      <c r="J33" s="12">
        <f t="shared" si="5"/>
        <v>581.19258078539406</v>
      </c>
      <c r="K33" s="12">
        <f t="shared" si="6"/>
        <v>337784.81595998682</v>
      </c>
      <c r="L33" s="12">
        <f t="shared" si="7"/>
        <v>9.1526390674865205E-2</v>
      </c>
      <c r="M33" s="35">
        <f t="shared" si="8"/>
        <v>1681.7000000000007</v>
      </c>
      <c r="N33" s="12">
        <f t="shared" si="9"/>
        <v>1501.1262135922336</v>
      </c>
      <c r="O33" s="12">
        <f t="shared" si="10"/>
        <v>4848.8737864077666</v>
      </c>
      <c r="P33" s="12">
        <f t="shared" si="11"/>
        <v>4848.8737864077666</v>
      </c>
      <c r="Q33" s="12">
        <f t="shared" si="12"/>
        <v>0.76360217108783723</v>
      </c>
      <c r="R33" s="35">
        <f t="shared" si="13"/>
        <v>9444.3323448136962</v>
      </c>
      <c r="S33" s="12">
        <f t="shared" si="14"/>
        <v>8430.2401454937499</v>
      </c>
      <c r="T33" s="12">
        <f t="shared" si="15"/>
        <v>-2080.2401454937499</v>
      </c>
      <c r="U33" s="12">
        <f t="shared" si="16"/>
        <v>2080.2401454937499</v>
      </c>
      <c r="V33" s="12">
        <f t="shared" si="17"/>
        <v>0.32759687330610232</v>
      </c>
    </row>
    <row r="34" spans="2:22" ht="16.5" x14ac:dyDescent="0.3">
      <c r="B34" s="190"/>
      <c r="C34" s="183">
        <v>6</v>
      </c>
      <c r="D34" s="183">
        <v>7820</v>
      </c>
      <c r="E34" s="12">
        <f t="shared" si="18"/>
        <v>1.1983770468048109</v>
      </c>
      <c r="F34" s="12">
        <f t="shared" si="1"/>
        <v>6525.4921402660211</v>
      </c>
      <c r="G34" s="35">
        <f t="shared" si="2"/>
        <v>6170.58</v>
      </c>
      <c r="H34" s="12">
        <f t="shared" si="3"/>
        <v>7394.6814374728301</v>
      </c>
      <c r="I34" s="12">
        <f t="shared" si="4"/>
        <v>425.31856252716989</v>
      </c>
      <c r="J34" s="12">
        <f t="shared" si="5"/>
        <v>425.31856252716989</v>
      </c>
      <c r="K34" s="12">
        <f t="shared" si="6"/>
        <v>180895.87963017813</v>
      </c>
      <c r="L34" s="12">
        <f t="shared" si="7"/>
        <v>5.4388562983014054E-2</v>
      </c>
      <c r="M34" s="35">
        <f t="shared" si="8"/>
        <v>344.70000000000073</v>
      </c>
      <c r="N34" s="12">
        <f t="shared" si="9"/>
        <v>413.08056803361922</v>
      </c>
      <c r="O34" s="12">
        <f t="shared" si="10"/>
        <v>7406.9194319663811</v>
      </c>
      <c r="P34" s="12">
        <f t="shared" si="11"/>
        <v>7406.9194319663811</v>
      </c>
      <c r="Q34" s="12">
        <f t="shared" si="12"/>
        <v>0.94717639794966513</v>
      </c>
      <c r="R34" s="35">
        <f t="shared" si="13"/>
        <v>9839.5975389154264</v>
      </c>
      <c r="S34" s="12">
        <f t="shared" si="14"/>
        <v>11791.547840433355</v>
      </c>
      <c r="T34" s="12">
        <f t="shared" si="15"/>
        <v>-3971.5478404333553</v>
      </c>
      <c r="U34" s="12">
        <f t="shared" si="16"/>
        <v>3971.5478404333553</v>
      </c>
      <c r="V34" s="12">
        <f t="shared" si="17"/>
        <v>0.50787056783035234</v>
      </c>
    </row>
    <row r="35" spans="2:22" ht="16.5" x14ac:dyDescent="0.3">
      <c r="B35" s="190">
        <v>3</v>
      </c>
      <c r="C35" s="183">
        <v>1</v>
      </c>
      <c r="D35" s="183">
        <v>8500</v>
      </c>
      <c r="E35" s="12">
        <f>I68</f>
        <v>1.3337197507607592</v>
      </c>
      <c r="F35" s="12">
        <f t="shared" si="1"/>
        <v>6373.1529769665367</v>
      </c>
      <c r="G35" s="35">
        <f t="shared" si="2"/>
        <v>7631.43</v>
      </c>
      <c r="H35" s="12">
        <f t="shared" si="3"/>
        <v>10178.188917548181</v>
      </c>
      <c r="I35" s="12">
        <f t="shared" si="4"/>
        <v>-1678.1889175481811</v>
      </c>
      <c r="J35" s="12">
        <f t="shared" si="5"/>
        <v>1678.1889175481811</v>
      </c>
      <c r="K35" s="12">
        <f t="shared" si="6"/>
        <v>2816318.0429815357</v>
      </c>
      <c r="L35" s="12">
        <f t="shared" si="7"/>
        <v>0.19743399029978601</v>
      </c>
      <c r="M35" s="35">
        <f t="shared" si="8"/>
        <v>7029.7000000000007</v>
      </c>
      <c r="N35" s="12">
        <f t="shared" si="9"/>
        <v>9375.6497319229093</v>
      </c>
      <c r="O35" s="12">
        <f t="shared" si="10"/>
        <v>-875.64973192290927</v>
      </c>
      <c r="P35" s="12">
        <f t="shared" si="11"/>
        <v>875.64973192290927</v>
      </c>
      <c r="Q35" s="12">
        <f t="shared" si="12"/>
        <v>0.10301761552034226</v>
      </c>
      <c r="R35" s="35">
        <f t="shared" si="13"/>
        <v>8015.8017296458102</v>
      </c>
      <c r="S35" s="12">
        <f t="shared" si="14"/>
        <v>10690.833085010872</v>
      </c>
      <c r="T35" s="12">
        <f t="shared" si="15"/>
        <v>-2190.8330850108723</v>
      </c>
      <c r="U35" s="12">
        <f t="shared" si="16"/>
        <v>2190.8330850108723</v>
      </c>
      <c r="V35" s="12">
        <f t="shared" si="17"/>
        <v>0.25774506882480852</v>
      </c>
    </row>
    <row r="36" spans="2:22" ht="16.5" x14ac:dyDescent="0.3">
      <c r="B36" s="190"/>
      <c r="C36" s="183">
        <v>2</v>
      </c>
      <c r="D36" s="183">
        <v>7890</v>
      </c>
      <c r="E36" s="12">
        <f t="shared" ref="E36:E40" si="19">I69</f>
        <v>1.0908563976235328</v>
      </c>
      <c r="F36" s="12">
        <f t="shared" si="1"/>
        <v>7232.8493623804461</v>
      </c>
      <c r="G36" s="35">
        <f t="shared" si="2"/>
        <v>7339.26</v>
      </c>
      <c r="H36" s="12">
        <f t="shared" si="3"/>
        <v>8006.0787248224897</v>
      </c>
      <c r="I36" s="12">
        <f t="shared" si="4"/>
        <v>-116.07872482248968</v>
      </c>
      <c r="J36" s="12">
        <f t="shared" si="5"/>
        <v>116.07872482248968</v>
      </c>
      <c r="K36" s="12">
        <f t="shared" si="6"/>
        <v>13474.270356415282</v>
      </c>
      <c r="L36" s="12">
        <f t="shared" si="7"/>
        <v>1.4712132423636207E-2</v>
      </c>
      <c r="M36" s="35">
        <f t="shared" si="8"/>
        <v>5692.7000000000007</v>
      </c>
      <c r="N36" s="12">
        <f t="shared" si="9"/>
        <v>6209.9182147514857</v>
      </c>
      <c r="O36" s="12">
        <f t="shared" si="10"/>
        <v>1680.0817852485143</v>
      </c>
      <c r="P36" s="12">
        <f t="shared" si="11"/>
        <v>1680.0817852485143</v>
      </c>
      <c r="Q36" s="12">
        <f t="shared" si="12"/>
        <v>0.21293812233821474</v>
      </c>
      <c r="R36" s="35">
        <f t="shared" si="13"/>
        <v>8351.279909666584</v>
      </c>
      <c r="S36" s="12">
        <f t="shared" si="14"/>
        <v>9110.0471178046719</v>
      </c>
      <c r="T36" s="12">
        <f t="shared" si="15"/>
        <v>-1220.0471178046719</v>
      </c>
      <c r="U36" s="12">
        <f t="shared" si="16"/>
        <v>1220.0471178046719</v>
      </c>
      <c r="V36" s="12">
        <f t="shared" si="17"/>
        <v>0.15463208083709404</v>
      </c>
    </row>
    <row r="37" spans="2:22" ht="16.5" x14ac:dyDescent="0.3">
      <c r="B37" s="190"/>
      <c r="C37" s="183">
        <v>3</v>
      </c>
      <c r="D37" s="183">
        <v>6060</v>
      </c>
      <c r="E37" s="12">
        <f t="shared" si="19"/>
        <v>0.84741341834516737</v>
      </c>
      <c r="F37" s="12">
        <f t="shared" si="1"/>
        <v>7151.1730506155955</v>
      </c>
      <c r="G37" s="35">
        <f t="shared" si="2"/>
        <v>7047.09</v>
      </c>
      <c r="H37" s="12">
        <f t="shared" si="3"/>
        <v>5971.7986262860459</v>
      </c>
      <c r="I37" s="12">
        <f t="shared" si="4"/>
        <v>88.201373713954126</v>
      </c>
      <c r="J37" s="12">
        <f t="shared" si="5"/>
        <v>88.201373713954126</v>
      </c>
      <c r="K37" s="12">
        <f t="shared" si="6"/>
        <v>7779.4823250285981</v>
      </c>
      <c r="L37" s="12">
        <f t="shared" si="7"/>
        <v>1.4554682131015533E-2</v>
      </c>
      <c r="M37" s="35">
        <f t="shared" si="8"/>
        <v>4355.7000000000007</v>
      </c>
      <c r="N37" s="12">
        <f t="shared" si="9"/>
        <v>3691.0786262860461</v>
      </c>
      <c r="O37" s="12">
        <f t="shared" si="10"/>
        <v>2368.9213737139539</v>
      </c>
      <c r="P37" s="12">
        <f t="shared" si="11"/>
        <v>2368.9213737139539</v>
      </c>
      <c r="Q37" s="12">
        <f t="shared" si="12"/>
        <v>0.39091111777457987</v>
      </c>
      <c r="R37" s="35">
        <f t="shared" si="13"/>
        <v>8700.7985578857933</v>
      </c>
      <c r="S37" s="12">
        <f t="shared" si="14"/>
        <v>7373.1734482707025</v>
      </c>
      <c r="T37" s="12">
        <f t="shared" si="15"/>
        <v>-1313.1734482707025</v>
      </c>
      <c r="U37" s="12">
        <f t="shared" si="16"/>
        <v>1313.1734482707025</v>
      </c>
      <c r="V37" s="12">
        <f t="shared" si="17"/>
        <v>0.21669528849351527</v>
      </c>
    </row>
    <row r="38" spans="2:22" ht="16.5" x14ac:dyDescent="0.3">
      <c r="B38" s="190"/>
      <c r="C38" s="183">
        <v>4</v>
      </c>
      <c r="D38" s="183">
        <v>3960</v>
      </c>
      <c r="E38" s="12">
        <f t="shared" si="19"/>
        <v>0.63700912911172292</v>
      </c>
      <c r="F38" s="12">
        <f t="shared" si="1"/>
        <v>6216.5514103730666</v>
      </c>
      <c r="G38" s="35">
        <f t="shared" si="2"/>
        <v>6754.92</v>
      </c>
      <c r="H38" s="12">
        <f t="shared" si="3"/>
        <v>4302.9457064193593</v>
      </c>
      <c r="I38" s="12">
        <f t="shared" si="4"/>
        <v>-342.94570641935934</v>
      </c>
      <c r="J38" s="12">
        <f t="shared" si="5"/>
        <v>342.94570641935934</v>
      </c>
      <c r="K38" s="12">
        <f t="shared" si="6"/>
        <v>117611.75755147341</v>
      </c>
      <c r="L38" s="12">
        <f t="shared" si="7"/>
        <v>8.6602451115999832E-2</v>
      </c>
      <c r="M38" s="35">
        <f t="shared" si="8"/>
        <v>3018.7000000000007</v>
      </c>
      <c r="N38" s="12">
        <f t="shared" si="9"/>
        <v>1922.9394580495584</v>
      </c>
      <c r="O38" s="12">
        <f t="shared" si="10"/>
        <v>2037.0605419504416</v>
      </c>
      <c r="P38" s="12">
        <f t="shared" si="11"/>
        <v>2037.0605419504416</v>
      </c>
      <c r="Q38" s="12">
        <f t="shared" si="12"/>
        <v>0.51440922776526299</v>
      </c>
      <c r="R38" s="35">
        <f t="shared" si="13"/>
        <v>9064.9452974603864</v>
      </c>
      <c r="S38" s="12">
        <f t="shared" si="14"/>
        <v>5774.4529093806486</v>
      </c>
      <c r="T38" s="12">
        <f t="shared" si="15"/>
        <v>-1814.4529093806486</v>
      </c>
      <c r="U38" s="12">
        <f t="shared" si="16"/>
        <v>1814.4529093806486</v>
      </c>
      <c r="V38" s="12">
        <f t="shared" si="17"/>
        <v>0.45819517913652741</v>
      </c>
    </row>
    <row r="39" spans="2:22" ht="16.5" x14ac:dyDescent="0.3">
      <c r="B39" s="190"/>
      <c r="C39" s="183">
        <v>5</v>
      </c>
      <c r="D39" s="183">
        <v>5000</v>
      </c>
      <c r="E39" s="12">
        <f t="shared" si="19"/>
        <v>0.89262425735400663</v>
      </c>
      <c r="F39" s="12">
        <f t="shared" si="1"/>
        <v>5601.4610389610389</v>
      </c>
      <c r="G39" s="35">
        <f t="shared" si="2"/>
        <v>6462.75</v>
      </c>
      <c r="H39" s="12">
        <f t="shared" si="3"/>
        <v>5768.8074192146059</v>
      </c>
      <c r="I39" s="12">
        <f t="shared" si="4"/>
        <v>-768.80741921460594</v>
      </c>
      <c r="J39" s="12">
        <f t="shared" si="5"/>
        <v>768.80741921460594</v>
      </c>
      <c r="K39" s="12">
        <f t="shared" si="6"/>
        <v>591064.84783942287</v>
      </c>
      <c r="L39" s="12">
        <f t="shared" si="7"/>
        <v>0.15376148384292118</v>
      </c>
      <c r="M39" s="35">
        <f t="shared" si="8"/>
        <v>1681.7000000000007</v>
      </c>
      <c r="N39" s="12">
        <f t="shared" si="9"/>
        <v>1501.1262135922336</v>
      </c>
      <c r="O39" s="12">
        <f t="shared" si="10"/>
        <v>3498.8737864077666</v>
      </c>
      <c r="P39" s="12">
        <f t="shared" si="11"/>
        <v>3498.8737864077666</v>
      </c>
      <c r="Q39" s="12">
        <f t="shared" si="12"/>
        <v>0.69977475728155336</v>
      </c>
      <c r="R39" s="35">
        <f t="shared" si="13"/>
        <v>9444.3323448136962</v>
      </c>
      <c r="S39" s="12">
        <f t="shared" si="14"/>
        <v>8430.2401454937499</v>
      </c>
      <c r="T39" s="12">
        <f t="shared" si="15"/>
        <v>-3430.2401454937499</v>
      </c>
      <c r="U39" s="12">
        <f t="shared" si="16"/>
        <v>3430.2401454937499</v>
      </c>
      <c r="V39" s="12">
        <f t="shared" si="17"/>
        <v>0.68604802909874996</v>
      </c>
    </row>
    <row r="40" spans="2:22" ht="16.5" x14ac:dyDescent="0.3">
      <c r="B40" s="190"/>
      <c r="C40" s="183">
        <v>6</v>
      </c>
      <c r="D40" s="183">
        <v>8540</v>
      </c>
      <c r="E40" s="12">
        <f t="shared" si="19"/>
        <v>1.1983770468048109</v>
      </c>
      <c r="F40" s="12">
        <f t="shared" si="1"/>
        <v>7126.304715840387</v>
      </c>
      <c r="G40" s="35">
        <f t="shared" si="2"/>
        <v>6170.58</v>
      </c>
      <c r="H40" s="12">
        <f t="shared" si="3"/>
        <v>7394.6814374728301</v>
      </c>
      <c r="I40" s="12">
        <f t="shared" si="4"/>
        <v>1145.3185625271699</v>
      </c>
      <c r="J40" s="12">
        <f t="shared" si="5"/>
        <v>1145.3185625271699</v>
      </c>
      <c r="K40" s="12">
        <v>1648912</v>
      </c>
      <c r="L40" s="12">
        <f t="shared" si="7"/>
        <v>0.13411224385564049</v>
      </c>
      <c r="M40" s="35">
        <f t="shared" si="8"/>
        <v>344.70000000000073</v>
      </c>
      <c r="N40" s="12">
        <f t="shared" si="9"/>
        <v>413.08056803361922</v>
      </c>
      <c r="O40" s="12">
        <f t="shared" si="10"/>
        <v>8126.9194319663811</v>
      </c>
      <c r="P40" s="12">
        <f t="shared" si="11"/>
        <v>8126.9194319663811</v>
      </c>
      <c r="Q40" s="12">
        <f t="shared" si="12"/>
        <v>0.95162991006632103</v>
      </c>
      <c r="R40" s="35">
        <f t="shared" si="13"/>
        <v>9839.5975389154264</v>
      </c>
      <c r="S40" s="12">
        <f t="shared" si="14"/>
        <v>11791.547840433355</v>
      </c>
      <c r="T40" s="12">
        <f t="shared" si="15"/>
        <v>-3251.5478404333553</v>
      </c>
      <c r="U40" s="12">
        <f t="shared" si="16"/>
        <v>3251.5478404333553</v>
      </c>
      <c r="V40" s="12">
        <f t="shared" si="17"/>
        <v>0.38074330684231328</v>
      </c>
    </row>
    <row r="41" spans="2:22" ht="16.5" x14ac:dyDescent="0.3">
      <c r="B41" s="190">
        <v>4</v>
      </c>
      <c r="C41" s="183">
        <v>1</v>
      </c>
      <c r="D41" s="183">
        <v>10270</v>
      </c>
      <c r="E41" s="12">
        <f>I68</f>
        <v>1.3337197507607592</v>
      </c>
      <c r="F41" s="12">
        <f t="shared" si="1"/>
        <v>7700.2683615819215</v>
      </c>
      <c r="G41" s="35">
        <f t="shared" si="2"/>
        <v>7631.43</v>
      </c>
      <c r="H41" s="12">
        <f t="shared" si="3"/>
        <v>10178.188917548181</v>
      </c>
      <c r="I41" s="12">
        <f t="shared" si="4"/>
        <v>91.811082451818947</v>
      </c>
      <c r="J41" s="12">
        <f t="shared" si="5"/>
        <v>91.811082451818947</v>
      </c>
      <c r="K41" s="12">
        <f>(I41^2)</f>
        <v>8429.2748609746977</v>
      </c>
      <c r="L41" s="12">
        <f t="shared" si="7"/>
        <v>8.9397353896610472E-3</v>
      </c>
      <c r="M41" s="35">
        <f t="shared" si="8"/>
        <v>7029.7000000000007</v>
      </c>
      <c r="N41" s="12">
        <f t="shared" si="9"/>
        <v>9375.6497319229093</v>
      </c>
      <c r="O41" s="12">
        <f t="shared" si="10"/>
        <v>894.35026807709073</v>
      </c>
      <c r="P41" s="12">
        <f t="shared" si="11"/>
        <v>894.35026807709073</v>
      </c>
      <c r="Q41" s="12">
        <f t="shared" si="12"/>
        <v>8.7083765148694328E-2</v>
      </c>
      <c r="R41" s="35">
        <f t="shared" si="13"/>
        <v>8015.8017296458102</v>
      </c>
      <c r="S41" s="12">
        <f t="shared" si="14"/>
        <v>10690.833085010872</v>
      </c>
      <c r="T41" s="12">
        <f t="shared" si="15"/>
        <v>-420.83308501087231</v>
      </c>
      <c r="U41" s="12">
        <f t="shared" si="16"/>
        <v>420.83308501087231</v>
      </c>
      <c r="V41" s="12">
        <f t="shared" si="17"/>
        <v>4.0976931354515314E-2</v>
      </c>
    </row>
    <row r="42" spans="2:22" ht="16.5" x14ac:dyDescent="0.3">
      <c r="B42" s="190"/>
      <c r="C42" s="183">
        <v>2</v>
      </c>
      <c r="D42" s="183">
        <v>8430</v>
      </c>
      <c r="E42" s="12">
        <f t="shared" ref="E42:E46" si="20">I69</f>
        <v>1.0908563976235328</v>
      </c>
      <c r="F42" s="12">
        <f t="shared" si="1"/>
        <v>7727.8732731137088</v>
      </c>
      <c r="G42" s="35">
        <f t="shared" si="2"/>
        <v>7339.26</v>
      </c>
      <c r="H42" s="12">
        <f t="shared" si="3"/>
        <v>8006.0787248224897</v>
      </c>
      <c r="I42" s="12">
        <f t="shared" si="4"/>
        <v>423.92127517751032</v>
      </c>
      <c r="J42" s="12">
        <f t="shared" si="5"/>
        <v>423.92127517751032</v>
      </c>
      <c r="K42" s="12">
        <f t="shared" ref="K42:K46" si="21">(I42^2)</f>
        <v>179709.24754812644</v>
      </c>
      <c r="L42" s="12">
        <f t="shared" si="7"/>
        <v>5.0287221254746182E-2</v>
      </c>
      <c r="M42" s="35">
        <f t="shared" si="8"/>
        <v>5692.7000000000007</v>
      </c>
      <c r="N42" s="12">
        <f t="shared" si="9"/>
        <v>6209.9182147514857</v>
      </c>
      <c r="O42" s="12">
        <f t="shared" si="10"/>
        <v>2220.0817852485143</v>
      </c>
      <c r="P42" s="12">
        <f t="shared" si="11"/>
        <v>2220.0817852485143</v>
      </c>
      <c r="Q42" s="12">
        <f t="shared" si="12"/>
        <v>0.2633548974197526</v>
      </c>
      <c r="R42" s="35">
        <f t="shared" si="13"/>
        <v>8351.279909666584</v>
      </c>
      <c r="S42" s="12">
        <f t="shared" si="14"/>
        <v>9110.0471178046719</v>
      </c>
      <c r="T42" s="12">
        <f t="shared" si="15"/>
        <v>-680.04711780467187</v>
      </c>
      <c r="U42" s="12">
        <f t="shared" si="16"/>
        <v>680.04711780467187</v>
      </c>
      <c r="V42" s="12">
        <f t="shared" si="17"/>
        <v>8.0669883488098684E-2</v>
      </c>
    </row>
    <row r="43" spans="2:22" ht="16.5" x14ac:dyDescent="0.3">
      <c r="B43" s="190"/>
      <c r="C43" s="183">
        <v>3</v>
      </c>
      <c r="D43" s="183">
        <v>7030</v>
      </c>
      <c r="E43" s="12">
        <f t="shared" si="20"/>
        <v>0.84741341834516737</v>
      </c>
      <c r="F43" s="12">
        <f t="shared" si="1"/>
        <v>8295.832763337894</v>
      </c>
      <c r="G43" s="35">
        <f t="shared" si="2"/>
        <v>7047.09</v>
      </c>
      <c r="H43" s="12">
        <f t="shared" si="3"/>
        <v>5971.7986262860459</v>
      </c>
      <c r="I43" s="12">
        <f t="shared" si="4"/>
        <v>1058.2013737139541</v>
      </c>
      <c r="J43" s="12">
        <f t="shared" si="5"/>
        <v>1058.2013737139541</v>
      </c>
      <c r="K43" s="12">
        <f t="shared" si="21"/>
        <v>1119790.1473300997</v>
      </c>
      <c r="L43" s="12">
        <f t="shared" si="7"/>
        <v>0.15052651119686403</v>
      </c>
      <c r="M43" s="35">
        <f t="shared" si="8"/>
        <v>4355.7000000000007</v>
      </c>
      <c r="N43" s="12">
        <f t="shared" si="9"/>
        <v>3691.0786262860461</v>
      </c>
      <c r="O43" s="12">
        <f t="shared" si="10"/>
        <v>3338.9213737139539</v>
      </c>
      <c r="P43" s="12">
        <f t="shared" si="11"/>
        <v>3338.9213737139539</v>
      </c>
      <c r="Q43" s="12">
        <f t="shared" si="12"/>
        <v>0.47495325372886971</v>
      </c>
      <c r="R43" s="35">
        <f t="shared" si="13"/>
        <v>8700.7985578857933</v>
      </c>
      <c r="S43" s="12">
        <f t="shared" si="14"/>
        <v>7373.1734482707025</v>
      </c>
      <c r="T43" s="12">
        <f t="shared" si="15"/>
        <v>-343.17344827070247</v>
      </c>
      <c r="U43" s="12">
        <f t="shared" si="16"/>
        <v>343.17344827070247</v>
      </c>
      <c r="V43" s="12">
        <f t="shared" si="17"/>
        <v>4.8815568744054405E-2</v>
      </c>
    </row>
    <row r="44" spans="2:22" ht="16.5" x14ac:dyDescent="0.3">
      <c r="B44" s="190"/>
      <c r="C44" s="183">
        <v>4</v>
      </c>
      <c r="D44" s="183">
        <v>5650</v>
      </c>
      <c r="E44" s="12">
        <f t="shared" si="20"/>
        <v>0.63700912911172292</v>
      </c>
      <c r="F44" s="12">
        <f t="shared" si="1"/>
        <v>8869.5746132848053</v>
      </c>
      <c r="G44" s="35">
        <f t="shared" si="2"/>
        <v>6754.92</v>
      </c>
      <c r="H44" s="12">
        <f t="shared" si="3"/>
        <v>4302.9457064193593</v>
      </c>
      <c r="I44" s="12">
        <f t="shared" si="4"/>
        <v>1347.0542935806407</v>
      </c>
      <c r="J44" s="12">
        <f t="shared" si="5"/>
        <v>1347.0542935806407</v>
      </c>
      <c r="K44" s="12">
        <f t="shared" si="21"/>
        <v>1814555.269854039</v>
      </c>
      <c r="L44" s="12">
        <f t="shared" si="7"/>
        <v>0.23841668912931693</v>
      </c>
      <c r="M44" s="35">
        <f t="shared" si="8"/>
        <v>3018.7000000000007</v>
      </c>
      <c r="N44" s="12">
        <f t="shared" si="9"/>
        <v>1922.9394580495584</v>
      </c>
      <c r="O44" s="12">
        <f t="shared" si="10"/>
        <v>3727.0605419504418</v>
      </c>
      <c r="P44" s="12">
        <f t="shared" si="11"/>
        <v>3727.0605419504418</v>
      </c>
      <c r="Q44" s="12">
        <f t="shared" si="12"/>
        <v>0.65965673308857375</v>
      </c>
      <c r="R44" s="35">
        <f t="shared" si="13"/>
        <v>9064.9452974603864</v>
      </c>
      <c r="S44" s="12">
        <f t="shared" si="14"/>
        <v>5774.4529093806486</v>
      </c>
      <c r="T44" s="12">
        <f t="shared" si="15"/>
        <v>-124.45290938064863</v>
      </c>
      <c r="U44" s="12">
        <f t="shared" si="16"/>
        <v>124.45290938064863</v>
      </c>
      <c r="V44" s="12">
        <f t="shared" si="17"/>
        <v>2.2027063607194447E-2</v>
      </c>
    </row>
    <row r="45" spans="2:22" ht="16.5" x14ac:dyDescent="0.3">
      <c r="B45" s="190"/>
      <c r="C45" s="183">
        <v>5</v>
      </c>
      <c r="D45" s="183">
        <v>7110</v>
      </c>
      <c r="E45" s="12">
        <f t="shared" si="20"/>
        <v>0.89262425735400663</v>
      </c>
      <c r="F45" s="12">
        <f t="shared" si="1"/>
        <v>7965.2775974025981</v>
      </c>
      <c r="G45" s="35">
        <f t="shared" si="2"/>
        <v>6462.75</v>
      </c>
      <c r="H45" s="12">
        <f t="shared" si="3"/>
        <v>5768.8074192146059</v>
      </c>
      <c r="I45" s="12">
        <f t="shared" si="4"/>
        <v>1341.1925807853941</v>
      </c>
      <c r="J45" s="12">
        <f t="shared" si="5"/>
        <v>1341.1925807853941</v>
      </c>
      <c r="K45" s="12">
        <f t="shared" si="21"/>
        <v>1798797.5387537857</v>
      </c>
      <c r="L45" s="12">
        <f t="shared" si="7"/>
        <v>0.18863468084182758</v>
      </c>
      <c r="M45" s="35">
        <f t="shared" si="8"/>
        <v>1681.7000000000007</v>
      </c>
      <c r="N45" s="12">
        <f t="shared" si="9"/>
        <v>1501.1262135922336</v>
      </c>
      <c r="O45" s="12">
        <f t="shared" si="10"/>
        <v>5608.8737864077666</v>
      </c>
      <c r="P45" s="12">
        <f t="shared" si="11"/>
        <v>5608.8737864077666</v>
      </c>
      <c r="Q45" s="12">
        <f t="shared" si="12"/>
        <v>0.78887113732879977</v>
      </c>
      <c r="R45" s="35">
        <f t="shared" si="13"/>
        <v>9444.3323448136962</v>
      </c>
      <c r="S45" s="12">
        <f t="shared" si="14"/>
        <v>8430.2401454937499</v>
      </c>
      <c r="T45" s="12">
        <f t="shared" si="15"/>
        <v>-1320.2401454937499</v>
      </c>
      <c r="U45" s="12">
        <f t="shared" si="16"/>
        <v>1320.2401454937499</v>
      </c>
      <c r="V45" s="12">
        <f t="shared" si="17"/>
        <v>0.18568778417633613</v>
      </c>
    </row>
    <row r="46" spans="2:22" ht="16.5" x14ac:dyDescent="0.3">
      <c r="B46" s="190"/>
      <c r="C46" s="183">
        <v>6</v>
      </c>
      <c r="D46" s="183">
        <v>9030</v>
      </c>
      <c r="E46" s="12">
        <f t="shared" si="20"/>
        <v>1.1983770468048109</v>
      </c>
      <c r="F46" s="12">
        <f t="shared" si="1"/>
        <v>7535.1910519951625</v>
      </c>
      <c r="G46" s="35">
        <f t="shared" si="2"/>
        <v>6170.58</v>
      </c>
      <c r="H46" s="12">
        <f t="shared" si="3"/>
        <v>7394.6814374728301</v>
      </c>
      <c r="I46" s="12">
        <f t="shared" si="4"/>
        <v>1635.3185625271699</v>
      </c>
      <c r="J46" s="12">
        <f t="shared" si="5"/>
        <v>1635.3185625271699</v>
      </c>
      <c r="K46" s="12">
        <f t="shared" si="21"/>
        <v>2674266.8009459293</v>
      </c>
      <c r="L46" s="12">
        <f t="shared" si="7"/>
        <v>0.18109840116579953</v>
      </c>
      <c r="M46" s="35">
        <f t="shared" si="8"/>
        <v>344.70000000000073</v>
      </c>
      <c r="N46" s="12">
        <f t="shared" si="9"/>
        <v>413.08056803361922</v>
      </c>
      <c r="O46" s="12">
        <f t="shared" si="10"/>
        <v>8616.9194319663802</v>
      </c>
      <c r="P46" s="12">
        <f t="shared" si="11"/>
        <v>8616.9194319663802</v>
      </c>
      <c r="Q46" s="12">
        <f t="shared" si="12"/>
        <v>0.95425464362861356</v>
      </c>
      <c r="R46" s="35">
        <f t="shared" si="13"/>
        <v>9839.5975389154264</v>
      </c>
      <c r="S46" s="12">
        <f t="shared" si="14"/>
        <v>11791.547840433355</v>
      </c>
      <c r="T46" s="12">
        <f t="shared" si="15"/>
        <v>-2761.5478404333553</v>
      </c>
      <c r="U46" s="12">
        <f t="shared" si="16"/>
        <v>2761.5478404333553</v>
      </c>
      <c r="V46" s="12">
        <f t="shared" si="17"/>
        <v>0.30581925143226524</v>
      </c>
    </row>
    <row r="47" spans="2:22" ht="16.5" x14ac:dyDescent="0.3">
      <c r="B47" s="190">
        <v>5</v>
      </c>
      <c r="C47" s="183">
        <v>1</v>
      </c>
      <c r="D47" s="183">
        <v>9100</v>
      </c>
      <c r="E47" s="12">
        <f>I68</f>
        <v>1.3337197507607592</v>
      </c>
      <c r="F47" s="12">
        <f t="shared" si="1"/>
        <v>6823.0225988700568</v>
      </c>
      <c r="G47" s="35">
        <f t="shared" si="2"/>
        <v>7631.43</v>
      </c>
      <c r="H47" s="12">
        <f t="shared" si="3"/>
        <v>10178.188917548181</v>
      </c>
      <c r="I47" s="12">
        <f t="shared" si="4"/>
        <v>-1078.1889175481811</v>
      </c>
      <c r="J47" s="12">
        <f t="shared" si="5"/>
        <v>1078.1889175481811</v>
      </c>
      <c r="K47" s="12">
        <f t="shared" si="6"/>
        <v>1162491.3419237183</v>
      </c>
      <c r="L47" s="12">
        <f t="shared" si="7"/>
        <v>0.11848229863166825</v>
      </c>
      <c r="M47" s="35">
        <f t="shared" si="8"/>
        <v>7029.7000000000007</v>
      </c>
      <c r="N47" s="12">
        <f t="shared" si="9"/>
        <v>9375.6497319229093</v>
      </c>
      <c r="O47" s="12">
        <f t="shared" si="10"/>
        <v>-275.64973192290927</v>
      </c>
      <c r="P47" s="12">
        <f t="shared" si="11"/>
        <v>275.64973192290927</v>
      </c>
      <c r="Q47" s="12">
        <f t="shared" si="12"/>
        <v>3.0291179332187831E-2</v>
      </c>
      <c r="R47" s="35">
        <f t="shared" si="13"/>
        <v>8015.8017296458102</v>
      </c>
      <c r="S47" s="12">
        <f t="shared" si="14"/>
        <v>10690.833085010872</v>
      </c>
      <c r="T47" s="12">
        <f t="shared" si="15"/>
        <v>-1590.8330850108723</v>
      </c>
      <c r="U47" s="12">
        <f t="shared" si="16"/>
        <v>1590.8330850108723</v>
      </c>
      <c r="V47" s="12">
        <f t="shared" si="17"/>
        <v>0.17481682252866729</v>
      </c>
    </row>
    <row r="48" spans="2:22" ht="16.5" x14ac:dyDescent="0.3">
      <c r="B48" s="190"/>
      <c r="C48" s="183">
        <v>2</v>
      </c>
      <c r="D48" s="183">
        <v>7560</v>
      </c>
      <c r="E48" s="12">
        <f t="shared" ref="E48:E52" si="22">I69</f>
        <v>1.0908563976235328</v>
      </c>
      <c r="F48" s="12">
        <f t="shared" si="1"/>
        <v>6930.3347502656752</v>
      </c>
      <c r="G48" s="35">
        <f t="shared" si="2"/>
        <v>7339.26</v>
      </c>
      <c r="H48" s="12">
        <f t="shared" si="3"/>
        <v>8006.0787248224897</v>
      </c>
      <c r="I48" s="12">
        <f t="shared" si="4"/>
        <v>-446.07872482248968</v>
      </c>
      <c r="J48" s="12">
        <f t="shared" si="5"/>
        <v>446.07872482248968</v>
      </c>
      <c r="K48" s="12">
        <f t="shared" si="6"/>
        <v>198986.22873925845</v>
      </c>
      <c r="L48" s="12">
        <f t="shared" si="7"/>
        <v>5.9005122331017151E-2</v>
      </c>
      <c r="M48" s="35">
        <f t="shared" si="8"/>
        <v>5692.7000000000007</v>
      </c>
      <c r="N48" s="12">
        <f t="shared" si="9"/>
        <v>6209.9182147514857</v>
      </c>
      <c r="O48" s="12">
        <f t="shared" si="10"/>
        <v>1350.0817852485143</v>
      </c>
      <c r="P48" s="12">
        <f t="shared" si="11"/>
        <v>1350.0817852485143</v>
      </c>
      <c r="Q48" s="12">
        <f t="shared" si="12"/>
        <v>0.17858224672599396</v>
      </c>
      <c r="R48" s="35">
        <f t="shared" si="13"/>
        <v>8351.279909666584</v>
      </c>
      <c r="S48" s="12">
        <f t="shared" si="14"/>
        <v>9110.0471178046719</v>
      </c>
      <c r="T48" s="12">
        <f t="shared" si="15"/>
        <v>-1550.0471178046719</v>
      </c>
      <c r="U48" s="12">
        <f t="shared" si="16"/>
        <v>1550.0471178046719</v>
      </c>
      <c r="V48" s="12">
        <f t="shared" si="17"/>
        <v>0.20503268754030052</v>
      </c>
    </row>
    <row r="49" spans="2:22" ht="16.5" x14ac:dyDescent="0.3">
      <c r="B49" s="190"/>
      <c r="C49" s="183">
        <v>3</v>
      </c>
      <c r="D49" s="183">
        <v>5900</v>
      </c>
      <c r="E49" s="12">
        <f t="shared" si="22"/>
        <v>0.84741341834516737</v>
      </c>
      <c r="F49" s="12">
        <f t="shared" si="1"/>
        <v>6962.3632010943911</v>
      </c>
      <c r="G49" s="35">
        <f t="shared" si="2"/>
        <v>7047.09</v>
      </c>
      <c r="H49" s="12">
        <f t="shared" si="3"/>
        <v>5971.7986262860459</v>
      </c>
      <c r="I49" s="12">
        <f t="shared" si="4"/>
        <v>-71.798626286045874</v>
      </c>
      <c r="J49" s="12">
        <f t="shared" si="5"/>
        <v>71.798626286045874</v>
      </c>
      <c r="K49" s="12">
        <f t="shared" si="6"/>
        <v>5155.0427365632777</v>
      </c>
      <c r="L49" s="12">
        <f t="shared" si="7"/>
        <v>1.2169258692550148E-2</v>
      </c>
      <c r="M49" s="35">
        <f t="shared" si="8"/>
        <v>4355.7000000000007</v>
      </c>
      <c r="N49" s="12">
        <f t="shared" si="9"/>
        <v>3691.0786262860461</v>
      </c>
      <c r="O49" s="12">
        <f t="shared" si="10"/>
        <v>2208.9213737139539</v>
      </c>
      <c r="P49" s="12">
        <f t="shared" si="11"/>
        <v>2208.9213737139539</v>
      </c>
      <c r="Q49" s="12">
        <f t="shared" si="12"/>
        <v>0.37439345317185657</v>
      </c>
      <c r="R49" s="35">
        <f t="shared" si="13"/>
        <v>8700.7985578857933</v>
      </c>
      <c r="S49" s="12">
        <f t="shared" si="14"/>
        <v>7373.1734482707025</v>
      </c>
      <c r="T49" s="12">
        <f t="shared" si="15"/>
        <v>-1473.1734482707025</v>
      </c>
      <c r="U49" s="12">
        <f t="shared" si="16"/>
        <v>1473.1734482707025</v>
      </c>
      <c r="V49" s="12">
        <f t="shared" si="17"/>
        <v>0.249690414961136</v>
      </c>
    </row>
    <row r="50" spans="2:22" ht="16.5" x14ac:dyDescent="0.3">
      <c r="B50" s="190"/>
      <c r="C50" s="183">
        <v>4</v>
      </c>
      <c r="D50" s="183">
        <v>4150</v>
      </c>
      <c r="E50" s="12">
        <f t="shared" si="22"/>
        <v>0.63700912911172292</v>
      </c>
      <c r="F50" s="12">
        <f t="shared" si="1"/>
        <v>6514.8202911737944</v>
      </c>
      <c r="G50" s="35">
        <f t="shared" si="2"/>
        <v>6754.92</v>
      </c>
      <c r="H50" s="12">
        <f t="shared" si="3"/>
        <v>4302.9457064193593</v>
      </c>
      <c r="I50" s="12">
        <f t="shared" si="4"/>
        <v>-152.94570641935934</v>
      </c>
      <c r="J50" s="12">
        <f t="shared" si="5"/>
        <v>152.94570641935934</v>
      </c>
      <c r="K50" s="12">
        <f t="shared" si="6"/>
        <v>23392.389112116856</v>
      </c>
      <c r="L50" s="12">
        <f t="shared" si="7"/>
        <v>3.6854387089002252E-2</v>
      </c>
      <c r="M50" s="35">
        <f t="shared" si="8"/>
        <v>3018.7000000000007</v>
      </c>
      <c r="N50" s="12">
        <f t="shared" si="9"/>
        <v>1922.9394580495584</v>
      </c>
      <c r="O50" s="12">
        <f t="shared" si="10"/>
        <v>2227.0605419504418</v>
      </c>
      <c r="P50" s="12">
        <f t="shared" si="11"/>
        <v>2227.0605419504418</v>
      </c>
      <c r="Q50" s="12">
        <f t="shared" si="12"/>
        <v>0.53664109444588959</v>
      </c>
      <c r="R50" s="35">
        <f t="shared" si="13"/>
        <v>9064.9452974603864</v>
      </c>
      <c r="S50" s="12">
        <f t="shared" si="14"/>
        <v>5774.4529093806486</v>
      </c>
      <c r="T50" s="12">
        <f t="shared" si="15"/>
        <v>-1624.4529093806486</v>
      </c>
      <c r="U50" s="12">
        <f t="shared" si="16"/>
        <v>1624.4529093806486</v>
      </c>
      <c r="V50" s="12">
        <f t="shared" si="17"/>
        <v>0.391434435995337</v>
      </c>
    </row>
    <row r="51" spans="2:22" ht="16.5" x14ac:dyDescent="0.3">
      <c r="B51" s="190"/>
      <c r="C51" s="183">
        <v>5</v>
      </c>
      <c r="D51" s="183">
        <v>6030</v>
      </c>
      <c r="E51" s="12">
        <f t="shared" si="22"/>
        <v>0.89262425735400663</v>
      </c>
      <c r="F51" s="12">
        <f t="shared" si="1"/>
        <v>6755.3620129870133</v>
      </c>
      <c r="G51" s="35">
        <f t="shared" si="2"/>
        <v>6462.75</v>
      </c>
      <c r="H51" s="12">
        <f t="shared" si="3"/>
        <v>5768.8074192146059</v>
      </c>
      <c r="I51" s="12">
        <f t="shared" si="4"/>
        <v>261.19258078539406</v>
      </c>
      <c r="J51" s="12">
        <f t="shared" si="5"/>
        <v>261.19258078539406</v>
      </c>
      <c r="K51" s="12">
        <f>(I51^2)</f>
        <v>68221.564257334598</v>
      </c>
      <c r="L51" s="12">
        <f t="shared" si="7"/>
        <v>4.3315519201557885E-2</v>
      </c>
      <c r="M51" s="35">
        <f t="shared" si="8"/>
        <v>1681.7000000000007</v>
      </c>
      <c r="N51" s="12">
        <f t="shared" si="9"/>
        <v>1501.1262135922336</v>
      </c>
      <c r="O51" s="12">
        <f t="shared" si="10"/>
        <v>4528.8737864077666</v>
      </c>
      <c r="P51" s="12">
        <f t="shared" si="11"/>
        <v>4528.8737864077666</v>
      </c>
      <c r="Q51" s="12">
        <f t="shared" si="12"/>
        <v>0.75105701267127145</v>
      </c>
      <c r="R51" s="35">
        <f t="shared" si="13"/>
        <v>9444.3323448136962</v>
      </c>
      <c r="S51" s="12">
        <f t="shared" si="14"/>
        <v>8430.2401454937499</v>
      </c>
      <c r="T51" s="12">
        <f t="shared" si="15"/>
        <v>-2400.2401454937499</v>
      </c>
      <c r="U51" s="12">
        <f t="shared" si="16"/>
        <v>2400.2401454937499</v>
      </c>
      <c r="V51" s="12">
        <f t="shared" si="17"/>
        <v>0.39804977537209785</v>
      </c>
    </row>
    <row r="52" spans="2:22" ht="16.5" x14ac:dyDescent="0.3">
      <c r="B52" s="190"/>
      <c r="C52" s="183">
        <v>6</v>
      </c>
      <c r="D52" s="183">
        <v>7950</v>
      </c>
      <c r="E52" s="12">
        <f t="shared" si="22"/>
        <v>1.1983770468048109</v>
      </c>
      <c r="F52" s="12">
        <f t="shared" si="1"/>
        <v>6633.9721886336156</v>
      </c>
      <c r="G52" s="35">
        <f t="shared" si="2"/>
        <v>6170.58</v>
      </c>
      <c r="H52" s="12">
        <f t="shared" si="3"/>
        <v>7394.6814374728301</v>
      </c>
      <c r="I52" s="12">
        <f t="shared" si="4"/>
        <v>555.31856252716989</v>
      </c>
      <c r="J52" s="12">
        <f t="shared" si="5"/>
        <v>555.31856252716989</v>
      </c>
      <c r="K52" s="12">
        <f t="shared" ref="K52:K58" si="23">(I52^2)</f>
        <v>308378.70588724228</v>
      </c>
      <c r="L52" s="12">
        <f t="shared" si="7"/>
        <v>6.9851391512851552E-2</v>
      </c>
      <c r="M52" s="35">
        <f t="shared" si="8"/>
        <v>344.70000000000073</v>
      </c>
      <c r="N52" s="12">
        <f t="shared" si="9"/>
        <v>413.08056803361922</v>
      </c>
      <c r="O52" s="12">
        <f t="shared" si="10"/>
        <v>7536.9194319663811</v>
      </c>
      <c r="P52" s="12">
        <f t="shared" si="11"/>
        <v>7536.9194319663811</v>
      </c>
      <c r="Q52" s="12">
        <f t="shared" si="12"/>
        <v>0.94804018012155733</v>
      </c>
      <c r="R52" s="35">
        <f t="shared" si="13"/>
        <v>9839.5975389154264</v>
      </c>
      <c r="S52" s="12">
        <f t="shared" si="14"/>
        <v>11791.547840433355</v>
      </c>
      <c r="T52" s="12">
        <f t="shared" si="15"/>
        <v>-3841.5478404333553</v>
      </c>
      <c r="U52" s="12">
        <f t="shared" si="16"/>
        <v>3841.5478404333553</v>
      </c>
      <c r="V52" s="12">
        <f t="shared" si="17"/>
        <v>0.48321356483438432</v>
      </c>
    </row>
    <row r="53" spans="2:22" ht="16.5" x14ac:dyDescent="0.3">
      <c r="B53" s="190">
        <v>6</v>
      </c>
      <c r="C53" s="183">
        <v>1</v>
      </c>
      <c r="D53" s="184"/>
      <c r="E53" s="12">
        <f>I68</f>
        <v>1.3337197507607592</v>
      </c>
      <c r="F53" s="32"/>
      <c r="G53" s="35">
        <f t="shared" si="2"/>
        <v>7631.43</v>
      </c>
      <c r="H53" s="12">
        <f t="shared" si="3"/>
        <v>10178.188917548181</v>
      </c>
      <c r="I53" s="12">
        <f t="shared" si="4"/>
        <v>-10178.188917548181</v>
      </c>
      <c r="J53" s="12">
        <f t="shared" si="5"/>
        <v>10178.188917548181</v>
      </c>
      <c r="K53" s="12">
        <f t="shared" si="23"/>
        <v>103595529.64130062</v>
      </c>
      <c r="L53" s="32"/>
      <c r="M53" s="35">
        <f t="shared" si="8"/>
        <v>7029.7000000000007</v>
      </c>
      <c r="N53" s="12">
        <f t="shared" si="9"/>
        <v>9375.6497319229093</v>
      </c>
      <c r="O53" s="12">
        <f t="shared" si="10"/>
        <v>-9375.6497319229093</v>
      </c>
      <c r="P53" s="12">
        <f t="shared" si="11"/>
        <v>9375.6497319229093</v>
      </c>
      <c r="Q53" s="32"/>
      <c r="R53" s="35">
        <f t="shared" si="13"/>
        <v>8015.8017296458102</v>
      </c>
      <c r="S53" s="12">
        <f t="shared" si="14"/>
        <v>10690.833085010872</v>
      </c>
      <c r="T53" s="12">
        <f t="shared" si="15"/>
        <v>-10690.833085010872</v>
      </c>
      <c r="U53" s="12">
        <f t="shared" si="16"/>
        <v>10690.833085010872</v>
      </c>
      <c r="V53" s="32"/>
    </row>
    <row r="54" spans="2:22" ht="16.5" x14ac:dyDescent="0.3">
      <c r="B54" s="190"/>
      <c r="C54" s="183">
        <v>2</v>
      </c>
      <c r="D54" s="184"/>
      <c r="E54" s="12">
        <f t="shared" ref="E54:E58" si="24">I69</f>
        <v>1.0908563976235328</v>
      </c>
      <c r="F54" s="11"/>
      <c r="G54" s="35">
        <f t="shared" si="2"/>
        <v>7339.26</v>
      </c>
      <c r="H54" s="12">
        <f t="shared" si="3"/>
        <v>8006.0787248224897</v>
      </c>
      <c r="I54" s="12">
        <f t="shared" si="4"/>
        <v>-8006.0787248224897</v>
      </c>
      <c r="J54" s="12">
        <f t="shared" si="5"/>
        <v>8006.0787248224897</v>
      </c>
      <c r="K54" s="12">
        <f t="shared" si="23"/>
        <v>64097296.548055306</v>
      </c>
      <c r="L54" s="11"/>
      <c r="M54" s="35">
        <f t="shared" si="8"/>
        <v>5692.7000000000007</v>
      </c>
      <c r="N54" s="12">
        <f t="shared" si="9"/>
        <v>6209.9182147514857</v>
      </c>
      <c r="O54" s="12">
        <f t="shared" si="10"/>
        <v>-6209.9182147514857</v>
      </c>
      <c r="P54" s="12">
        <f t="shared" si="11"/>
        <v>6209.9182147514857</v>
      </c>
      <c r="Q54" s="11"/>
      <c r="R54" s="35">
        <f t="shared" si="13"/>
        <v>8351.279909666584</v>
      </c>
      <c r="S54" s="12">
        <f t="shared" si="14"/>
        <v>9110.0471178046719</v>
      </c>
      <c r="T54" s="12">
        <f t="shared" si="15"/>
        <v>-9110.0471178046719</v>
      </c>
      <c r="U54" s="12">
        <f t="shared" si="16"/>
        <v>9110.0471178046719</v>
      </c>
      <c r="V54" s="11"/>
    </row>
    <row r="55" spans="2:22" ht="16.5" x14ac:dyDescent="0.3">
      <c r="B55" s="190"/>
      <c r="C55" s="183">
        <v>3</v>
      </c>
      <c r="D55" s="184"/>
      <c r="E55" s="12">
        <f t="shared" si="24"/>
        <v>0.84741341834516737</v>
      </c>
      <c r="F55" s="11"/>
      <c r="G55" s="35">
        <f t="shared" si="2"/>
        <v>7047.09</v>
      </c>
      <c r="H55" s="12">
        <f t="shared" si="3"/>
        <v>5971.7986262860459</v>
      </c>
      <c r="I55" s="12">
        <f t="shared" si="4"/>
        <v>-5971.7986262860459</v>
      </c>
      <c r="J55" s="12">
        <f t="shared" si="5"/>
        <v>5971.7986262860459</v>
      </c>
      <c r="K55" s="12">
        <f t="shared" si="23"/>
        <v>35662378.832911901</v>
      </c>
      <c r="L55" s="11"/>
      <c r="M55" s="35">
        <f t="shared" si="8"/>
        <v>4355.7000000000007</v>
      </c>
      <c r="N55" s="12">
        <f t="shared" si="9"/>
        <v>3691.0786262860461</v>
      </c>
      <c r="O55" s="12">
        <f t="shared" si="10"/>
        <v>-3691.0786262860461</v>
      </c>
      <c r="P55" s="12">
        <f t="shared" si="11"/>
        <v>3691.0786262860461</v>
      </c>
      <c r="Q55" s="11"/>
      <c r="R55" s="35">
        <f t="shared" si="13"/>
        <v>8700.7985578857933</v>
      </c>
      <c r="S55" s="12">
        <f t="shared" si="14"/>
        <v>7373.1734482707025</v>
      </c>
      <c r="T55" s="12">
        <f t="shared" si="15"/>
        <v>-7373.1734482707025</v>
      </c>
      <c r="U55" s="12">
        <f t="shared" si="16"/>
        <v>7373.1734482707025</v>
      </c>
      <c r="V55" s="11"/>
    </row>
    <row r="56" spans="2:22" ht="16.5" x14ac:dyDescent="0.3">
      <c r="B56" s="190"/>
      <c r="C56" s="183">
        <v>4</v>
      </c>
      <c r="D56" s="184"/>
      <c r="E56" s="12">
        <f t="shared" si="24"/>
        <v>0.63700912911172292</v>
      </c>
      <c r="F56" s="11"/>
      <c r="G56" s="35">
        <f t="shared" si="2"/>
        <v>6754.92</v>
      </c>
      <c r="H56" s="12">
        <f t="shared" si="3"/>
        <v>4302.9457064193593</v>
      </c>
      <c r="I56" s="12">
        <f t="shared" si="4"/>
        <v>-4302.9457064193593</v>
      </c>
      <c r="J56" s="12">
        <f t="shared" si="5"/>
        <v>4302.9457064193593</v>
      </c>
      <c r="K56" s="12">
        <f t="shared" si="23"/>
        <v>18515341.752392799</v>
      </c>
      <c r="L56" s="11"/>
      <c r="M56" s="35">
        <f t="shared" si="8"/>
        <v>3018.7000000000007</v>
      </c>
      <c r="N56" s="12">
        <f t="shared" si="9"/>
        <v>1922.9394580495584</v>
      </c>
      <c r="O56" s="12">
        <f t="shared" si="10"/>
        <v>-1922.9394580495584</v>
      </c>
      <c r="P56" s="12">
        <f t="shared" si="11"/>
        <v>1922.9394580495584</v>
      </c>
      <c r="Q56" s="11"/>
      <c r="R56" s="35">
        <f t="shared" si="13"/>
        <v>9064.9452974603864</v>
      </c>
      <c r="S56" s="12">
        <f t="shared" si="14"/>
        <v>5774.4529093806486</v>
      </c>
      <c r="T56" s="12">
        <f t="shared" si="15"/>
        <v>-5774.4529093806486</v>
      </c>
      <c r="U56" s="12">
        <f t="shared" si="16"/>
        <v>5774.4529093806486</v>
      </c>
      <c r="V56" s="11"/>
    </row>
    <row r="57" spans="2:22" ht="16.5" x14ac:dyDescent="0.3">
      <c r="B57" s="190"/>
      <c r="C57" s="183">
        <v>5</v>
      </c>
      <c r="D57" s="184"/>
      <c r="E57" s="12">
        <f t="shared" si="24"/>
        <v>0.89262425735400663</v>
      </c>
      <c r="F57" s="11"/>
      <c r="G57" s="35">
        <f t="shared" si="2"/>
        <v>6462.75</v>
      </c>
      <c r="H57" s="12">
        <f t="shared" si="3"/>
        <v>5768.8074192146059</v>
      </c>
      <c r="I57" s="12">
        <f t="shared" si="4"/>
        <v>-5768.8074192146059</v>
      </c>
      <c r="J57" s="12">
        <f t="shared" si="5"/>
        <v>5768.8074192146059</v>
      </c>
      <c r="K57" s="12">
        <f t="shared" si="23"/>
        <v>33279139.039985482</v>
      </c>
      <c r="L57" s="11"/>
      <c r="M57" s="35">
        <f t="shared" si="8"/>
        <v>1681.7000000000007</v>
      </c>
      <c r="N57" s="12">
        <f t="shared" si="9"/>
        <v>1501.1262135922336</v>
      </c>
      <c r="O57" s="12">
        <f t="shared" si="10"/>
        <v>-1501.1262135922336</v>
      </c>
      <c r="P57" s="12">
        <f t="shared" si="11"/>
        <v>1501.1262135922336</v>
      </c>
      <c r="Q57" s="11"/>
      <c r="R57" s="35">
        <f t="shared" si="13"/>
        <v>9444.3323448136962</v>
      </c>
      <c r="S57" s="12">
        <f t="shared" si="14"/>
        <v>8430.2401454937499</v>
      </c>
      <c r="T57" s="12">
        <f t="shared" si="15"/>
        <v>-8430.2401454937499</v>
      </c>
      <c r="U57" s="12">
        <f t="shared" si="16"/>
        <v>8430.2401454937499</v>
      </c>
      <c r="V57" s="11"/>
    </row>
    <row r="58" spans="2:22" ht="16.5" x14ac:dyDescent="0.3">
      <c r="B58" s="190"/>
      <c r="C58" s="183">
        <v>6</v>
      </c>
      <c r="D58" s="184"/>
      <c r="E58" s="12">
        <f t="shared" si="24"/>
        <v>1.1983770468048109</v>
      </c>
      <c r="F58" s="11"/>
      <c r="G58" s="35">
        <f t="shared" si="2"/>
        <v>6170.58</v>
      </c>
      <c r="H58" s="12">
        <f t="shared" si="3"/>
        <v>7394.6814374728301</v>
      </c>
      <c r="I58" s="12">
        <f t="shared" si="4"/>
        <v>-7394.6814374728301</v>
      </c>
      <c r="J58" s="12">
        <f t="shared" si="5"/>
        <v>7394.6814374728301</v>
      </c>
      <c r="K58" s="12">
        <f t="shared" si="23"/>
        <v>54681313.561705239</v>
      </c>
      <c r="L58" s="11"/>
      <c r="M58" s="35">
        <f t="shared" si="8"/>
        <v>344.70000000000073</v>
      </c>
      <c r="N58" s="12">
        <f t="shared" si="9"/>
        <v>413.08056803361922</v>
      </c>
      <c r="O58" s="12">
        <f t="shared" si="10"/>
        <v>-413.08056803361922</v>
      </c>
      <c r="P58" s="12">
        <f t="shared" si="11"/>
        <v>413.08056803361922</v>
      </c>
      <c r="Q58" s="11"/>
      <c r="R58" s="35">
        <f t="shared" si="13"/>
        <v>9839.5975389154264</v>
      </c>
      <c r="S58" s="12">
        <f t="shared" si="14"/>
        <v>11791.547840433355</v>
      </c>
      <c r="T58" s="12">
        <f t="shared" si="15"/>
        <v>-11791.547840433355</v>
      </c>
      <c r="U58" s="12">
        <f t="shared" si="16"/>
        <v>11791.547840433355</v>
      </c>
      <c r="V58" s="11"/>
    </row>
    <row r="59" spans="2:22" ht="16.5" x14ac:dyDescent="0.3">
      <c r="D59" s="192">
        <f>AVERAGE(D23:D52)</f>
        <v>6901</v>
      </c>
      <c r="G59" s="3"/>
      <c r="H59" s="3"/>
      <c r="I59" s="3"/>
      <c r="J59" s="3"/>
      <c r="K59" s="3"/>
      <c r="L59" s="191">
        <f>AVERAGE(L23:L49)</f>
        <v>0.10857267771679727</v>
      </c>
      <c r="M59" s="3"/>
      <c r="N59" s="3"/>
      <c r="O59" s="3"/>
      <c r="P59" s="3"/>
      <c r="Q59" s="191">
        <f>AVERAGE(Q23:Q49)</f>
        <v>0.44362389421790882</v>
      </c>
      <c r="R59" s="3"/>
      <c r="S59" s="3"/>
      <c r="T59" s="3"/>
      <c r="U59" s="3"/>
      <c r="V59" s="191">
        <f>AVERAGE(V23:V49)</f>
        <v>0.28986385351572336</v>
      </c>
    </row>
    <row r="67" spans="7:10" ht="16.5" customHeight="1" x14ac:dyDescent="0.25">
      <c r="G67" s="193" t="s">
        <v>54</v>
      </c>
      <c r="H67" s="193" t="s">
        <v>11</v>
      </c>
      <c r="I67" s="194" t="s">
        <v>104</v>
      </c>
      <c r="J67" s="195"/>
    </row>
    <row r="68" spans="7:10" ht="16.5" x14ac:dyDescent="0.3">
      <c r="G68" s="196">
        <v>1</v>
      </c>
      <c r="H68" s="12">
        <f>(D23+D29+D35+D41+D47)/5</f>
        <v>9204</v>
      </c>
      <c r="I68" s="145">
        <f>H68/D59</f>
        <v>1.3337197507607592</v>
      </c>
      <c r="J68" s="146"/>
    </row>
    <row r="69" spans="7:10" ht="16.5" x14ac:dyDescent="0.3">
      <c r="G69" s="196">
        <v>2</v>
      </c>
      <c r="H69" s="12">
        <f t="shared" ref="H69:H73" si="25">(D24+D30+D36+D42+D48)/5</f>
        <v>7528</v>
      </c>
      <c r="I69" s="145">
        <f>H69/D59</f>
        <v>1.0908563976235328</v>
      </c>
      <c r="J69" s="146"/>
    </row>
    <row r="70" spans="7:10" ht="16.5" x14ac:dyDescent="0.3">
      <c r="G70" s="196">
        <v>3</v>
      </c>
      <c r="H70" s="12">
        <f t="shared" si="25"/>
        <v>5848</v>
      </c>
      <c r="I70" s="145">
        <f>H70/D59</f>
        <v>0.84741341834516737</v>
      </c>
      <c r="J70" s="146"/>
    </row>
    <row r="71" spans="7:10" ht="16.5" x14ac:dyDescent="0.3">
      <c r="G71" s="196">
        <v>4</v>
      </c>
      <c r="H71" s="12">
        <f t="shared" si="25"/>
        <v>4396</v>
      </c>
      <c r="I71" s="145">
        <f>H71/D59</f>
        <v>0.63700912911172292</v>
      </c>
      <c r="J71" s="146"/>
    </row>
    <row r="72" spans="7:10" ht="16.5" x14ac:dyDescent="0.3">
      <c r="G72" s="196">
        <v>5</v>
      </c>
      <c r="H72" s="12">
        <f t="shared" si="25"/>
        <v>6160</v>
      </c>
      <c r="I72" s="145">
        <f>H72/D59</f>
        <v>0.89262425735400663</v>
      </c>
      <c r="J72" s="146"/>
    </row>
    <row r="73" spans="7:10" ht="16.5" x14ac:dyDescent="0.3">
      <c r="G73" s="196">
        <v>6</v>
      </c>
      <c r="H73" s="12">
        <f t="shared" si="25"/>
        <v>8270</v>
      </c>
      <c r="I73" s="145">
        <f>H73/D59</f>
        <v>1.1983770468048109</v>
      </c>
      <c r="J73" s="146"/>
    </row>
  </sheetData>
  <mergeCells count="19">
    <mergeCell ref="B23:B28"/>
    <mergeCell ref="B29:B34"/>
    <mergeCell ref="B35:B40"/>
    <mergeCell ref="B41:B46"/>
    <mergeCell ref="B47:B52"/>
    <mergeCell ref="B53:B58"/>
    <mergeCell ref="I73:J73"/>
    <mergeCell ref="I67:J67"/>
    <mergeCell ref="I68:J68"/>
    <mergeCell ref="I69:J69"/>
    <mergeCell ref="I70:J70"/>
    <mergeCell ref="I71:J71"/>
    <mergeCell ref="I72:J72"/>
    <mergeCell ref="G3:M3"/>
    <mergeCell ref="G4:M6"/>
    <mergeCell ref="H8:M8"/>
    <mergeCell ref="G21:L21"/>
    <mergeCell ref="M21:Q21"/>
    <mergeCell ref="R21:V2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eamsChannelId xmlns="4635d33b-112e-4551-bc25-8f6b42e76aa4" xsi:nil="true"/>
    <FolderType xmlns="4635d33b-112e-4551-bc25-8f6b42e76aa4" xsi:nil="true"/>
    <AppVersion xmlns="4635d33b-112e-4551-bc25-8f6b42e76aa4" xsi:nil="true"/>
    <NotebookType xmlns="4635d33b-112e-4551-bc25-8f6b42e76aa4" xsi:nil="true"/>
    <CultureName xmlns="4635d33b-112e-4551-bc25-8f6b42e76aa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6255E53102FE4AA9682E8FD52E4426" ma:contentTypeVersion="8" ma:contentTypeDescription="Create a new document." ma:contentTypeScope="" ma:versionID="68b2a26b0304086ceebbe38fdb6325a3">
  <xsd:schema xmlns:xsd="http://www.w3.org/2001/XMLSchema" xmlns:xs="http://www.w3.org/2001/XMLSchema" xmlns:p="http://schemas.microsoft.com/office/2006/metadata/properties" xmlns:ns2="4635d33b-112e-4551-bc25-8f6b42e76aa4" targetNamespace="http://schemas.microsoft.com/office/2006/metadata/properties" ma:root="true" ma:fieldsID="a372decc921d24a95de6d911e7da6f89" ns2:_="">
    <xsd:import namespace="4635d33b-112e-4551-bc25-8f6b42e76aa4"/>
    <xsd:element name="properties">
      <xsd:complexType>
        <xsd:sequence>
          <xsd:element name="documentManagement">
            <xsd:complexType>
              <xsd:all>
                <xsd:element ref="ns2:NotebookType" minOccurs="0"/>
                <xsd:element ref="ns2:FolderType" minOccurs="0"/>
                <xsd:element ref="ns2:CultureName" minOccurs="0"/>
                <xsd:element ref="ns2:AppVersion" minOccurs="0"/>
                <xsd:element ref="ns2:TeamsChannelId" minOccurs="0"/>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35d33b-112e-4551-bc25-8f6b42e76aa4"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CultureName" ma:index="10" nillable="true" ma:displayName="Culture Name" ma:internalName="CultureName">
      <xsd:simpleType>
        <xsd:restriction base="dms:Text"/>
      </xsd:simpleType>
    </xsd:element>
    <xsd:element name="AppVersion" ma:index="11" nillable="true" ma:displayName="App Version" ma:internalName="AppVersion">
      <xsd:simpleType>
        <xsd:restriction base="dms:Text"/>
      </xsd:simpleType>
    </xsd:element>
    <xsd:element name="TeamsChannelId" ma:index="12" nillable="true" ma:displayName="Teams Channel Id" ma:internalName="TeamsChannelId">
      <xsd:simpleType>
        <xsd:restriction base="dms:Text"/>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8A7E0F-9FA1-4138-9C4D-3F58A064C4E9}">
  <ds:schemaRefs>
    <ds:schemaRef ds:uri="http://schemas.microsoft.com/sharepoint/v3/contenttype/forms"/>
  </ds:schemaRefs>
</ds:datastoreItem>
</file>

<file path=customXml/itemProps2.xml><?xml version="1.0" encoding="utf-8"?>
<ds:datastoreItem xmlns:ds="http://schemas.openxmlformats.org/officeDocument/2006/customXml" ds:itemID="{658C6112-79F0-490E-8993-C8CA0EECC89B}">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4635d33b-112e-4551-bc25-8f6b42e76aa4"/>
    <ds:schemaRef ds:uri="http://purl.org/dc/dcmitype/"/>
    <ds:schemaRef ds:uri="http://purl.org/dc/terms/"/>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B593589C-1BDE-41A0-B4B2-194E79E3D9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35d33b-112e-4551-bc25-8f6b42e76a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PRONÓSTICO SIMPLE Y  MÓVIL</vt:lpstr>
      <vt:lpstr>LINEAL</vt:lpstr>
      <vt:lpstr>LOGARÍTMICO</vt:lpstr>
      <vt:lpstr>EXPONENCIAL</vt:lpstr>
      <vt:lpstr>EJERCICIO 1</vt:lpstr>
      <vt:lpstr>EJERCICIO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WILMAR</cp:lastModifiedBy>
  <dcterms:created xsi:type="dcterms:W3CDTF">2015-05-20T18:42:35Z</dcterms:created>
  <dcterms:modified xsi:type="dcterms:W3CDTF">2023-06-27T22:14:59Z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0x010100026255E53102FE4AA9682E8FD52E4426</vt:lpwstr>
  </property>
</Properties>
</file>