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gin/Documents/maeveScripts/Chesapeake_Bay_Sample_Data/"/>
    </mc:Choice>
  </mc:AlternateContent>
  <bookViews>
    <workbookView xWindow="12280" yWindow="0" windowWidth="16300" windowHeight="16720" tabRatio="500"/>
  </bookViews>
  <sheets>
    <sheet name="Master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06" i="1" l="1"/>
  <c r="C606" i="1"/>
  <c r="D605" i="1"/>
  <c r="C605" i="1"/>
  <c r="K606" i="1"/>
  <c r="K605" i="1"/>
  <c r="G560" i="1"/>
  <c r="K560" i="1"/>
  <c r="D560" i="1"/>
  <c r="C560" i="1"/>
  <c r="B560" i="1"/>
  <c r="G559" i="1"/>
  <c r="D559" i="1"/>
  <c r="C559" i="1"/>
  <c r="G558" i="1"/>
  <c r="D558" i="1"/>
  <c r="C558" i="1"/>
  <c r="G557" i="1"/>
  <c r="D557" i="1"/>
  <c r="C557" i="1"/>
  <c r="G556" i="1"/>
  <c r="D556" i="1"/>
  <c r="C556" i="1"/>
  <c r="G555" i="1"/>
  <c r="D555" i="1"/>
  <c r="C555" i="1"/>
  <c r="G554" i="1"/>
  <c r="D554" i="1"/>
  <c r="C554" i="1"/>
  <c r="G553" i="1"/>
  <c r="D553" i="1"/>
  <c r="C553" i="1"/>
  <c r="G552" i="1"/>
  <c r="D552" i="1"/>
  <c r="C552" i="1"/>
  <c r="G551" i="1"/>
  <c r="D551" i="1"/>
  <c r="C551" i="1"/>
  <c r="G550" i="1"/>
  <c r="D550" i="1"/>
  <c r="C550" i="1"/>
  <c r="G549" i="1"/>
  <c r="D549" i="1"/>
  <c r="C549" i="1"/>
  <c r="G548" i="1"/>
  <c r="D548" i="1"/>
  <c r="C548" i="1"/>
  <c r="G547" i="1"/>
  <c r="D547" i="1"/>
  <c r="C547" i="1"/>
  <c r="G546" i="1"/>
  <c r="D546" i="1"/>
  <c r="C546" i="1"/>
  <c r="G545" i="1"/>
  <c r="D545" i="1"/>
  <c r="C545" i="1"/>
  <c r="G544" i="1"/>
  <c r="D544" i="1"/>
  <c r="C544" i="1"/>
  <c r="G543" i="1"/>
  <c r="D543" i="1"/>
  <c r="C543" i="1"/>
  <c r="G542" i="1"/>
  <c r="D542" i="1"/>
  <c r="C542" i="1"/>
  <c r="G541" i="1"/>
  <c r="D541" i="1"/>
  <c r="C541" i="1"/>
  <c r="G540" i="1"/>
  <c r="D540" i="1"/>
  <c r="C540" i="1"/>
  <c r="G539" i="1"/>
  <c r="D539" i="1"/>
  <c r="C539" i="1"/>
  <c r="G538" i="1"/>
  <c r="D538" i="1"/>
  <c r="C538" i="1"/>
  <c r="G537" i="1"/>
  <c r="D537" i="1"/>
  <c r="C537" i="1"/>
  <c r="G536" i="1"/>
  <c r="D536" i="1"/>
  <c r="C536" i="1"/>
  <c r="G535" i="1"/>
  <c r="D535" i="1"/>
  <c r="C535" i="1"/>
  <c r="G534" i="1"/>
  <c r="D534" i="1"/>
  <c r="C534" i="1"/>
  <c r="G533" i="1"/>
  <c r="D533" i="1"/>
  <c r="C533" i="1"/>
  <c r="G532" i="1"/>
  <c r="D532" i="1"/>
  <c r="C532" i="1"/>
  <c r="G531" i="1"/>
  <c r="D531" i="1"/>
  <c r="C531" i="1"/>
  <c r="G530" i="1"/>
  <c r="D530" i="1"/>
  <c r="C530" i="1"/>
  <c r="G529" i="1"/>
  <c r="D529" i="1"/>
  <c r="C529" i="1"/>
  <c r="G528" i="1"/>
  <c r="D528" i="1"/>
  <c r="C528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H14" i="1"/>
  <c r="G604" i="1"/>
  <c r="D604" i="1"/>
  <c r="G603" i="1"/>
  <c r="D603" i="1"/>
  <c r="G602" i="1"/>
  <c r="D602" i="1"/>
  <c r="G601" i="1"/>
  <c r="D601" i="1"/>
  <c r="G600" i="1"/>
  <c r="D600" i="1"/>
  <c r="G599" i="1"/>
  <c r="D599" i="1"/>
  <c r="G598" i="1"/>
  <c r="D598" i="1"/>
  <c r="G597" i="1"/>
  <c r="D597" i="1"/>
  <c r="G596" i="1"/>
  <c r="D596" i="1"/>
  <c r="G595" i="1"/>
  <c r="D595" i="1"/>
  <c r="G594" i="1"/>
  <c r="D594" i="1"/>
  <c r="G593" i="1"/>
  <c r="D593" i="1"/>
  <c r="G592" i="1"/>
  <c r="D592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G591" i="1"/>
  <c r="D591" i="1"/>
  <c r="G590" i="1"/>
  <c r="D590" i="1"/>
  <c r="G589" i="1"/>
  <c r="D589" i="1"/>
  <c r="G588" i="1"/>
  <c r="D588" i="1"/>
  <c r="G587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G578" i="1"/>
  <c r="D578" i="1"/>
  <c r="G577" i="1"/>
  <c r="D577" i="1"/>
  <c r="G576" i="1"/>
  <c r="D576" i="1"/>
  <c r="G575" i="1"/>
  <c r="D575" i="1"/>
  <c r="G574" i="1"/>
  <c r="D574" i="1"/>
  <c r="G573" i="1"/>
  <c r="D573" i="1"/>
  <c r="G572" i="1"/>
  <c r="D572" i="1"/>
  <c r="G571" i="1"/>
  <c r="D571" i="1"/>
  <c r="G570" i="1"/>
  <c r="D570" i="1"/>
  <c r="G569" i="1"/>
  <c r="D569" i="1"/>
  <c r="G568" i="1"/>
  <c r="D568" i="1"/>
  <c r="G567" i="1"/>
  <c r="D567" i="1"/>
  <c r="G566" i="1"/>
  <c r="D566" i="1"/>
  <c r="G565" i="1"/>
  <c r="D565" i="1"/>
  <c r="G564" i="1"/>
  <c r="D564" i="1"/>
  <c r="G563" i="1"/>
  <c r="D563" i="1"/>
  <c r="G562" i="1"/>
  <c r="D562" i="1"/>
  <c r="G561" i="1"/>
  <c r="D561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B559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G527" i="1"/>
  <c r="D527" i="1"/>
  <c r="G526" i="1"/>
  <c r="D526" i="1"/>
  <c r="G525" i="1"/>
  <c r="D525" i="1"/>
  <c r="G524" i="1"/>
  <c r="D524" i="1"/>
  <c r="G523" i="1"/>
  <c r="D523" i="1"/>
  <c r="G522" i="1"/>
  <c r="D522" i="1"/>
  <c r="G521" i="1"/>
  <c r="D521" i="1"/>
  <c r="G520" i="1"/>
  <c r="D520" i="1"/>
  <c r="G519" i="1"/>
  <c r="D519" i="1"/>
  <c r="G518" i="1"/>
  <c r="D518" i="1"/>
  <c r="G517" i="1"/>
  <c r="D517" i="1"/>
  <c r="G516" i="1"/>
  <c r="D516" i="1"/>
  <c r="G515" i="1"/>
  <c r="D515" i="1"/>
  <c r="G514" i="1"/>
  <c r="D514" i="1"/>
  <c r="G513" i="1"/>
  <c r="D513" i="1"/>
  <c r="G512" i="1"/>
  <c r="D512" i="1"/>
  <c r="G511" i="1"/>
  <c r="D511" i="1"/>
  <c r="G510" i="1"/>
  <c r="D510" i="1"/>
  <c r="G509" i="1"/>
  <c r="D509" i="1"/>
  <c r="G508" i="1"/>
  <c r="D508" i="1"/>
  <c r="G507" i="1"/>
  <c r="D507" i="1"/>
  <c r="G506" i="1"/>
  <c r="D506" i="1"/>
  <c r="G505" i="1"/>
  <c r="D505" i="1"/>
  <c r="G504" i="1"/>
  <c r="D504" i="1"/>
  <c r="G503" i="1"/>
  <c r="D503" i="1"/>
  <c r="G502" i="1"/>
  <c r="D502" i="1"/>
  <c r="G501" i="1"/>
  <c r="D501" i="1"/>
  <c r="G500" i="1"/>
  <c r="D500" i="1"/>
  <c r="G499" i="1"/>
  <c r="D499" i="1"/>
  <c r="G498" i="1"/>
  <c r="D498" i="1"/>
  <c r="G497" i="1"/>
  <c r="D497" i="1"/>
  <c r="G496" i="1"/>
  <c r="D496" i="1"/>
  <c r="G495" i="1"/>
  <c r="D495" i="1"/>
  <c r="G494" i="1"/>
  <c r="H494" i="1"/>
  <c r="D494" i="1"/>
  <c r="G493" i="1"/>
  <c r="H493" i="1"/>
  <c r="D493" i="1"/>
  <c r="G492" i="1"/>
  <c r="H492" i="1"/>
  <c r="D492" i="1"/>
  <c r="G491" i="1"/>
  <c r="D491" i="1"/>
  <c r="G490" i="1"/>
  <c r="D490" i="1"/>
  <c r="G489" i="1"/>
  <c r="D489" i="1"/>
  <c r="G488" i="1"/>
  <c r="D488" i="1"/>
  <c r="G487" i="1"/>
  <c r="D487" i="1"/>
  <c r="G486" i="1"/>
  <c r="D486" i="1"/>
  <c r="G485" i="1"/>
  <c r="D485" i="1"/>
  <c r="G484" i="1"/>
  <c r="D484" i="1"/>
  <c r="G483" i="1"/>
  <c r="D483" i="1"/>
  <c r="G482" i="1"/>
  <c r="D482" i="1"/>
  <c r="G481" i="1"/>
  <c r="D481" i="1"/>
  <c r="G480" i="1"/>
  <c r="D480" i="1"/>
  <c r="G479" i="1"/>
  <c r="D479" i="1"/>
  <c r="G478" i="1"/>
  <c r="D478" i="1"/>
  <c r="G477" i="1"/>
  <c r="D477" i="1"/>
  <c r="G476" i="1"/>
  <c r="D476" i="1"/>
  <c r="G475" i="1"/>
  <c r="D475" i="1"/>
  <c r="G474" i="1"/>
  <c r="D474" i="1"/>
  <c r="G473" i="1"/>
  <c r="D473" i="1"/>
  <c r="G472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H460" i="1"/>
  <c r="D460" i="1"/>
  <c r="G459" i="1"/>
  <c r="H459" i="1"/>
  <c r="D459" i="1"/>
  <c r="G458" i="1"/>
  <c r="H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D442" i="1"/>
  <c r="G441" i="1"/>
  <c r="D441" i="1"/>
  <c r="G440" i="1"/>
  <c r="D440" i="1"/>
  <c r="G439" i="1"/>
  <c r="D439" i="1"/>
  <c r="G438" i="1"/>
  <c r="D438" i="1"/>
  <c r="G437" i="1"/>
  <c r="D437" i="1"/>
  <c r="G436" i="1"/>
  <c r="D436" i="1"/>
  <c r="G435" i="1"/>
  <c r="D435" i="1"/>
  <c r="G434" i="1"/>
  <c r="D434" i="1"/>
  <c r="G433" i="1"/>
  <c r="D433" i="1"/>
  <c r="G432" i="1"/>
  <c r="D432" i="1"/>
  <c r="G431" i="1"/>
  <c r="D431" i="1"/>
  <c r="G430" i="1"/>
  <c r="D430" i="1"/>
  <c r="G429" i="1"/>
  <c r="D429" i="1"/>
  <c r="G428" i="1"/>
  <c r="D428" i="1"/>
  <c r="G427" i="1"/>
  <c r="D427" i="1"/>
  <c r="G426" i="1"/>
  <c r="H426" i="1"/>
  <c r="D426" i="1"/>
  <c r="G425" i="1"/>
  <c r="H425" i="1"/>
  <c r="D425" i="1"/>
  <c r="G424" i="1"/>
  <c r="H424" i="1"/>
  <c r="D424" i="1"/>
  <c r="G423" i="1"/>
  <c r="D423" i="1"/>
  <c r="G422" i="1"/>
  <c r="D422" i="1"/>
  <c r="G421" i="1"/>
  <c r="D421" i="1"/>
  <c r="G420" i="1"/>
  <c r="D420" i="1"/>
  <c r="G419" i="1"/>
  <c r="D419" i="1"/>
  <c r="G418" i="1"/>
  <c r="D418" i="1"/>
  <c r="G417" i="1"/>
  <c r="D417" i="1"/>
  <c r="G416" i="1"/>
  <c r="D416" i="1"/>
  <c r="G415" i="1"/>
  <c r="D415" i="1"/>
  <c r="G414" i="1"/>
  <c r="D414" i="1"/>
  <c r="G413" i="1"/>
  <c r="D413" i="1"/>
  <c r="G412" i="1"/>
  <c r="D412" i="1"/>
  <c r="G411" i="1"/>
  <c r="D411" i="1"/>
  <c r="G410" i="1"/>
  <c r="D410" i="1"/>
  <c r="G409" i="1"/>
  <c r="D409" i="1"/>
  <c r="G408" i="1"/>
  <c r="D408" i="1"/>
  <c r="G407" i="1"/>
  <c r="D407" i="1"/>
  <c r="G406" i="1"/>
  <c r="D406" i="1"/>
  <c r="G405" i="1"/>
  <c r="D405" i="1"/>
  <c r="G404" i="1"/>
  <c r="D404" i="1"/>
  <c r="G403" i="1"/>
  <c r="D403" i="1"/>
  <c r="G402" i="1"/>
  <c r="D402" i="1"/>
  <c r="G401" i="1"/>
  <c r="D401" i="1"/>
  <c r="G400" i="1"/>
  <c r="D400" i="1"/>
  <c r="G399" i="1"/>
  <c r="D399" i="1"/>
  <c r="G398" i="1"/>
  <c r="D398" i="1"/>
  <c r="G397" i="1"/>
  <c r="D397" i="1"/>
  <c r="G396" i="1"/>
  <c r="D396" i="1"/>
  <c r="G395" i="1"/>
  <c r="D395" i="1"/>
  <c r="G394" i="1"/>
  <c r="D394" i="1"/>
  <c r="G393" i="1"/>
  <c r="D393" i="1"/>
  <c r="G392" i="1"/>
  <c r="H392" i="1"/>
  <c r="D392" i="1"/>
  <c r="G391" i="1"/>
  <c r="H391" i="1"/>
  <c r="D391" i="1"/>
  <c r="G390" i="1"/>
  <c r="H390" i="1"/>
  <c r="D390" i="1"/>
  <c r="G389" i="1"/>
  <c r="D389" i="1"/>
  <c r="G388" i="1"/>
  <c r="D388" i="1"/>
  <c r="G387" i="1"/>
  <c r="D387" i="1"/>
  <c r="G386" i="1"/>
  <c r="D386" i="1"/>
  <c r="G385" i="1"/>
  <c r="D385" i="1"/>
  <c r="G384" i="1"/>
  <c r="D384" i="1"/>
  <c r="G383" i="1"/>
  <c r="D383" i="1"/>
  <c r="G382" i="1"/>
  <c r="D382" i="1"/>
  <c r="G381" i="1"/>
  <c r="D381" i="1"/>
  <c r="G380" i="1"/>
  <c r="D380" i="1"/>
  <c r="G379" i="1"/>
  <c r="D379" i="1"/>
  <c r="G378" i="1"/>
  <c r="D378" i="1"/>
  <c r="G377" i="1"/>
  <c r="D377" i="1"/>
  <c r="G376" i="1"/>
  <c r="D376" i="1"/>
  <c r="G375" i="1"/>
  <c r="D375" i="1"/>
  <c r="G374" i="1"/>
  <c r="D374" i="1"/>
  <c r="G373" i="1"/>
  <c r="D373" i="1"/>
  <c r="G372" i="1"/>
  <c r="D372" i="1"/>
  <c r="G371" i="1"/>
  <c r="D371" i="1"/>
  <c r="G370" i="1"/>
  <c r="D370" i="1"/>
  <c r="G369" i="1"/>
  <c r="D369" i="1"/>
  <c r="G368" i="1"/>
  <c r="D368" i="1"/>
  <c r="G367" i="1"/>
  <c r="D367" i="1"/>
  <c r="G366" i="1"/>
  <c r="D366" i="1"/>
  <c r="G365" i="1"/>
  <c r="D365" i="1"/>
  <c r="G364" i="1"/>
  <c r="D364" i="1"/>
  <c r="G363" i="1"/>
  <c r="D363" i="1"/>
  <c r="G362" i="1"/>
  <c r="D362" i="1"/>
  <c r="G361" i="1"/>
  <c r="D361" i="1"/>
  <c r="G360" i="1"/>
  <c r="D360" i="1"/>
  <c r="G359" i="1"/>
  <c r="D359" i="1"/>
  <c r="G358" i="1"/>
  <c r="H358" i="1"/>
  <c r="D358" i="1"/>
  <c r="G357" i="1"/>
  <c r="H357" i="1"/>
  <c r="D357" i="1"/>
  <c r="G356" i="1"/>
  <c r="H356" i="1"/>
  <c r="D356" i="1"/>
  <c r="G355" i="1"/>
  <c r="D355" i="1"/>
  <c r="G354" i="1"/>
  <c r="D354" i="1"/>
  <c r="G353" i="1"/>
  <c r="D353" i="1"/>
  <c r="G352" i="1"/>
  <c r="D352" i="1"/>
  <c r="G351" i="1"/>
  <c r="D351" i="1"/>
  <c r="G350" i="1"/>
  <c r="D350" i="1"/>
  <c r="G349" i="1"/>
  <c r="D349" i="1"/>
  <c r="G348" i="1"/>
  <c r="D348" i="1"/>
  <c r="G347" i="1"/>
  <c r="D347" i="1"/>
  <c r="G346" i="1"/>
  <c r="D346" i="1"/>
  <c r="G345" i="1"/>
  <c r="D345" i="1"/>
  <c r="G344" i="1"/>
  <c r="D344" i="1"/>
  <c r="G343" i="1"/>
  <c r="D343" i="1"/>
  <c r="G342" i="1"/>
  <c r="D342" i="1"/>
  <c r="G341" i="1"/>
  <c r="D341" i="1"/>
  <c r="G340" i="1"/>
  <c r="D340" i="1"/>
  <c r="G339" i="1"/>
  <c r="D339" i="1"/>
  <c r="G338" i="1"/>
  <c r="D338" i="1"/>
  <c r="G337" i="1"/>
  <c r="D337" i="1"/>
  <c r="G336" i="1"/>
  <c r="D336" i="1"/>
  <c r="G335" i="1"/>
  <c r="D335" i="1"/>
  <c r="G334" i="1"/>
  <c r="D334" i="1"/>
  <c r="G333" i="1"/>
  <c r="D333" i="1"/>
  <c r="G332" i="1"/>
  <c r="D332" i="1"/>
  <c r="G331" i="1"/>
  <c r="D331" i="1"/>
  <c r="G330" i="1"/>
  <c r="D330" i="1"/>
  <c r="G329" i="1"/>
  <c r="D329" i="1"/>
  <c r="G328" i="1"/>
  <c r="D328" i="1"/>
  <c r="G327" i="1"/>
  <c r="D327" i="1"/>
  <c r="G326" i="1"/>
  <c r="D326" i="1"/>
  <c r="G325" i="1"/>
  <c r="D325" i="1"/>
  <c r="G324" i="1"/>
  <c r="H324" i="1"/>
  <c r="D324" i="1"/>
  <c r="G323" i="1"/>
  <c r="H323" i="1"/>
  <c r="D323" i="1"/>
  <c r="G322" i="1"/>
  <c r="H322" i="1"/>
  <c r="D322" i="1"/>
  <c r="G321" i="1"/>
  <c r="D321" i="1"/>
  <c r="G320" i="1"/>
  <c r="D320" i="1"/>
  <c r="G319" i="1"/>
  <c r="D319" i="1"/>
  <c r="G318" i="1"/>
  <c r="D318" i="1"/>
  <c r="G317" i="1"/>
  <c r="D317" i="1"/>
  <c r="G316" i="1"/>
  <c r="D316" i="1"/>
  <c r="G315" i="1"/>
  <c r="D315" i="1"/>
  <c r="G314" i="1"/>
  <c r="D314" i="1"/>
  <c r="G313" i="1"/>
  <c r="D313" i="1"/>
  <c r="G312" i="1"/>
  <c r="D312" i="1"/>
  <c r="G311" i="1"/>
  <c r="D311" i="1"/>
  <c r="G310" i="1"/>
  <c r="D310" i="1"/>
  <c r="G309" i="1"/>
  <c r="D309" i="1"/>
  <c r="G308" i="1"/>
  <c r="D308" i="1"/>
  <c r="G307" i="1"/>
  <c r="D307" i="1"/>
  <c r="G306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D295" i="1"/>
  <c r="G294" i="1"/>
  <c r="D294" i="1"/>
  <c r="G293" i="1"/>
  <c r="D293" i="1"/>
  <c r="G292" i="1"/>
  <c r="D292" i="1"/>
  <c r="G291" i="1"/>
  <c r="D291" i="1"/>
  <c r="G290" i="1"/>
  <c r="H290" i="1"/>
  <c r="D290" i="1"/>
  <c r="G289" i="1"/>
  <c r="H289" i="1"/>
  <c r="D289" i="1"/>
  <c r="G288" i="1"/>
  <c r="H288" i="1"/>
  <c r="D288" i="1"/>
  <c r="G248" i="1"/>
  <c r="D248" i="1"/>
  <c r="G266" i="1"/>
  <c r="G265" i="1"/>
  <c r="G264" i="1"/>
  <c r="G263" i="1"/>
  <c r="G262" i="1"/>
  <c r="G261" i="1"/>
  <c r="G260" i="1"/>
  <c r="G259" i="1"/>
  <c r="G258" i="1"/>
  <c r="G250" i="1"/>
  <c r="G249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251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G146" i="1"/>
  <c r="D146" i="1"/>
  <c r="C146" i="1"/>
  <c r="G145" i="1"/>
  <c r="D145" i="1"/>
  <c r="C145" i="1"/>
  <c r="G144" i="1"/>
  <c r="D144" i="1"/>
  <c r="C144" i="1"/>
  <c r="G143" i="1"/>
  <c r="D143" i="1"/>
  <c r="C143" i="1"/>
  <c r="G142" i="1"/>
  <c r="D142" i="1"/>
  <c r="C142" i="1"/>
  <c r="G141" i="1"/>
  <c r="D141" i="1"/>
  <c r="C141" i="1"/>
  <c r="G140" i="1"/>
  <c r="D140" i="1"/>
  <c r="C140" i="1"/>
  <c r="G139" i="1"/>
  <c r="D139" i="1"/>
  <c r="C139" i="1"/>
  <c r="G138" i="1"/>
  <c r="D138" i="1"/>
  <c r="C138" i="1"/>
  <c r="G137" i="1"/>
  <c r="D137" i="1"/>
  <c r="C137" i="1"/>
  <c r="G136" i="1"/>
  <c r="D136" i="1"/>
  <c r="C136" i="1"/>
  <c r="G135" i="1"/>
  <c r="D135" i="1"/>
  <c r="C135" i="1"/>
  <c r="G134" i="1"/>
  <c r="D134" i="1"/>
  <c r="C134" i="1"/>
  <c r="G133" i="1"/>
  <c r="H133" i="1"/>
  <c r="D133" i="1"/>
  <c r="C133" i="1"/>
  <c r="G132" i="1"/>
  <c r="H132" i="1"/>
  <c r="D132" i="1"/>
  <c r="C132" i="1"/>
  <c r="G131" i="1"/>
  <c r="H131" i="1"/>
  <c r="D131" i="1"/>
  <c r="C131" i="1"/>
  <c r="G130" i="1"/>
  <c r="H130" i="1"/>
  <c r="D130" i="1"/>
  <c r="C130" i="1"/>
  <c r="G129" i="1"/>
  <c r="H129" i="1"/>
  <c r="D129" i="1"/>
  <c r="C129" i="1"/>
  <c r="G128" i="1"/>
  <c r="D128" i="1"/>
  <c r="C128" i="1"/>
  <c r="G127" i="1"/>
  <c r="D127" i="1"/>
  <c r="C127" i="1"/>
  <c r="G126" i="1"/>
  <c r="D126" i="1"/>
  <c r="C126" i="1"/>
  <c r="G125" i="1"/>
  <c r="D125" i="1"/>
  <c r="C125" i="1"/>
  <c r="G124" i="1"/>
  <c r="D124" i="1"/>
  <c r="C124" i="1"/>
  <c r="G123" i="1"/>
  <c r="D123" i="1"/>
  <c r="C123" i="1"/>
  <c r="G122" i="1"/>
  <c r="D122" i="1"/>
  <c r="C122" i="1"/>
  <c r="G121" i="1"/>
  <c r="D121" i="1"/>
  <c r="C121" i="1"/>
  <c r="G120" i="1"/>
  <c r="D120" i="1"/>
  <c r="C120" i="1"/>
  <c r="G119" i="1"/>
  <c r="D119" i="1"/>
  <c r="C119" i="1"/>
  <c r="G118" i="1"/>
  <c r="D118" i="1"/>
  <c r="C118" i="1"/>
  <c r="G117" i="1"/>
  <c r="D117" i="1"/>
  <c r="C117" i="1"/>
  <c r="G116" i="1"/>
  <c r="D116" i="1"/>
  <c r="C116" i="1"/>
  <c r="G115" i="1"/>
  <c r="D115" i="1"/>
  <c r="C115" i="1"/>
  <c r="G114" i="1"/>
  <c r="D114" i="1"/>
  <c r="C114" i="1"/>
  <c r="G113" i="1"/>
  <c r="D113" i="1"/>
  <c r="C113" i="1"/>
  <c r="G112" i="1"/>
  <c r="D112" i="1"/>
  <c r="C112" i="1"/>
  <c r="G111" i="1"/>
  <c r="H111" i="1"/>
  <c r="D111" i="1"/>
  <c r="C111" i="1"/>
  <c r="G110" i="1"/>
  <c r="H110" i="1"/>
  <c r="D110" i="1"/>
  <c r="C110" i="1"/>
  <c r="G109" i="1"/>
  <c r="H109" i="1"/>
  <c r="D109" i="1"/>
  <c r="C109" i="1"/>
  <c r="G108" i="1"/>
  <c r="H108" i="1"/>
  <c r="D108" i="1"/>
  <c r="C108" i="1"/>
  <c r="G107" i="1"/>
  <c r="H107" i="1"/>
  <c r="D107" i="1"/>
  <c r="C107" i="1"/>
  <c r="G106" i="1"/>
  <c r="H106" i="1"/>
  <c r="D106" i="1"/>
  <c r="C106" i="1"/>
  <c r="G105" i="1"/>
  <c r="H105" i="1"/>
  <c r="D105" i="1"/>
  <c r="C105" i="1"/>
  <c r="G104" i="1"/>
  <c r="H104" i="1"/>
  <c r="D104" i="1"/>
  <c r="C104" i="1"/>
  <c r="G103" i="1"/>
  <c r="H103" i="1"/>
  <c r="D103" i="1"/>
  <c r="C103" i="1"/>
  <c r="G102" i="1"/>
  <c r="H102" i="1"/>
  <c r="D102" i="1"/>
  <c r="C102" i="1"/>
  <c r="G101" i="1"/>
  <c r="H101" i="1"/>
  <c r="D101" i="1"/>
  <c r="C101" i="1"/>
  <c r="G100" i="1"/>
  <c r="H100" i="1"/>
  <c r="D100" i="1"/>
  <c r="C100" i="1"/>
  <c r="G99" i="1"/>
  <c r="H99" i="1"/>
  <c r="D99" i="1"/>
  <c r="C99" i="1"/>
  <c r="G98" i="1"/>
  <c r="H98" i="1"/>
  <c r="D98" i="1"/>
  <c r="C98" i="1"/>
  <c r="G95" i="1"/>
  <c r="D95" i="1"/>
  <c r="C95" i="1"/>
  <c r="G94" i="1"/>
  <c r="D94" i="1"/>
  <c r="C94" i="1"/>
  <c r="G93" i="1"/>
  <c r="D93" i="1"/>
  <c r="C93" i="1"/>
  <c r="G92" i="1"/>
  <c r="D92" i="1"/>
  <c r="C92" i="1"/>
  <c r="G91" i="1"/>
  <c r="D91" i="1"/>
  <c r="C91" i="1"/>
  <c r="G90" i="1"/>
  <c r="D90" i="1"/>
  <c r="C90" i="1"/>
  <c r="G89" i="1"/>
  <c r="D89" i="1"/>
  <c r="C89" i="1"/>
  <c r="G88" i="1"/>
  <c r="D88" i="1"/>
  <c r="C88" i="1"/>
  <c r="G87" i="1"/>
  <c r="D87" i="1"/>
  <c r="C87" i="1"/>
  <c r="G86" i="1"/>
  <c r="D86" i="1"/>
  <c r="C86" i="1"/>
  <c r="G85" i="1"/>
  <c r="H85" i="1"/>
  <c r="D85" i="1"/>
  <c r="C85" i="1"/>
  <c r="G84" i="1"/>
  <c r="H84" i="1"/>
  <c r="D84" i="1"/>
  <c r="C84" i="1"/>
  <c r="G83" i="1"/>
  <c r="H83" i="1"/>
  <c r="D83" i="1"/>
  <c r="C83" i="1"/>
  <c r="G82" i="1"/>
  <c r="H82" i="1"/>
  <c r="D82" i="1"/>
  <c r="C82" i="1"/>
  <c r="G81" i="1"/>
  <c r="H81" i="1"/>
  <c r="D81" i="1"/>
  <c r="C81" i="1"/>
  <c r="G80" i="1"/>
  <c r="H80" i="1"/>
  <c r="D80" i="1"/>
  <c r="C80" i="1"/>
  <c r="G79" i="1"/>
  <c r="H79" i="1"/>
  <c r="D79" i="1"/>
  <c r="C79" i="1"/>
  <c r="G78" i="1"/>
  <c r="H78" i="1"/>
  <c r="D78" i="1"/>
  <c r="C78" i="1"/>
  <c r="G77" i="1"/>
  <c r="D77" i="1"/>
  <c r="C77" i="1"/>
  <c r="G76" i="1"/>
  <c r="D76" i="1"/>
  <c r="C76" i="1"/>
  <c r="G75" i="1"/>
  <c r="D75" i="1"/>
  <c r="C75" i="1"/>
  <c r="D74" i="1"/>
  <c r="C74" i="1"/>
  <c r="D73" i="1"/>
  <c r="C73" i="1"/>
  <c r="G72" i="1"/>
  <c r="D72" i="1"/>
  <c r="C72" i="1"/>
  <c r="G71" i="1"/>
  <c r="D71" i="1"/>
  <c r="C71" i="1"/>
  <c r="G70" i="1"/>
  <c r="D70" i="1"/>
  <c r="C70" i="1"/>
  <c r="G69" i="1"/>
  <c r="D69" i="1"/>
  <c r="C69" i="1"/>
  <c r="G68" i="1"/>
  <c r="D68" i="1"/>
  <c r="C68" i="1"/>
  <c r="G67" i="1"/>
  <c r="D67" i="1"/>
  <c r="C67" i="1"/>
  <c r="G66" i="1"/>
  <c r="D66" i="1"/>
  <c r="C66" i="1"/>
  <c r="G65" i="1"/>
  <c r="D65" i="1"/>
  <c r="C65" i="1"/>
  <c r="G64" i="1"/>
  <c r="D64" i="1"/>
  <c r="C64" i="1"/>
  <c r="G63" i="1"/>
  <c r="D63" i="1"/>
  <c r="C63" i="1"/>
  <c r="G62" i="1"/>
  <c r="D62" i="1"/>
  <c r="C62" i="1"/>
  <c r="G61" i="1"/>
  <c r="H61" i="1"/>
  <c r="D61" i="1"/>
  <c r="C61" i="1"/>
  <c r="G60" i="1"/>
  <c r="H60" i="1"/>
  <c r="D60" i="1"/>
  <c r="C60" i="1"/>
  <c r="G59" i="1"/>
  <c r="H59" i="1"/>
  <c r="D59" i="1"/>
  <c r="C59" i="1"/>
  <c r="G58" i="1"/>
  <c r="H58" i="1"/>
  <c r="D58" i="1"/>
  <c r="C58" i="1"/>
  <c r="G57" i="1"/>
  <c r="H57" i="1"/>
  <c r="D57" i="1"/>
  <c r="C57" i="1"/>
  <c r="G56" i="1"/>
  <c r="H56" i="1"/>
  <c r="D56" i="1"/>
  <c r="C56" i="1"/>
  <c r="G55" i="1"/>
  <c r="H55" i="1"/>
  <c r="D55" i="1"/>
  <c r="C55" i="1"/>
  <c r="G54" i="1"/>
  <c r="H54" i="1"/>
  <c r="D54" i="1"/>
  <c r="C54" i="1"/>
  <c r="G53" i="1"/>
  <c r="H53" i="1"/>
  <c r="D53" i="1"/>
  <c r="C53" i="1"/>
  <c r="G52" i="1"/>
  <c r="H52" i="1"/>
  <c r="D52" i="1"/>
  <c r="C52" i="1"/>
  <c r="G51" i="1"/>
  <c r="D51" i="1"/>
  <c r="C51" i="1"/>
  <c r="D50" i="1"/>
  <c r="C50" i="1"/>
  <c r="D49" i="1"/>
  <c r="C49" i="1"/>
  <c r="G48" i="1"/>
  <c r="D48" i="1"/>
  <c r="C48" i="1"/>
  <c r="G47" i="1"/>
  <c r="D47" i="1"/>
  <c r="C47" i="1"/>
  <c r="G46" i="1"/>
  <c r="D46" i="1"/>
  <c r="C46" i="1"/>
  <c r="G45" i="1"/>
  <c r="D45" i="1"/>
  <c r="C45" i="1"/>
  <c r="G44" i="1"/>
  <c r="D44" i="1"/>
  <c r="C44" i="1"/>
  <c r="G43" i="1"/>
  <c r="D43" i="1"/>
  <c r="C43" i="1"/>
  <c r="G42" i="1"/>
  <c r="D42" i="1"/>
  <c r="C42" i="1"/>
  <c r="G41" i="1"/>
  <c r="D41" i="1"/>
  <c r="C41" i="1"/>
  <c r="G40" i="1"/>
  <c r="D40" i="1"/>
  <c r="C40" i="1"/>
  <c r="G39" i="1"/>
  <c r="D39" i="1"/>
  <c r="C39" i="1"/>
  <c r="G38" i="1"/>
  <c r="D38" i="1"/>
  <c r="C38" i="1"/>
  <c r="G37" i="1"/>
  <c r="H37" i="1"/>
  <c r="D37" i="1"/>
  <c r="C37" i="1"/>
  <c r="G36" i="1"/>
  <c r="H36" i="1"/>
  <c r="D36" i="1"/>
  <c r="C36" i="1"/>
  <c r="G35" i="1"/>
  <c r="H35" i="1"/>
  <c r="D35" i="1"/>
  <c r="C35" i="1"/>
  <c r="G34" i="1"/>
  <c r="H34" i="1"/>
  <c r="D34" i="1"/>
  <c r="C34" i="1"/>
  <c r="G33" i="1"/>
  <c r="H33" i="1"/>
  <c r="D33" i="1"/>
  <c r="C33" i="1"/>
  <c r="G32" i="1"/>
  <c r="H32" i="1"/>
  <c r="D32" i="1"/>
  <c r="C32" i="1"/>
  <c r="G31" i="1"/>
  <c r="H31" i="1"/>
  <c r="D31" i="1"/>
  <c r="C31" i="1"/>
  <c r="G30" i="1"/>
  <c r="H30" i="1"/>
  <c r="D30" i="1"/>
  <c r="C30" i="1"/>
  <c r="G29" i="1"/>
  <c r="H29" i="1"/>
  <c r="D29" i="1"/>
  <c r="C29" i="1"/>
  <c r="G28" i="1"/>
  <c r="H28" i="1"/>
  <c r="D28" i="1"/>
  <c r="C28" i="1"/>
  <c r="G27" i="1"/>
  <c r="D27" i="1"/>
  <c r="C27" i="1"/>
  <c r="D26" i="1"/>
  <c r="C26" i="1"/>
  <c r="D25" i="1"/>
  <c r="C25" i="1"/>
  <c r="G24" i="1"/>
  <c r="D24" i="1"/>
  <c r="C24" i="1"/>
  <c r="G23" i="1"/>
  <c r="D23" i="1"/>
  <c r="C23" i="1"/>
  <c r="G22" i="1"/>
  <c r="D22" i="1"/>
  <c r="C22" i="1"/>
  <c r="G21" i="1"/>
  <c r="D21" i="1"/>
  <c r="C21" i="1"/>
  <c r="G20" i="1"/>
  <c r="D20" i="1"/>
  <c r="C20" i="1"/>
  <c r="G19" i="1"/>
  <c r="D19" i="1"/>
  <c r="C19" i="1"/>
  <c r="G18" i="1"/>
  <c r="D18" i="1"/>
  <c r="C18" i="1"/>
  <c r="G17" i="1"/>
  <c r="D17" i="1"/>
  <c r="C17" i="1"/>
  <c r="G16" i="1"/>
  <c r="D16" i="1"/>
  <c r="C16" i="1"/>
  <c r="G15" i="1"/>
  <c r="D15" i="1"/>
  <c r="C15" i="1"/>
  <c r="G14" i="1"/>
  <c r="D14" i="1"/>
  <c r="C14" i="1"/>
  <c r="G13" i="1"/>
  <c r="H13" i="1"/>
  <c r="D13" i="1"/>
  <c r="C13" i="1"/>
  <c r="G12" i="1"/>
  <c r="H12" i="1"/>
  <c r="D12" i="1"/>
  <c r="C12" i="1"/>
  <c r="G11" i="1"/>
  <c r="H11" i="1"/>
  <c r="D11" i="1"/>
  <c r="C11" i="1"/>
  <c r="G10" i="1"/>
  <c r="H10" i="1"/>
  <c r="D10" i="1"/>
  <c r="C10" i="1"/>
  <c r="G9" i="1"/>
  <c r="H9" i="1"/>
  <c r="D9" i="1"/>
  <c r="C9" i="1"/>
  <c r="G8" i="1"/>
  <c r="H8" i="1"/>
  <c r="D8" i="1"/>
  <c r="C8" i="1"/>
  <c r="G7" i="1"/>
  <c r="H7" i="1"/>
  <c r="D7" i="1"/>
  <c r="C7" i="1"/>
  <c r="G6" i="1"/>
  <c r="H6" i="1"/>
  <c r="D6" i="1"/>
  <c r="C6" i="1"/>
  <c r="G5" i="1"/>
  <c r="H5" i="1"/>
  <c r="D5" i="1"/>
  <c r="C5" i="1"/>
  <c r="G4" i="1"/>
  <c r="H4" i="1"/>
  <c r="D4" i="1"/>
  <c r="C4" i="1"/>
  <c r="G3" i="1"/>
  <c r="D3" i="1"/>
  <c r="C3" i="1"/>
  <c r="D2" i="1"/>
  <c r="K51" i="1"/>
  <c r="K27" i="1"/>
  <c r="K199" i="1"/>
  <c r="K230" i="1"/>
  <c r="K235" i="1"/>
  <c r="K245" i="1"/>
  <c r="K169" i="1"/>
  <c r="K203" i="1"/>
  <c r="K180" i="1"/>
  <c r="K231" i="1"/>
  <c r="K206" i="1"/>
  <c r="K176" i="1"/>
  <c r="K162" i="1"/>
  <c r="K172" i="1"/>
  <c r="K195" i="1"/>
  <c r="K204" i="1"/>
  <c r="K170" i="1"/>
  <c r="K240" i="1"/>
  <c r="K234" i="1"/>
  <c r="K248" i="1"/>
  <c r="K211" i="1"/>
  <c r="K104" i="1"/>
  <c r="K164" i="1"/>
  <c r="K198" i="1"/>
  <c r="K249" i="1"/>
  <c r="K241" i="1"/>
  <c r="K216" i="1"/>
  <c r="K217" i="1"/>
  <c r="K207" i="1"/>
  <c r="K107" i="1"/>
  <c r="K209" i="1"/>
  <c r="K208" i="1"/>
  <c r="K174" i="1"/>
  <c r="K202" i="1"/>
  <c r="K196" i="1"/>
  <c r="K205" i="1"/>
  <c r="K247" i="1"/>
  <c r="K197" i="1"/>
  <c r="K238" i="1"/>
  <c r="K243" i="1"/>
  <c r="K194" i="1"/>
  <c r="K193" i="1"/>
  <c r="K167" i="1"/>
  <c r="K201" i="1"/>
  <c r="K124" i="1"/>
  <c r="K200" i="1"/>
  <c r="K161" i="1"/>
  <c r="R151" i="1"/>
  <c r="R148" i="1"/>
  <c r="R147" i="1"/>
  <c r="R186" i="1"/>
  <c r="R213" i="1"/>
  <c r="R183" i="1"/>
  <c r="R192" i="1"/>
  <c r="R179" i="1"/>
  <c r="K222" i="1"/>
  <c r="R272" i="1"/>
  <c r="K80" i="1"/>
  <c r="K158" i="1"/>
  <c r="K149" i="1"/>
  <c r="K150" i="1"/>
  <c r="K152" i="1"/>
  <c r="K153" i="1"/>
  <c r="K87" i="1"/>
  <c r="K154" i="1"/>
  <c r="K147" i="1"/>
  <c r="K148" i="1"/>
  <c r="K151" i="1"/>
  <c r="K190" i="1"/>
  <c r="K118" i="1"/>
  <c r="K186" i="1"/>
  <c r="K187" i="1"/>
  <c r="K192" i="1"/>
  <c r="K181" i="1"/>
  <c r="K178" i="1"/>
  <c r="K179" i="1"/>
  <c r="K183" i="1"/>
  <c r="K185" i="1"/>
  <c r="K184" i="1"/>
  <c r="K99" i="1"/>
  <c r="K188" i="1"/>
  <c r="K191" i="1"/>
  <c r="K266" i="1"/>
  <c r="K265" i="1"/>
  <c r="K264" i="1"/>
  <c r="K263" i="1"/>
  <c r="K262" i="1"/>
  <c r="K261" i="1"/>
  <c r="K260" i="1"/>
  <c r="K259" i="1"/>
  <c r="K258" i="1"/>
  <c r="K220" i="1"/>
  <c r="K214" i="1"/>
  <c r="K141" i="1"/>
  <c r="K224" i="1"/>
  <c r="K135" i="1"/>
  <c r="K213" i="1"/>
  <c r="K212" i="1"/>
  <c r="K218" i="1"/>
  <c r="K219" i="1"/>
  <c r="R98" i="1"/>
  <c r="K98" i="1"/>
  <c r="K223" i="1"/>
  <c r="K221" i="1"/>
  <c r="K215" i="1"/>
  <c r="K250" i="1"/>
  <c r="K246" i="1"/>
  <c r="K244" i="1"/>
  <c r="K242" i="1"/>
  <c r="K239" i="1"/>
  <c r="K237" i="1"/>
  <c r="K236" i="1"/>
  <c r="K233" i="1"/>
  <c r="K232" i="1"/>
  <c r="K229" i="1"/>
  <c r="K228" i="1"/>
  <c r="K227" i="1"/>
  <c r="K226" i="1"/>
  <c r="K225" i="1"/>
  <c r="K210" i="1"/>
  <c r="K189" i="1"/>
  <c r="K182" i="1"/>
  <c r="K177" i="1"/>
  <c r="K175" i="1"/>
  <c r="K173" i="1"/>
  <c r="K171" i="1"/>
  <c r="K168" i="1"/>
  <c r="K166" i="1"/>
  <c r="K165" i="1"/>
  <c r="K163" i="1"/>
  <c r="K160" i="1"/>
  <c r="K159" i="1"/>
  <c r="K157" i="1"/>
  <c r="K156" i="1"/>
  <c r="K155" i="1"/>
  <c r="K146" i="1"/>
  <c r="K145" i="1"/>
  <c r="K126" i="1"/>
  <c r="K125" i="1"/>
  <c r="K128" i="1"/>
  <c r="K127" i="1"/>
  <c r="K123" i="1"/>
  <c r="K122" i="1"/>
  <c r="K121" i="1"/>
  <c r="K120" i="1"/>
  <c r="K119" i="1"/>
  <c r="K117" i="1"/>
  <c r="K115" i="1"/>
  <c r="K144" i="1"/>
  <c r="K143" i="1"/>
  <c r="K142" i="1"/>
  <c r="K140" i="1"/>
  <c r="K139" i="1"/>
  <c r="K138" i="1"/>
  <c r="K137" i="1"/>
  <c r="K136" i="1"/>
  <c r="K134" i="1"/>
  <c r="K133" i="1"/>
  <c r="K132" i="1"/>
  <c r="K131" i="1"/>
  <c r="K130" i="1"/>
  <c r="K129" i="1"/>
  <c r="K116" i="1"/>
  <c r="K114" i="1"/>
  <c r="K113" i="1"/>
  <c r="K112" i="1"/>
  <c r="K111" i="1"/>
  <c r="K110" i="1"/>
  <c r="K109" i="1"/>
  <c r="K108" i="1"/>
  <c r="K106" i="1"/>
  <c r="K105" i="1"/>
  <c r="K103" i="1"/>
  <c r="K102" i="1"/>
  <c r="K101" i="1"/>
  <c r="K100" i="1"/>
  <c r="K95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79" i="1"/>
  <c r="K78" i="1"/>
  <c r="K77" i="1"/>
  <c r="K76" i="1"/>
  <c r="K75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8" i="1"/>
  <c r="K47" i="1"/>
  <c r="K46" i="1"/>
  <c r="K45" i="1"/>
  <c r="K44" i="1"/>
  <c r="K43" i="1"/>
  <c r="K42" i="1"/>
  <c r="K41" i="1"/>
  <c r="K40" i="1"/>
  <c r="K24" i="1"/>
  <c r="K23" i="1"/>
  <c r="K39" i="1"/>
  <c r="K38" i="1"/>
  <c r="K37" i="1"/>
  <c r="K36" i="1"/>
  <c r="K35" i="1"/>
  <c r="K34" i="1"/>
  <c r="K33" i="1"/>
  <c r="K32" i="1"/>
  <c r="K31" i="1"/>
  <c r="K30" i="1"/>
  <c r="K29" i="1"/>
  <c r="K28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<sst xmlns="http://schemas.openxmlformats.org/spreadsheetml/2006/main" count="4901" uniqueCount="1025">
  <si>
    <t>Short sample name</t>
  </si>
  <si>
    <t>Sampling notes</t>
  </si>
  <si>
    <t>Storage Notes</t>
  </si>
  <si>
    <t>Filter date</t>
  </si>
  <si>
    <t>Filter notes</t>
  </si>
  <si>
    <t>DNA extraction date</t>
  </si>
  <si>
    <t>DNA extraction ID</t>
  </si>
  <si>
    <t>DNA extraction notes</t>
  </si>
  <si>
    <t>qubit date</t>
  </si>
  <si>
    <t>qubit ID</t>
  </si>
  <si>
    <t>qubit notes</t>
  </si>
  <si>
    <t>qPCR date</t>
  </si>
  <si>
    <t>qPCR ct</t>
  </si>
  <si>
    <t>qPCR ID</t>
  </si>
  <si>
    <t>qPCR notes</t>
  </si>
  <si>
    <t>1st step date</t>
  </si>
  <si>
    <t>1st step cycle number</t>
  </si>
  <si>
    <t>1st step cycle ID</t>
  </si>
  <si>
    <t>1st step cycle notes</t>
  </si>
  <si>
    <t>cleanup date</t>
  </si>
  <si>
    <t>1st step plate</t>
  </si>
  <si>
    <t>1st step well</t>
  </si>
  <si>
    <t>cleanup  type</t>
  </si>
  <si>
    <t>cleanup id</t>
  </si>
  <si>
    <t>cleanup notes</t>
  </si>
  <si>
    <t>2nd step date</t>
  </si>
  <si>
    <t>2nd step well</t>
  </si>
  <si>
    <t>2nd step barcode</t>
  </si>
  <si>
    <t>2nd step plate</t>
  </si>
  <si>
    <t>2nd step cycle no</t>
  </si>
  <si>
    <t>2nd step cycle ID</t>
  </si>
  <si>
    <t>2nd step cycle notes</t>
  </si>
  <si>
    <t>sequencing date</t>
  </si>
  <si>
    <t>sequencing platform</t>
  </si>
  <si>
    <t>sequencing ID</t>
  </si>
  <si>
    <t>sequencing notes</t>
  </si>
  <si>
    <t>mapping file name</t>
  </si>
  <si>
    <t>Sampling date (MMDDYY)</t>
  </si>
  <si>
    <t>CGCACGGA</t>
  </si>
  <si>
    <t>AGCTTTGA</t>
  </si>
  <si>
    <t>CCACCTAT</t>
  </si>
  <si>
    <t>GTGGGACG</t>
  </si>
  <si>
    <t>AGGTCCCA</t>
  </si>
  <si>
    <t>GAACAGGC</t>
  </si>
  <si>
    <t>CGGTGCGG</t>
  </si>
  <si>
    <t>GGGAAACA</t>
  </si>
  <si>
    <t>TGCCGCTG</t>
  </si>
  <si>
    <t>TCAAACTC</t>
  </si>
  <si>
    <t>TGAAGTTG</t>
  </si>
  <si>
    <t>ACTAACAG</t>
  </si>
  <si>
    <t>TGAAGCCT</t>
  </si>
  <si>
    <t>CGTCAGCT</t>
  </si>
  <si>
    <t>GCTGGCAT</t>
  </si>
  <si>
    <t>TCATTACC</t>
  </si>
  <si>
    <t>TTTGTCGG</t>
  </si>
  <si>
    <t>ATACTGTT</t>
  </si>
  <si>
    <t>TCGACTAC</t>
  </si>
  <si>
    <t>AGTGAGTG</t>
  </si>
  <si>
    <t>ATCAGCAC</t>
  </si>
  <si>
    <t>GCCTCTCT</t>
  </si>
  <si>
    <t>GTGTTCGA</t>
  </si>
  <si>
    <t>NegativeControl1</t>
  </si>
  <si>
    <t>CCAGTTTC</t>
  </si>
  <si>
    <t>PositiveControl1</t>
  </si>
  <si>
    <t>CTCCCTTA</t>
  </si>
  <si>
    <t>GGTGCGAT</t>
  </si>
  <si>
    <t>CATCGGGA</t>
  </si>
  <si>
    <t>TGGGAGGT</t>
  </si>
  <si>
    <t>AGTATGGT</t>
  </si>
  <si>
    <t>TCCATTGC</t>
  </si>
  <si>
    <t>GAATGTCG</t>
  </si>
  <si>
    <t>CAGCCCGT</t>
  </si>
  <si>
    <t>CGCCACAA</t>
  </si>
  <si>
    <t>GATTCTAG</t>
  </si>
  <si>
    <t>TTTCGCCC</t>
  </si>
  <si>
    <t>CTGTGCTC</t>
  </si>
  <si>
    <t>TCCAATTT</t>
  </si>
  <si>
    <t>CTAAGTCA</t>
  </si>
  <si>
    <t>TAGCGATG</t>
  </si>
  <si>
    <t>TACTTCAT</t>
  </si>
  <si>
    <t>ACCGACCT</t>
  </si>
  <si>
    <t>CCTTGGCG</t>
  </si>
  <si>
    <t>TCCTACGC</t>
  </si>
  <si>
    <t>GCACTCCG</t>
  </si>
  <si>
    <t>TGGCTCTA</t>
  </si>
  <si>
    <t>TCTTGTTT</t>
  </si>
  <si>
    <t>AATGATTT</t>
  </si>
  <si>
    <t>NegativeControl2</t>
  </si>
  <si>
    <t>CAATAAGT</t>
  </si>
  <si>
    <t>PositiveControl2</t>
  </si>
  <si>
    <t>TTGACATT</t>
  </si>
  <si>
    <t>TGCATACT</t>
  </si>
  <si>
    <t>GCGAGGCC</t>
  </si>
  <si>
    <t>TATCTTGC</t>
  </si>
  <si>
    <t>AAGGATAA</t>
  </si>
  <si>
    <t>AGCTGAAG</t>
  </si>
  <si>
    <t>CATACAGA</t>
  </si>
  <si>
    <t>TTCCCGCC</t>
  </si>
  <si>
    <t>CTGCGAAC</t>
  </si>
  <si>
    <t>ATCAAAGG</t>
  </si>
  <si>
    <t>GGTACACC</t>
  </si>
  <si>
    <t>AATATTCG</t>
  </si>
  <si>
    <t>ATCTGGAA</t>
  </si>
  <si>
    <t>CAGCCTCC</t>
  </si>
  <si>
    <t>ATCTTAGT</t>
  </si>
  <si>
    <t>CGAGGTGT</t>
  </si>
  <si>
    <t>GATTGATA</t>
  </si>
  <si>
    <t>CAGTTAAA</t>
  </si>
  <si>
    <t>TGCCTGGG</t>
  </si>
  <si>
    <t>CGTTCCTT</t>
  </si>
  <si>
    <t>TCGTTGTG</t>
  </si>
  <si>
    <t>TAGTTTGT</t>
  </si>
  <si>
    <t>GAAACGGG</t>
  </si>
  <si>
    <t>NegativeControl3</t>
  </si>
  <si>
    <t>CCAATGAG</t>
  </si>
  <si>
    <t>PositiveControl3</t>
  </si>
  <si>
    <t>CGTTAGAC</t>
  </si>
  <si>
    <t>CAAGCAAG</t>
  </si>
  <si>
    <t>CCCGTGAC</t>
  </si>
  <si>
    <t>CTTCAATC</t>
  </si>
  <si>
    <t>NA</t>
  </si>
  <si>
    <t>PositiveControl0</t>
  </si>
  <si>
    <t>SBJune2015</t>
  </si>
  <si>
    <t>0mJune2015</t>
  </si>
  <si>
    <t>1mJune2015</t>
  </si>
  <si>
    <t>2mJune2015</t>
  </si>
  <si>
    <t>3mJune2015</t>
  </si>
  <si>
    <t>4mJune2015</t>
  </si>
  <si>
    <t>5mJune2015</t>
  </si>
  <si>
    <t>6mJune2015</t>
  </si>
  <si>
    <t>7mJune2015</t>
  </si>
  <si>
    <t>8mJune2015</t>
  </si>
  <si>
    <t>9mJune2015</t>
  </si>
  <si>
    <t>10mIJune2015</t>
  </si>
  <si>
    <t>10mIIJune2015</t>
  </si>
  <si>
    <t>11mJune2015</t>
  </si>
  <si>
    <t>12mJune2015</t>
  </si>
  <si>
    <t>13mJune2015</t>
  </si>
  <si>
    <t>14mJune2015</t>
  </si>
  <si>
    <t>15mJune2015</t>
  </si>
  <si>
    <t>16mJune2015</t>
  </si>
  <si>
    <t>17mJune2015</t>
  </si>
  <si>
    <t>18mJune2015</t>
  </si>
  <si>
    <t>EBJune2015</t>
  </si>
  <si>
    <t>SBJuly2015</t>
  </si>
  <si>
    <t>0mJuly2015</t>
  </si>
  <si>
    <t>1mJuly2015</t>
  </si>
  <si>
    <t>2mJuly2015</t>
  </si>
  <si>
    <t>3mJuly2015</t>
  </si>
  <si>
    <t>4mJuly2015</t>
  </si>
  <si>
    <t>5mJuly2015</t>
  </si>
  <si>
    <t>6mJuly2015</t>
  </si>
  <si>
    <t>7mJuly2015</t>
  </si>
  <si>
    <t>8mJuly2015</t>
  </si>
  <si>
    <t>9mJuly2015</t>
  </si>
  <si>
    <t>10mIJuly2015</t>
  </si>
  <si>
    <t>10mIIJuly2015</t>
  </si>
  <si>
    <t>11mJuly2015</t>
  </si>
  <si>
    <t>12mJuly2015</t>
  </si>
  <si>
    <t>13mJuly2015</t>
  </si>
  <si>
    <t>14mJuly2015</t>
  </si>
  <si>
    <t>15mJuly2015</t>
  </si>
  <si>
    <t>18mJuly2015</t>
  </si>
  <si>
    <t>20mJuly2015</t>
  </si>
  <si>
    <t>22mJuly2015</t>
  </si>
  <si>
    <t>EBJuly2015</t>
  </si>
  <si>
    <t>SBAug2015</t>
  </si>
  <si>
    <t>0mAug2015</t>
  </si>
  <si>
    <t>1mAug2015</t>
  </si>
  <si>
    <t>2mAug2015</t>
  </si>
  <si>
    <t>3mAug2015</t>
  </si>
  <si>
    <t>4mAug2015</t>
  </si>
  <si>
    <t>5mAug2015</t>
  </si>
  <si>
    <t>6mAug2015</t>
  </si>
  <si>
    <t>7mAug2015</t>
  </si>
  <si>
    <t>8mAug2015</t>
  </si>
  <si>
    <t>9mAug2015</t>
  </si>
  <si>
    <t>10mIAug2015</t>
  </si>
  <si>
    <t>10mIIAug2015</t>
  </si>
  <si>
    <t>11mAug2015</t>
  </si>
  <si>
    <t>12mAug2015</t>
  </si>
  <si>
    <t>13mAug2015</t>
  </si>
  <si>
    <t>14mAug2015</t>
  </si>
  <si>
    <t>15mAug2015</t>
  </si>
  <si>
    <t>16mAug2015</t>
  </si>
  <si>
    <t>17mAug2015</t>
  </si>
  <si>
    <t>18mAug2015</t>
  </si>
  <si>
    <t>19mAug2015</t>
  </si>
  <si>
    <t>20mAug2015</t>
  </si>
  <si>
    <t>21mAug2015</t>
  </si>
  <si>
    <t>EBAug2015</t>
  </si>
  <si>
    <t>sprehei1_122704</t>
  </si>
  <si>
    <t>data folder name</t>
  </si>
  <si>
    <t>sequencing length</t>
  </si>
  <si>
    <t>sequencing reads</t>
  </si>
  <si>
    <t>/home-4/sprehei1@jhu.edu/work/data/raw_data/sprehei1_122704</t>
  </si>
  <si>
    <t>sequencing file forward name</t>
  </si>
  <si>
    <t>sequencing file reverse name</t>
  </si>
  <si>
    <t>sequencing file index name</t>
  </si>
  <si>
    <t>A6448s_1_1_merged.fastq</t>
  </si>
  <si>
    <t>A6448s_1_2_merged.fastq</t>
  </si>
  <si>
    <t>A6448s_1_3_merged.fastq</t>
  </si>
  <si>
    <t>BayBridge_mapping.txt2</t>
  </si>
  <si>
    <t>paired (250,8,250)</t>
  </si>
  <si>
    <t>MiSeq GRCF</t>
  </si>
  <si>
    <t>SA</t>
  </si>
  <si>
    <t>SPRI</t>
  </si>
  <si>
    <t>AS</t>
  </si>
  <si>
    <t>06.27.16_0mA</t>
  </si>
  <si>
    <t>06.27.16_0mB</t>
  </si>
  <si>
    <t>06.27.16_1m</t>
  </si>
  <si>
    <t>06.27.16_2m</t>
  </si>
  <si>
    <t>06.27.16_4m</t>
  </si>
  <si>
    <t>06.27.16_6m</t>
  </si>
  <si>
    <t>06.27.16_8m</t>
  </si>
  <si>
    <t>06.27.16_10m</t>
  </si>
  <si>
    <t>06.27.16_12m</t>
  </si>
  <si>
    <t>06.27.16_14m</t>
  </si>
  <si>
    <t>06.27.16_16m</t>
  </si>
  <si>
    <t>06.27.16_18m</t>
  </si>
  <si>
    <t>06.27.16_20m</t>
  </si>
  <si>
    <t>06.27.16_21m</t>
  </si>
  <si>
    <t>06.27.16_SB</t>
  </si>
  <si>
    <t>06.27.16_EB</t>
  </si>
  <si>
    <t>Depth readings are approximate, the EXOI ran out of batteries, so we couldn't collect data below 14m</t>
  </si>
  <si>
    <t>081216_0m</t>
  </si>
  <si>
    <t>081216_2m</t>
  </si>
  <si>
    <t>081216_4m</t>
  </si>
  <si>
    <t>081216_6m</t>
  </si>
  <si>
    <t>081216_8m</t>
  </si>
  <si>
    <t>081216_10m</t>
  </si>
  <si>
    <t>081216_12m</t>
  </si>
  <si>
    <t>081216_13m</t>
  </si>
  <si>
    <t>081216_14m</t>
  </si>
  <si>
    <t>081216_15m</t>
  </si>
  <si>
    <t>081216_16mA</t>
  </si>
  <si>
    <t>081216_16mB</t>
  </si>
  <si>
    <t>081216_18m</t>
  </si>
  <si>
    <t>081216_20m</t>
  </si>
  <si>
    <t>actual depth 0.36</t>
  </si>
  <si>
    <t>actual depth 2.029</t>
  </si>
  <si>
    <t>actual depth 4.162</t>
  </si>
  <si>
    <t>actual depth 5.913</t>
  </si>
  <si>
    <t>actual depth 8.161</t>
  </si>
  <si>
    <t>actual depth 10.217</t>
  </si>
  <si>
    <t>actual depth 11.953</t>
  </si>
  <si>
    <t>actual depth 12.874</t>
  </si>
  <si>
    <t>actual depth 13.934</t>
  </si>
  <si>
    <t>actual depth 14.853</t>
  </si>
  <si>
    <t>actual depth 16.109</t>
  </si>
  <si>
    <t>actual depth 16.048</t>
  </si>
  <si>
    <t>actual depth 17.688</t>
  </si>
  <si>
    <t>actual depth 20</t>
  </si>
  <si>
    <t>07.25.16_1m</t>
  </si>
  <si>
    <t>07.25.16_2m</t>
  </si>
  <si>
    <t>07.25.16_3m</t>
  </si>
  <si>
    <t>07.25.16_4m</t>
  </si>
  <si>
    <t>07.25.16_5m</t>
  </si>
  <si>
    <t>07.25.16_6m</t>
  </si>
  <si>
    <t>07.25.16_7m</t>
  </si>
  <si>
    <t>07.25.16_8m</t>
  </si>
  <si>
    <t>07.25.16_9m</t>
  </si>
  <si>
    <t>07.25.16_10m</t>
  </si>
  <si>
    <t>07.25.16_11m</t>
  </si>
  <si>
    <t>07.25.16_12m</t>
  </si>
  <si>
    <t>07.25.16_13m</t>
  </si>
  <si>
    <t>07.25.16_14m</t>
  </si>
  <si>
    <t>07.25.16_15m</t>
  </si>
  <si>
    <t>07.25.16_16m</t>
  </si>
  <si>
    <t>07.25.16_17m</t>
  </si>
  <si>
    <t>07.25.16_18m</t>
  </si>
  <si>
    <t>07.25.16_19m</t>
  </si>
  <si>
    <t>07.25.16_20m</t>
  </si>
  <si>
    <t>07.25.16_21m</t>
  </si>
  <si>
    <t>07.25.16_22m</t>
  </si>
  <si>
    <t>07.25.16_EB</t>
  </si>
  <si>
    <t>07.25.16_SB</t>
  </si>
  <si>
    <t>081216_EB</t>
  </si>
  <si>
    <t>081216_SB</t>
  </si>
  <si>
    <t>071116_CB3.1(A)</t>
  </si>
  <si>
    <t>071116_CB3.2</t>
  </si>
  <si>
    <t>071116_CB3.3C</t>
  </si>
  <si>
    <t xml:space="preserve">071116_CB4.1C </t>
  </si>
  <si>
    <t>071116_CB4.2C</t>
  </si>
  <si>
    <t>071116_CB4.3C</t>
  </si>
  <si>
    <t>071116_CB4.4</t>
  </si>
  <si>
    <t>071116_CB5.1</t>
  </si>
  <si>
    <t>071116_CB5.2</t>
  </si>
  <si>
    <t>071116_CB5.3(2)</t>
  </si>
  <si>
    <t>071116_CB5.4</t>
  </si>
  <si>
    <t>071116_CB6.1</t>
  </si>
  <si>
    <t>071116_CB6.2</t>
  </si>
  <si>
    <t>071116_CB6.3</t>
  </si>
  <si>
    <t>071116_CB6.4</t>
  </si>
  <si>
    <t>071116_CB7.1</t>
  </si>
  <si>
    <t>071116_CB7.2</t>
  </si>
  <si>
    <t>071116_CB7.3</t>
  </si>
  <si>
    <t>071116_CB7.4</t>
  </si>
  <si>
    <t>081216_CB3.1(A)</t>
  </si>
  <si>
    <t>081216_CB3.2</t>
  </si>
  <si>
    <t>081216_CB3.3C</t>
  </si>
  <si>
    <t xml:space="preserve">081216_CB4.1C </t>
  </si>
  <si>
    <t>081216_CB4.2C</t>
  </si>
  <si>
    <t>081216_CB4.3C</t>
  </si>
  <si>
    <t>081216_CB5.1</t>
  </si>
  <si>
    <t>081216_CB5.2</t>
  </si>
  <si>
    <t>081216_CB5.4</t>
  </si>
  <si>
    <t>081216_CB6.1</t>
  </si>
  <si>
    <t>081216_CB6.2</t>
  </si>
  <si>
    <t>081216_CB6.4</t>
  </si>
  <si>
    <t>081216_CB7.1</t>
  </si>
  <si>
    <t>081216_CB7.2</t>
  </si>
  <si>
    <t>081216_CB7.3</t>
  </si>
  <si>
    <t>081216_CB7.4</t>
  </si>
  <si>
    <t>082916_CB3.1(A)</t>
  </si>
  <si>
    <t>082916_CB3.2</t>
  </si>
  <si>
    <t>082916_CB4.3C</t>
  </si>
  <si>
    <t>082916_CB4.4</t>
  </si>
  <si>
    <t>082916_CB5.1</t>
  </si>
  <si>
    <t>082916_CB5.2</t>
  </si>
  <si>
    <t>082916_CB5.3(2)</t>
  </si>
  <si>
    <t>082916_CB5.4</t>
  </si>
  <si>
    <t>082916_CB6.1</t>
  </si>
  <si>
    <t>082916_CB6.2</t>
  </si>
  <si>
    <t>082916_CB6.4</t>
  </si>
  <si>
    <t>082916_CB7.2</t>
  </si>
  <si>
    <t>082916_CB7.4</t>
  </si>
  <si>
    <t>CB2.2 DNR</t>
  </si>
  <si>
    <t>CB3.1(A) DNR</t>
  </si>
  <si>
    <t>CB3.2 DNR</t>
  </si>
  <si>
    <t>CB3.3C DNR</t>
  </si>
  <si>
    <t>CB4.1C  DNR</t>
  </si>
  <si>
    <t>CB4.2C DNR</t>
  </si>
  <si>
    <t>CB4.3C DNR</t>
  </si>
  <si>
    <t>CB4.4 DNR</t>
  </si>
  <si>
    <t>CB5.1 DNR</t>
  </si>
  <si>
    <t>CB5.2 DNR</t>
  </si>
  <si>
    <t>CB5.3 DNR</t>
  </si>
  <si>
    <t>CB5.3(2) DNR</t>
  </si>
  <si>
    <t>CB5.4 ODU</t>
  </si>
  <si>
    <t>CB6.1 ODU</t>
  </si>
  <si>
    <t>CB6.2 ODU</t>
  </si>
  <si>
    <t>CB6.3 ODU</t>
  </si>
  <si>
    <t>CB6.4 ODU</t>
  </si>
  <si>
    <t>CB7.1 ODU</t>
  </si>
  <si>
    <t>CB7.2 ODU</t>
  </si>
  <si>
    <t>CB7.3 ODU</t>
  </si>
  <si>
    <t>CB7.4 ODU</t>
  </si>
  <si>
    <t xml:space="preserve">CB2.2 DNR </t>
  </si>
  <si>
    <t>CB3.1(A) DNR 13m 8-31-16</t>
  </si>
  <si>
    <t>CB4.3C DNR 26m 8-30-16</t>
  </si>
  <si>
    <t>CB4.2C DNR 26m 8-30-16</t>
  </si>
  <si>
    <t>Filtered onto the wrong filter type, resulted in loss</t>
  </si>
  <si>
    <t>SP</t>
  </si>
  <si>
    <t>3; lost a lot of this sample because it fell out during transfer</t>
  </si>
  <si>
    <t>Neg_092116</t>
  </si>
  <si>
    <t>Control1</t>
  </si>
  <si>
    <t>Control2</t>
  </si>
  <si>
    <t>Control3</t>
  </si>
  <si>
    <t>Control4</t>
  </si>
  <si>
    <t>Control5</t>
  </si>
  <si>
    <t>Control6</t>
  </si>
  <si>
    <t>Control7</t>
  </si>
  <si>
    <t>Control8</t>
  </si>
  <si>
    <t>Control9</t>
  </si>
  <si>
    <t>Control10</t>
  </si>
  <si>
    <t>Control11</t>
  </si>
  <si>
    <t>Control12</t>
  </si>
  <si>
    <t>Control13</t>
  </si>
  <si>
    <t>Control14</t>
  </si>
  <si>
    <t>Control15</t>
  </si>
  <si>
    <t>Control16</t>
  </si>
  <si>
    <t>0m</t>
  </si>
  <si>
    <t>Freeze thaw at -80 C multiple times</t>
  </si>
  <si>
    <t>GPWPO2500 express plus; these worked well</t>
  </si>
  <si>
    <t>GSWP02500 mixed cellulose ester; bad, colorless, bubbled</t>
  </si>
  <si>
    <t>GSWP02500 mixed cellulose ester; bad, colorless, bubbled; this was ok, not perfect</t>
  </si>
  <si>
    <t>CB5.2 DNR; 30m</t>
  </si>
  <si>
    <t>CB5.3(2) DNR; 25 m</t>
  </si>
  <si>
    <t>CB4.1C  DNR; 31m</t>
  </si>
  <si>
    <t xml:space="preserve">083016_CB4.1C </t>
  </si>
  <si>
    <t>082916_CB5.3(1)</t>
  </si>
  <si>
    <t>CB5.3 DNR; 25m</t>
  </si>
  <si>
    <t>083016_CB3.3C</t>
  </si>
  <si>
    <t>CB3.3C DNR; 23m</t>
  </si>
  <si>
    <t>CB5.1 DNR; 34m</t>
  </si>
  <si>
    <t>2; color only around outside of filter</t>
  </si>
  <si>
    <t>CB3.2 DNR; 12m</t>
  </si>
  <si>
    <t>CB2.2 DNR; 11m</t>
  </si>
  <si>
    <t>083116_CB2.2-1</t>
  </si>
  <si>
    <t>CB4.4 DNR; 31m</t>
  </si>
  <si>
    <t>083116_CB2.2-2</t>
  </si>
  <si>
    <t>081216_12m_FIL</t>
  </si>
  <si>
    <t>Stored unfiltered</t>
  </si>
  <si>
    <t>082916_CB4.3C(B)</t>
  </si>
  <si>
    <t>3; this was filtered previously with the bad filter, but still a bit brown</t>
  </si>
  <si>
    <t>081216_16mB_FIL</t>
  </si>
  <si>
    <t>actual depth 16.048; unfiltered</t>
  </si>
  <si>
    <t>1; filter looked clean</t>
  </si>
  <si>
    <t>2; Refiltered previously filtered sample</t>
  </si>
  <si>
    <t>082916_CB3.1(A)_F</t>
  </si>
  <si>
    <t>3; filtered previously filtered sample</t>
  </si>
  <si>
    <t>083016_CB4.2C</t>
  </si>
  <si>
    <t>083016_CB4.2C_F</t>
  </si>
  <si>
    <t>3; wrong filter type</t>
  </si>
  <si>
    <t>GSWP02500 mixed cellulose ester; bad, colorless, bubbled; bad</t>
  </si>
  <si>
    <t>GSWP02500 mixed cellulose ester; bad, colorless, bubbled; ok</t>
  </si>
  <si>
    <t>GSWP02500 mixed cellulose ester; bad, colorless, bubbled; sort of ok</t>
  </si>
  <si>
    <t>CB5.3 DNR 25m</t>
  </si>
  <si>
    <t>unfiltered</t>
  </si>
  <si>
    <t>080816_CB4.4</t>
  </si>
  <si>
    <t>CB4.4 DNR 30m</t>
  </si>
  <si>
    <t>07.25.16_0mA_FIL</t>
  </si>
  <si>
    <t>07.25.16_0mB</t>
  </si>
  <si>
    <t>07.25.16_0mA</t>
  </si>
  <si>
    <t>unfiltered 50 ml</t>
  </si>
  <si>
    <t>3; top has F so might be filtered</t>
  </si>
  <si>
    <t>2; changed tubing connectorss and used a syring stopper to get it through, rinse 2x with di water</t>
  </si>
  <si>
    <t>CB 3.3C DK</t>
  </si>
  <si>
    <t>CB 3.2 DK</t>
  </si>
  <si>
    <t>CB 5.3 DK</t>
  </si>
  <si>
    <t>CB 3.1B DK</t>
  </si>
  <si>
    <t>CB 4.3C DK</t>
  </si>
  <si>
    <t>CB 3.1A DK</t>
  </si>
  <si>
    <t>CONT 3 MLO DK</t>
  </si>
  <si>
    <t>CONT 7 BADF DK</t>
  </si>
  <si>
    <t>CB 4.2C DK</t>
  </si>
  <si>
    <t>CONT 9 MLO</t>
  </si>
  <si>
    <t>CB 5.1 DK</t>
  </si>
  <si>
    <t>CB 2.2-1 DK</t>
  </si>
  <si>
    <t>CB 6.2-2 DK</t>
  </si>
  <si>
    <t>CB 7.1-2 DK</t>
  </si>
  <si>
    <t>CB 7.3-2 DK</t>
  </si>
  <si>
    <t>CONT 11 MLO</t>
  </si>
  <si>
    <t>BB12M</t>
  </si>
  <si>
    <t>correct label on side (h2o blank on top)</t>
  </si>
  <si>
    <t>E3-H3</t>
  </si>
  <si>
    <t>A1-D1</t>
  </si>
  <si>
    <t>E6-H6</t>
  </si>
  <si>
    <t>A7-D7</t>
  </si>
  <si>
    <t>CB 7.1-1 DK</t>
  </si>
  <si>
    <t>A3-D3</t>
  </si>
  <si>
    <t>CB 7.3-1 DK</t>
  </si>
  <si>
    <t>E2-H2</t>
  </si>
  <si>
    <t>A4-D4</t>
  </si>
  <si>
    <t>E1-H1</t>
  </si>
  <si>
    <t>E9-H9</t>
  </si>
  <si>
    <t>A8-D8</t>
  </si>
  <si>
    <t>CONT 8 MLO</t>
  </si>
  <si>
    <t>E7-H7</t>
  </si>
  <si>
    <t>A6-D6</t>
  </si>
  <si>
    <t>E8-H8</t>
  </si>
  <si>
    <t>A1-A4</t>
  </si>
  <si>
    <t>B1-B4</t>
  </si>
  <si>
    <t>All wells should read for the first 4 vertical in that column, had different types of well plates</t>
  </si>
  <si>
    <t>A5-A8</t>
  </si>
  <si>
    <t>B5-B8</t>
  </si>
  <si>
    <t>C1-C4</t>
  </si>
  <si>
    <t>A12</t>
  </si>
  <si>
    <t>B12</t>
  </si>
  <si>
    <t>C12</t>
  </si>
  <si>
    <t>D12</t>
  </si>
  <si>
    <t>G12</t>
  </si>
  <si>
    <t>F12</t>
  </si>
  <si>
    <t>E12</t>
  </si>
  <si>
    <t>A2-D2</t>
  </si>
  <si>
    <t>CONT 12 MLO</t>
  </si>
  <si>
    <t>B11</t>
  </si>
  <si>
    <t>E11</t>
  </si>
  <si>
    <t>C11</t>
  </si>
  <si>
    <t>F11</t>
  </si>
  <si>
    <t>A10</t>
  </si>
  <si>
    <t>E10</t>
  </si>
  <si>
    <t>D10</t>
  </si>
  <si>
    <t>H10</t>
  </si>
  <si>
    <t>D4-D8</t>
  </si>
  <si>
    <t>C10</t>
  </si>
  <si>
    <t>CONT 8 MLO DK</t>
  </si>
  <si>
    <t>CB 7.1-1</t>
  </si>
  <si>
    <t>CB 7.3-1</t>
  </si>
  <si>
    <t>A5-D5</t>
  </si>
  <si>
    <t>A11</t>
  </si>
  <si>
    <t>G10</t>
  </si>
  <si>
    <t>ran twice by accident</t>
  </si>
  <si>
    <t>B10</t>
  </si>
  <si>
    <t>D1-D4</t>
  </si>
  <si>
    <t>Skipped this sample on accident</t>
  </si>
  <si>
    <t>1; accidentally put through without filter but recovered and did it right after about 20 ml went through without filter</t>
  </si>
  <si>
    <t>081216_CB2.2-1</t>
  </si>
  <si>
    <t>CB2.2-1 DNR</t>
  </si>
  <si>
    <t>081216_CB3.1</t>
  </si>
  <si>
    <t>CB3.1 DNR</t>
  </si>
  <si>
    <t>080816_CB5.3-1</t>
  </si>
  <si>
    <t>081216_CB5.3-2</t>
  </si>
  <si>
    <t>filtered</t>
  </si>
  <si>
    <t>071116_CB2.2(2)</t>
  </si>
  <si>
    <t>2; filter fell on benchtop</t>
  </si>
  <si>
    <t>071116_CB2.2(1)</t>
  </si>
  <si>
    <t>06.27.16_12m UF</t>
  </si>
  <si>
    <t>07.25.16_16m UF</t>
  </si>
  <si>
    <t>071116_CB5.3(1)</t>
  </si>
  <si>
    <t>092616_Neg</t>
  </si>
  <si>
    <t>class</t>
  </si>
  <si>
    <t>class; 1:5 diltuion</t>
  </si>
  <si>
    <t>class; straight</t>
  </si>
  <si>
    <t>092816_Neg</t>
  </si>
  <si>
    <t>100516_methods</t>
  </si>
  <si>
    <t>A12-D12</t>
  </si>
  <si>
    <t>100515_methods</t>
  </si>
  <si>
    <t>A9-D9</t>
  </si>
  <si>
    <t>A11-D11</t>
  </si>
  <si>
    <t>DK</t>
  </si>
  <si>
    <t>100516_mix9</t>
  </si>
  <si>
    <t>A10-D10</t>
  </si>
  <si>
    <t>3; refiltered</t>
  </si>
  <si>
    <t>06.27.16_1m FIL</t>
  </si>
  <si>
    <t>9; DK originally labeled his samples CB5.3 and listed it here, but I think it was CB5.3(2) since I labeled this CB5.3-1</t>
  </si>
  <si>
    <t>13</t>
  </si>
  <si>
    <t>14</t>
  </si>
  <si>
    <t>15</t>
  </si>
  <si>
    <t>16</t>
  </si>
  <si>
    <t>17; DK listed this as done previously, but I think it's the crappy one that was filtered with the poor filter type</t>
  </si>
  <si>
    <t>18</t>
  </si>
  <si>
    <t>19</t>
  </si>
  <si>
    <t>20</t>
  </si>
  <si>
    <t>081216_CB2.2-2</t>
  </si>
  <si>
    <t>21</t>
  </si>
  <si>
    <t>22</t>
  </si>
  <si>
    <t>23</t>
  </si>
  <si>
    <t>24</t>
  </si>
  <si>
    <t>23; Accidentally added 10 ul of 7.11.16 CB5.3(2) to 6.27.16 BB 12m FIL DO NOT USE!!</t>
  </si>
  <si>
    <t>2.64; DO NOT USE (or use for something special)</t>
  </si>
  <si>
    <t>Index</t>
  </si>
  <si>
    <t>class; 1:5 dilution</t>
  </si>
  <si>
    <t>101816SP1</t>
  </si>
  <si>
    <t>E1-E4</t>
  </si>
  <si>
    <t>F1-F4</t>
  </si>
  <si>
    <t>G1-G4</t>
  </si>
  <si>
    <t>H1-H4</t>
  </si>
  <si>
    <t>C5-C8</t>
  </si>
  <si>
    <t>D5-D8</t>
  </si>
  <si>
    <t>E5-E8</t>
  </si>
  <si>
    <t>F5-F8</t>
  </si>
  <si>
    <t>G5-G8</t>
  </si>
  <si>
    <t>H5-H8</t>
  </si>
  <si>
    <t>A9-A12</t>
  </si>
  <si>
    <t>B9-B12</t>
  </si>
  <si>
    <t>C9-C12</t>
  </si>
  <si>
    <t>D9-D12</t>
  </si>
  <si>
    <t>E9-E12</t>
  </si>
  <si>
    <t>F9-F12</t>
  </si>
  <si>
    <t>G9-G12</t>
  </si>
  <si>
    <t>H9-H12</t>
  </si>
  <si>
    <t>10/19//16</t>
  </si>
  <si>
    <t>SP; class</t>
  </si>
  <si>
    <t>071116_CB5.4(2)</t>
  </si>
  <si>
    <t>CB5.4 (2) ODU</t>
  </si>
  <si>
    <t>081216_CB6.3(2)</t>
  </si>
  <si>
    <t>07.25.16_20m UF</t>
  </si>
  <si>
    <t>no date ODU CB6.2(2)</t>
  </si>
  <si>
    <t>081216_CB6.3 (1)</t>
  </si>
  <si>
    <t>101916_neg</t>
  </si>
  <si>
    <t>102616AL</t>
  </si>
  <si>
    <t>check</t>
  </si>
  <si>
    <t>2nd step clean up date</t>
  </si>
  <si>
    <t>2nd step clean up initials</t>
  </si>
  <si>
    <t>2nd step clean up notes</t>
  </si>
  <si>
    <t>Multiplex date</t>
  </si>
  <si>
    <t>Multiplex initials</t>
  </si>
  <si>
    <t>Multiplex notes</t>
  </si>
  <si>
    <t>H12</t>
  </si>
  <si>
    <t>102616YZ</t>
  </si>
  <si>
    <t>D11</t>
  </si>
  <si>
    <t>G11</t>
  </si>
  <si>
    <t>H11</t>
  </si>
  <si>
    <t>E4-H4</t>
  </si>
  <si>
    <t>normal</t>
  </si>
  <si>
    <t>071116_CB6.3 (2)</t>
  </si>
  <si>
    <t>081216_CB5.4(2)</t>
  </si>
  <si>
    <t>082916_CB7.1 (1)</t>
  </si>
  <si>
    <t>082916_CB7.1 (2)</t>
  </si>
  <si>
    <t>082916_CB6.3 (1)</t>
  </si>
  <si>
    <t>082916_CB6.3 (2)</t>
  </si>
  <si>
    <t>082916_CB7.3 (1)</t>
  </si>
  <si>
    <t>082916_CB7.3 (2)</t>
  </si>
  <si>
    <t>2; this was white and fell, Did again with 7.3-2</t>
  </si>
  <si>
    <t>071116_CB7.3 (2)</t>
  </si>
  <si>
    <t>081216_CB7.3 (2)</t>
  </si>
  <si>
    <t>07.25.16_6m UF</t>
  </si>
  <si>
    <t>102716_neg</t>
  </si>
  <si>
    <t>A9</t>
  </si>
  <si>
    <t>110316SP1</t>
  </si>
  <si>
    <t>A6-A9</t>
  </si>
  <si>
    <t>B9</t>
  </si>
  <si>
    <t>C9</t>
  </si>
  <si>
    <t>D9</t>
  </si>
  <si>
    <t>E9</t>
  </si>
  <si>
    <t>F9</t>
  </si>
  <si>
    <t>G9</t>
  </si>
  <si>
    <t>H9</t>
  </si>
  <si>
    <t>F10</t>
  </si>
  <si>
    <t>B6-B9</t>
  </si>
  <si>
    <t>C6-C9</t>
  </si>
  <si>
    <t>D6-D9</t>
  </si>
  <si>
    <t>E6-E9</t>
  </si>
  <si>
    <t>F6-F9</t>
  </si>
  <si>
    <t>G6-G9</t>
  </si>
  <si>
    <t>H6-H9</t>
  </si>
  <si>
    <t>5</t>
  </si>
  <si>
    <t>1</t>
  </si>
  <si>
    <t>2</t>
  </si>
  <si>
    <t>3</t>
  </si>
  <si>
    <t>4</t>
  </si>
  <si>
    <t>6</t>
  </si>
  <si>
    <t>7</t>
  </si>
  <si>
    <t>8</t>
  </si>
  <si>
    <t>9</t>
  </si>
  <si>
    <t>10</t>
  </si>
  <si>
    <t>11</t>
  </si>
  <si>
    <t>12</t>
  </si>
  <si>
    <t>17</t>
  </si>
  <si>
    <t>duplicated, not sure which is which</t>
  </si>
  <si>
    <t>None</t>
  </si>
  <si>
    <t>1:1 unpurified  before multiplex; Zymo after</t>
  </si>
  <si>
    <t>082916_CB7.4 (2)</t>
  </si>
  <si>
    <t>081216_CB6.2 (2)</t>
  </si>
  <si>
    <t>071116_CB6.2 (2)</t>
  </si>
  <si>
    <t>07.25.16_4m UF</t>
  </si>
  <si>
    <t>081216_CB7.4 (2)</t>
  </si>
  <si>
    <t>071116_CB6.4 (2)</t>
  </si>
  <si>
    <t>082916_CB6.1 (2)</t>
  </si>
  <si>
    <t>082916_CB6.4 (2)</t>
  </si>
  <si>
    <t>071116_CB7.1 (2)</t>
  </si>
  <si>
    <t>081216_CB7.1 (2)</t>
  </si>
  <si>
    <t>081216_CB6.1 (2)</t>
  </si>
  <si>
    <t>071116_CB7.2 (2)</t>
  </si>
  <si>
    <t>071116_CB6.1 (2)</t>
  </si>
  <si>
    <t>071116_CB7.4 (2)</t>
  </si>
  <si>
    <t>081216_CB7.2 (2)</t>
  </si>
  <si>
    <t>082916_CB5.4 (2)</t>
  </si>
  <si>
    <t>111616_Neg</t>
  </si>
  <si>
    <t>081216_CB3.1 F</t>
  </si>
  <si>
    <t>081216_CB6.4 (2)</t>
  </si>
  <si>
    <t>082916_CB7.2 (2)</t>
  </si>
  <si>
    <t>082916_CB6.2 (2)</t>
  </si>
  <si>
    <t>10;dropped filter</t>
  </si>
  <si>
    <t>082916_CB7.3 (1) 2</t>
  </si>
  <si>
    <t>23; cap said 8.8.16 but side said 8.29.16; did 080812 because 8.29.16 CB7.4 was already done in database</t>
  </si>
  <si>
    <t>24; not labeled filtered in lab, but it must be</t>
  </si>
  <si>
    <t>KA &amp; MU</t>
  </si>
  <si>
    <t>too low</t>
  </si>
  <si>
    <t xml:space="preserve">Mislabelled as 4 (A or B) Will use data for "4A" </t>
  </si>
  <si>
    <t>Not kept</t>
  </si>
  <si>
    <t xml:space="preserve">Program name "PCR16S1" -- 5 HF Buffer, .5 dNTPs, 2.5 x 2 primers, .25 phusion polymerase, 2 template (all uL to total 25) </t>
  </si>
  <si>
    <t>qbit after cleanup, all samples between 36.1 - 50.0 ng/ul</t>
  </si>
  <si>
    <t>12A</t>
  </si>
  <si>
    <t>12B</t>
  </si>
  <si>
    <t>12C</t>
  </si>
  <si>
    <t>12E</t>
  </si>
  <si>
    <t>12F</t>
  </si>
  <si>
    <t>12D</t>
  </si>
  <si>
    <t>12G</t>
  </si>
  <si>
    <t>12H</t>
  </si>
  <si>
    <t>11A</t>
  </si>
  <si>
    <t>11B</t>
  </si>
  <si>
    <t>11C</t>
  </si>
  <si>
    <t>11D</t>
  </si>
  <si>
    <t>11E</t>
  </si>
  <si>
    <t>11G</t>
  </si>
  <si>
    <t>11F</t>
  </si>
  <si>
    <t>KA</t>
  </si>
  <si>
    <t>Dilution based on qbit</t>
  </si>
  <si>
    <t>sequenced with DiRuggiero Lab, Artic samples; ES_093015_122704; sequenced again with Stony run samples</t>
  </si>
  <si>
    <t>Resequencing files</t>
  </si>
  <si>
    <t>/home-4/sprehei1@jhu.edu/work/Sequence_Data_Repository/esakows1_132789/CB_Files</t>
  </si>
  <si>
    <t>sequenced with DiRuggiero Lab; already demultiplexed</t>
  </si>
  <si>
    <t>SampleID</t>
  </si>
  <si>
    <t>BioSampleID</t>
  </si>
  <si>
    <t>Replicate</t>
  </si>
  <si>
    <t>StationName</t>
  </si>
  <si>
    <t>DateMMDDYY</t>
  </si>
  <si>
    <t>DepthName</t>
  </si>
  <si>
    <t>Treatment</t>
  </si>
  <si>
    <t>16S region</t>
  </si>
  <si>
    <t>V4</t>
  </si>
  <si>
    <t>M</t>
  </si>
  <si>
    <t>CB33C</t>
  </si>
  <si>
    <t>SB</t>
  </si>
  <si>
    <t>EB</t>
  </si>
  <si>
    <t>CB22</t>
  </si>
  <si>
    <t>CB31</t>
  </si>
  <si>
    <t>CB32</t>
  </si>
  <si>
    <t>CB41C</t>
  </si>
  <si>
    <t>CB42C</t>
  </si>
  <si>
    <t>CB43C</t>
  </si>
  <si>
    <t>CB44</t>
  </si>
  <si>
    <t>CB51</t>
  </si>
  <si>
    <t>CB52</t>
  </si>
  <si>
    <t>CB53</t>
  </si>
  <si>
    <t>CB54</t>
  </si>
  <si>
    <t>CB61</t>
  </si>
  <si>
    <t>CB62</t>
  </si>
  <si>
    <t>CB63</t>
  </si>
  <si>
    <t>CB64</t>
  </si>
  <si>
    <t>CB71</t>
  </si>
  <si>
    <t>CB72</t>
  </si>
  <si>
    <t>CB73</t>
  </si>
  <si>
    <t>CB74</t>
  </si>
  <si>
    <t>JHU |June 5-7 |DNR |CB 5.3 |Surface |(Unfiltered)</t>
  </si>
  <si>
    <t>JHU |June 5-7 |DNR |CB 4.4 |Surface |(Unfiltered)</t>
  </si>
  <si>
    <t>JHU |June 5-7 |DNR |CB 3.3C (Bay Bridge) |Surface |(Unfiltered)</t>
  </si>
  <si>
    <t>JHU |June 5-7 |DNR |CB 2.2-1 |Bottom |(Unfiltered)</t>
  </si>
  <si>
    <t>JHU |June 5-7 |DNR |CB 2.2-2 |Bottom |(Unfiltered)</t>
  </si>
  <si>
    <t>JHU |June 5-7 |DNR |CB 3.1 |Bottom |(Unfiltered)</t>
  </si>
  <si>
    <t>JHU |June 5-7 |DNR |CB 3.2 |Bottom |(Unfiltered)</t>
  </si>
  <si>
    <t>JHU |June 5-7 |DNR |CB 3.3C |Bottom |(Unfiltered)</t>
  </si>
  <si>
    <t>JHU |June 5-7 |DNR |CB 4.1C |Bottom |(Unfiltered)</t>
  </si>
  <si>
    <t>JHU |June 5-7 |DNR |CB 4.2C |Bottom |(Unfiltered)</t>
  </si>
  <si>
    <t>JHU |June 5-7 |DNR |CB 4.3C |Bottom |(Unfiltered)</t>
  </si>
  <si>
    <t>JHU |June 5-7 |DNR |CB 4.4 |Bottom |(Unfiltered)</t>
  </si>
  <si>
    <t>JHU |June 5-7 |DNR |CB 5.1 |Bottom |(Unfiltered)</t>
  </si>
  <si>
    <t>JHU |June 5-7 |DNR |CB 5.2 |Bottom |(Unfiltered)</t>
  </si>
  <si>
    <t>JHU |June 5-7 |DNR |CB 5.3-1 |Bottom |(Unfiltered)</t>
  </si>
  <si>
    <t>JHU |June 5-7 |DNR |CB 5.3-2 |Bottom |(Unfiltered)</t>
  </si>
  <si>
    <t>JHU |June 5-7 |ODU |CB 5.4-1 |Surface |(Unfiltered)</t>
  </si>
  <si>
    <t>JHU |June 5-7 |ODU |CB 5.4-2 |Surface |(Unfiltered)</t>
  </si>
  <si>
    <t>JHU |June 5-7 |ODU |CB 6.1 |Surface |(Unfiltered)</t>
  </si>
  <si>
    <t>JHU |June 5-7 |ODU |CB 6.2 |Surface |(Unfiltered)</t>
  </si>
  <si>
    <t>JHU |June 5-7 |ODU |CB 6.3 |Surface |(Unfiltered)</t>
  </si>
  <si>
    <t>JHU |June 5-7 |ODU |CB 6.4 |Surface |(Unfiltered)</t>
  </si>
  <si>
    <t>JHU |June 5-7 |ODU |CB 7.1 |Surface |(Unfiltered)</t>
  </si>
  <si>
    <t>JHU |June 5-7 |ODU |CB 7.2 |Surface |(Unfiltered)</t>
  </si>
  <si>
    <t>JHU |June 5-7 |ODU |CB 7.3 |Surface |(Unfiltered)</t>
  </si>
  <si>
    <t>JHU |June 5-7 |ODU |CB 5.4-1 |Bottom |(Unfiltered)</t>
  </si>
  <si>
    <t>JHU |June 5-7 |ODU |CB 5.4-2 |Bottom |(Unfiltered)</t>
  </si>
  <si>
    <t>JHU |June 5-7 |ODU |CB 6.1 |Bottom |(Unfiltered)</t>
  </si>
  <si>
    <t>JHU |June 5-7 |ODU |CB 6.2 |Bottom |(Unfiltered)</t>
  </si>
  <si>
    <t>JHU |June 5-7 |ODU |CB 6.3 |Bottom |(Unfiltered)</t>
  </si>
  <si>
    <t>JHU |June 5-7 |ODU |CB 6.4 |Bottom |(Unfiltered)</t>
  </si>
  <si>
    <t>JHU |June 5-7 |ODU |CB 7.1 |Bottom |(Unfiltered)</t>
  </si>
  <si>
    <t>JHU |June 5-7 |ODU |CB 7.2 |Bottom |(Unfiltered)</t>
  </si>
  <si>
    <t>JHU |June 5-7 |ODU |CB 7.3 |Bottom |(Unfiltered)</t>
  </si>
  <si>
    <t>JHU |July 10-12 |DNR |CB 5.3 |Surface |(Unfiltered)</t>
  </si>
  <si>
    <t>JHU |July 10-12 |DNR |CB 4.4 |Surface |(Unfiltered)</t>
  </si>
  <si>
    <t>JHU |July 10-12 |DNR |CB 3.3C (Bay Bridge) |Surface |(Unfiltered)</t>
  </si>
  <si>
    <t>JHU |July 10-12 |DNR |CB 2.2-1 |Bottom |(Unfiltered)</t>
  </si>
  <si>
    <t>JHU |July 10-12 |DNR |CB 2.2-2 |Bottom |(Unfiltered)</t>
  </si>
  <si>
    <t>JHU |July 10-12 |DNR |CB 3.1 |Bottom |(Unfiltered)</t>
  </si>
  <si>
    <t>JHU |July 10-12 |DNR |CB 3.2 |Bottom |(Unfiltered)</t>
  </si>
  <si>
    <t>JHU |July 10-12 |DNR |CB 3.3C |Bottom |(Unfiltered)</t>
  </si>
  <si>
    <t>JHU |July 10-12 |DNR |CB 4.1C |Bottom |(Unfiltered)</t>
  </si>
  <si>
    <t>JHU |July 10-12 |DNR |CB 4.2C |Bottom |(Unfiltered)</t>
  </si>
  <si>
    <t>JHU |July 10-12 |DNR |CB 4.3C |Bottom |(Unfiltered)</t>
  </si>
  <si>
    <t>JHU |July 10-12 |DNR |CB 4.4 |Bottom |(Unfiltered)</t>
  </si>
  <si>
    <t>JHU |July 10-12 |DNR |CB 5.1 |Bottom |(Unfiltered)</t>
  </si>
  <si>
    <t>JHU |July 10-12 |DNR |CB 5.2 |Bottom |(Unfiltered)</t>
  </si>
  <si>
    <t>JHU |July 10-12 |DNR |CB 5.3-1 |Bottom |(Unfiltered)</t>
  </si>
  <si>
    <t>JHU |July 10-12 |DNR |CB 5.3-2 |Bottom |(Unfiltered)</t>
  </si>
  <si>
    <t>JHU |July 10-12 |ODU |CB 5.4-1 |Surface |(Unfiltered)</t>
  </si>
  <si>
    <t>JHU |July 10-12 |ODU |CB 5.4-2 |Surface |(Unfiltered)</t>
  </si>
  <si>
    <t>JHU |July 10-12 |ODU |CB 6.1 |Surface |(Unfiltered)</t>
  </si>
  <si>
    <t>JHU |July 10-12 |ODU |CB 6.2 |Surface |(Unfiltered)</t>
  </si>
  <si>
    <t>JHU |July 10-12 |ODU |CB 6.3 |Surface |(Unfiltered)</t>
  </si>
  <si>
    <t>JHU |July 10-12 |ODU |CB 6.4 |Surface |(Unfiltered)</t>
  </si>
  <si>
    <t>JHU |July 10-12 |ODU |CB 7.1 |Surface |(Unfiltered)</t>
  </si>
  <si>
    <t>JHU |July 10-12 |ODU |CB 7.2 |Surface |(Unfiltered)</t>
  </si>
  <si>
    <t>JHU |July 10-12 |ODU |CB 7.3 |Surface |(Unfiltered)</t>
  </si>
  <si>
    <t>JHU |July 10-12 |ODU |CB 5.4-1 |Bottom |(Unfiltered)</t>
  </si>
  <si>
    <t>JHU |July 10-12 |ODU |CB 5.4-2 |Bottom |(Unfiltered)</t>
  </si>
  <si>
    <t>JHU |July 10-12 |ODU |CB 6.1 |Bottom |(Unfiltered)</t>
  </si>
  <si>
    <t>JHU |July 10-12 |ODU |CB 6.2 |Bottom |(Unfiltered)</t>
  </si>
  <si>
    <t>JHU |July 10-12 |ODU |CB 6.3 |Bottom |(Unfiltered)</t>
  </si>
  <si>
    <t>JHU |July 10-12 |ODU |CB 6.4 |Bottom |(Unfiltered)</t>
  </si>
  <si>
    <t>JHU |July 10-12 |ODU |CB 7.1 |Bottom |(Unfiltered)</t>
  </si>
  <si>
    <t>JHU |July 10-12 |ODU |CB 7.2 |Bottom |(Unfiltered)</t>
  </si>
  <si>
    <t>JHU |July 10-12 |ODU |CB 7.3 |Bottom |(Unfiltered)</t>
  </si>
  <si>
    <t>JHU |Aug 7-9 |DNR |CB 5.3 |Surface |(Unfiltered)</t>
  </si>
  <si>
    <t>JHU |Aug 7-9 |DNR |CB 4.4 |Surface |(Unfiltered)</t>
  </si>
  <si>
    <t>JHU |Aug 7-9 |DNR |CB 3.3C (Bay Bridge) |Surface |(Unfiltered)</t>
  </si>
  <si>
    <t>JHU |Aug 7-9 |DNR |CB 2.2-1 |Bottom |(Unfiltered)</t>
  </si>
  <si>
    <t>JHU |Aug 7-9 |DNR |CB 2.2-2 |Bottom |(Unfiltered)</t>
  </si>
  <si>
    <t>JHU |Aug 7-9 |DNR |CB 3.1 |Bottom |(Unfiltered)</t>
  </si>
  <si>
    <t>JHU |Aug 7-9 |DNR |CB 3.2 |Bottom |(Unfiltered)</t>
  </si>
  <si>
    <t>JHU |Aug 7-9 |DNR |CB 3.3C |Bottom |(Unfiltered)</t>
  </si>
  <si>
    <t>JHU |Aug 7-9 |DNR |CB 4.1C |Bottom |(Unfiltered)</t>
  </si>
  <si>
    <t>JHU |Aug 7-9 |DNR |CB 4.2C |Bottom |(Unfiltered)</t>
  </si>
  <si>
    <t>JHU |Aug 7-9 |DNR |CB 4.3C |Bottom |(Unfiltered)</t>
  </si>
  <si>
    <t>JHU |Aug 7-9 |DNR |CB 4.4 |Bottom |(Unfiltered)</t>
  </si>
  <si>
    <t>JHU |Aug 7-9 |DNR |CB 5.1 |Bottom |(Unfiltered)</t>
  </si>
  <si>
    <t>JHU |Aug 7-9 |DNR |CB 5.2 |Bottom |(Unfiltered)</t>
  </si>
  <si>
    <t>JHU |Aug 7-9 |DNR |CB 5.3-1 |Bottom |(Unfiltered)</t>
  </si>
  <si>
    <t>JHU |Aug 7-9 |DNR |CB 5.3-2 |Bottom |(Unfiltered)</t>
  </si>
  <si>
    <t>JHU |Aug 7-9 |ODU |CB 5.4-1 |Surface |(Unfiltered)</t>
  </si>
  <si>
    <t>JHU |Aug 7-9 |ODU |CB 5.4-2 |Surface |(Unfiltered)</t>
  </si>
  <si>
    <t>JHU |Aug 7-9 |ODU |CB 6.1 |Surface |(Unfiltered)</t>
  </si>
  <si>
    <t>JHU |Aug 7-9 |ODU |CB 6.2 |Surface |(Unfiltered)</t>
  </si>
  <si>
    <t>JHU |Aug 7-9 |ODU |CB 6.3 |Surface |(Unfiltered)</t>
  </si>
  <si>
    <t>JHU |Aug 7-9 |ODU |CB 6.4 |Surface |(Unfiltered)</t>
  </si>
  <si>
    <t>JHU |Aug 7-9 |ODU |CB 7.1 |Surface |(Unfiltered)</t>
  </si>
  <si>
    <t>JHU |Aug 7-9 |ODU |CB 7.2 |Surface |(Unfiltered)</t>
  </si>
  <si>
    <t>JHU |Aug 7-9 |ODU |CB 7.3 |Surface |(Unfiltered)</t>
  </si>
  <si>
    <t>JHU |Aug 7-9 |ODU |CB 5.4-1 |Bottom |(Unfiltered)</t>
  </si>
  <si>
    <t>JHU |Aug 7-9 |ODU |CB 5.4-2 |Bottom |(Unfiltered)</t>
  </si>
  <si>
    <t>JHU |Aug 7-9 |ODU |CB 6.1 |Bottom |(Unfiltered)</t>
  </si>
  <si>
    <t>JHU |Aug 7-9 |ODU |CB 6.2 |Bottom |(Unfiltered)</t>
  </si>
  <si>
    <t>JHU |Aug 7-9 |ODU |CB 6.3 |Bottom |(Unfiltered)</t>
  </si>
  <si>
    <t>JHU |Aug 7-9 |ODU |CB 6.4 |Bottom |(Unfiltered)</t>
  </si>
  <si>
    <t>JHU |Aug 7-9 |ODU |CB 7.1 |Bottom |(Unfiltered)</t>
  </si>
  <si>
    <t>JHU |Aug 7-9 |ODU |CB 7.2 |Bottom |(Unfiltered)</t>
  </si>
  <si>
    <t>JHU |Aug 7-9 |ODU |CB 7.3 |Bottom |(Unfiltered)</t>
  </si>
  <si>
    <t>JHU |Aug 28-30 |DNR |CB 5.3 |Surface |(Unfiltered)</t>
  </si>
  <si>
    <t>JHU |Aug 28-30 |DNR |CB 4.4 |Surface |(Unfiltered)</t>
  </si>
  <si>
    <t>JHU |Aug 28-30 |DNR |CB 3.3C (Bay Bridge) |Surface |(Unfiltered)</t>
  </si>
  <si>
    <t>JHU |Aug 28-30 |DNR |CB 2.2-1 |Bottom |(Unfiltered)</t>
  </si>
  <si>
    <t>JHU |Aug 28-30 |DNR |CB 2.2-2 |Bottom |(Unfiltered)</t>
  </si>
  <si>
    <t>JHU |Aug 28-30 |DNR |CB 3.1 |Bottom |(Unfiltered)</t>
  </si>
  <si>
    <t>JHU |Aug 28-30 |DNR |CB 3.2 |Bottom |(Unfiltered)</t>
  </si>
  <si>
    <t>JHU |Aug 28-30 |DNR |CB 3.3C |Bottom |(Unfiltered)</t>
  </si>
  <si>
    <t>JHU |Aug 28-30 |DNR |CB 4.1C |Bottom |(Unfiltered)</t>
  </si>
  <si>
    <t>JHU |Aug 28-30 |DNR |CB 4.2C |Bottom |(Unfiltered)</t>
  </si>
  <si>
    <t>JHU |Aug 28-30 |DNR |CB 4.3C |Bottom |(Unfiltered)</t>
  </si>
  <si>
    <t>JHU |Aug 28-30 |DNR |CB 4.4 |Bottom |(Unfiltered)</t>
  </si>
  <si>
    <t>JHU |Aug 28-30 |DNR |CB 5.1 |Bottom |(Unfiltered)</t>
  </si>
  <si>
    <t>JHU |Aug 28-30 |DNR |CB 5.2 |Bottom |(Unfiltered)</t>
  </si>
  <si>
    <t>JHU |Aug 28-30 |DNR |CB 5.3-1 |Bottom |(Unfiltered)</t>
  </si>
  <si>
    <t>JHU |Aug 28-30 |DNR |CB 5.3-2 |Bottom |(Unfiltered)</t>
  </si>
  <si>
    <t>JHU |Aug 28-30 |ODU |CB 5.4-1 |Surface |(Unfiltered)</t>
  </si>
  <si>
    <t>JHU |Aug 28-30 |ODU |CB 5.4-2 |Surface |(Unfiltered)</t>
  </si>
  <si>
    <t>JHU |Aug 28-30 |ODU |CB 6.1 |Surface |(Unfiltered)</t>
  </si>
  <si>
    <t>JHU |Aug 28-30 |ODU |CB 6.2 |Surface |(Unfiltered)</t>
  </si>
  <si>
    <t>JHU |Aug 28-30 |ODU |CB 6.3 |Surface |(Unfiltered)</t>
  </si>
  <si>
    <t>JHU |Aug 28-30 |ODU |CB 6.4 |Surface |(Unfiltered)</t>
  </si>
  <si>
    <t>JHU |Aug 28-30 |ODU |CB 7.1 |Surface |(Unfiltered)</t>
  </si>
  <si>
    <t>JHU |Aug 28-30 |ODU |CB 7.2 |Surface |(Unfiltered)</t>
  </si>
  <si>
    <t>JHU |Aug 28-30 |ODU |CB 7.3 |Surface |(Unfiltered)</t>
  </si>
  <si>
    <t>JHU |Aug 28-30 |ODU |CB 5.4-1 |Bottom |(Unfiltered)</t>
  </si>
  <si>
    <t>JHU |Aug 28-30 |ODU |CB 5.4-2 |Bottom |(Unfiltered)</t>
  </si>
  <si>
    <t>JHU |Aug 28-30 |ODU |CB 6.1 |Bottom |(Unfiltered)</t>
  </si>
  <si>
    <t>JHU |Aug 28-30 |ODU |CB 6.2 |Bottom |(Unfiltered)</t>
  </si>
  <si>
    <t>JHU |Aug 28-30 |ODU |CB 6.3 |Bottom |(Unfiltered)</t>
  </si>
  <si>
    <t>JHU |Aug 28-30 |ODU |CB 6.4 |Bottom |(Unfiltered)</t>
  </si>
  <si>
    <t>JHU |Aug 28-30 |ODU |CB 7.1 |Bottom |(Unfiltered)</t>
  </si>
  <si>
    <t>JHU |Aug 28-30 |ODU |CB 7.2 |Bottom |(Unfiltered)</t>
  </si>
  <si>
    <t>JHU |Aug 28-30 |ODU |CB 7.3 |Bottom |(Unfiltered)</t>
  </si>
  <si>
    <t>JHU |Sep 18-20 |DNR |CB 5.3 |Surface |(Unfiltered)</t>
  </si>
  <si>
    <t>JHU |Sep 18-20 |DNR |CB 4.4 |Surface |(Unfiltered)</t>
  </si>
  <si>
    <t>JHU |Sep 18-20 |DNR |CB 3.3C (Bay Bridge) |Surface |(Unfiltered)</t>
  </si>
  <si>
    <t>JHU |Sep 18-20 |DNR |CB 2.2-1 |Bottom |(Unfiltered)</t>
  </si>
  <si>
    <t>JHU |Sep 18-20 |DNR |CB 2.2-2 |Bottom |(Unfiltered)</t>
  </si>
  <si>
    <t>JHU |Sep 18-20 |DNR |CB 3.1 |Bottom |(Unfiltered)</t>
  </si>
  <si>
    <t>JHU |Sep 18-20 |DNR |CB 3.2 |Bottom |(Unfiltered)</t>
  </si>
  <si>
    <t>JHU |Sep 18-20 |DNR |CB 3.3C |Bottom |(Unfiltered)</t>
  </si>
  <si>
    <t>JHU |Sep 18-20 |DNR |CB 4.1C |Bottom |(Unfiltered)</t>
  </si>
  <si>
    <t>JHU |Sep 18-20 |DNR |CB 4.2C |Bottom |(Unfiltered)</t>
  </si>
  <si>
    <t>JHU |Sep 18-20 |DNR |CB 4.3C |Bottom |(Unfiltered)</t>
  </si>
  <si>
    <t>JHU |Sep 18-20 |DNR |CB 4.4 |Bottom |(Unfiltered)</t>
  </si>
  <si>
    <t>JHU |Sep 18-20 |DNR |CB 5.1 |Bottom |(Unfiltered)</t>
  </si>
  <si>
    <t>JHU |Sep 18-20 |DNR |CB 5.2 |Bottom |(Unfiltered)</t>
  </si>
  <si>
    <t>JHU |Sep 18-20 |DNR |CB 5.3-1 |Bottom |(Unfiltered)</t>
  </si>
  <si>
    <t>JHU |Sep 18-20 |DNR |CB 5.3-2 |Bottom |(Unfiltered)</t>
  </si>
  <si>
    <t>JHU |Sep 18-20 |ODU |CB 5.4-1 |Surface |(Unfiltered)</t>
  </si>
  <si>
    <t>JHU |Sep 18-20 |ODU |CB 5.4-2 |Surface |(Unfiltered)</t>
  </si>
  <si>
    <t>JHU |Sep 18-20 |ODU |CB 6.1 |Surface |(Unfiltered)</t>
  </si>
  <si>
    <t>JHU |Sep 18-20 |ODU |CB 6.2 |Surface |(Unfiltered)</t>
  </si>
  <si>
    <t>JHU |Sep 18-20 |ODU |CB 6.3 |Surface |(Unfiltered)</t>
  </si>
  <si>
    <t>JHU |Sep 18-20 |ODU |CB 6.4 |Surface |(Unfiltered)</t>
  </si>
  <si>
    <t>JHU |Sep 18-20 |ODU |CB 7.1 |Surface |(Unfiltered)</t>
  </si>
  <si>
    <t>JHU |Sep 18-20 |ODU |CB 7.2 |Surface |(Unfiltered)</t>
  </si>
  <si>
    <t>JHU |Sep 18-20 |ODU |CB 7.3 |Surface |(Unfiltered)</t>
  </si>
  <si>
    <t>JHU |Sep 18-20 |ODU |CB 7.4 |Surface |(Unfiltered)</t>
  </si>
  <si>
    <t>JHU |Sep 18-20 |ODU |CB 5.4-1 |Bottom |(Unfiltered)</t>
  </si>
  <si>
    <t>JHU |Sep 18-20 |ODU |CB 5.4-2 |Bottom |(Unfiltered)</t>
  </si>
  <si>
    <t>JHU |Sep 18-20 |ODU |CB 6.1 |Bottom |(Unfiltered)</t>
  </si>
  <si>
    <t>JHU |Sep 18-20 |ODU |CB 6.2 |Bottom |(Unfiltered)</t>
  </si>
  <si>
    <t>JHU |Sep 18-20 |ODU |CB 6.3 |Bottom |(Unfiltered)</t>
  </si>
  <si>
    <t>JHU |Sep 18-20 |ODU |CB 6.4 |Bottom |(Unfiltered)</t>
  </si>
  <si>
    <t>JHU |Sep 18-20 |ODU |CB 7.1 |Bottom |(Unfiltered)</t>
  </si>
  <si>
    <t>JHU |Sep 18-20 |ODU |CB 7.2 |Bottom |(Unfiltered)</t>
  </si>
  <si>
    <t>JHU |Sep 18-20 |ODU |CB 7.3 |Bottom |(Unfiltered)</t>
  </si>
  <si>
    <t>JHU |Sep 18-20 |ODU |CB 7.4 |Bottom |(Unfiltered)</t>
  </si>
  <si>
    <t>JHU |April 11-13 |DNR |CB 5.3 |Surface |(Unfiltered)</t>
  </si>
  <si>
    <t>JHU |April 11-13 |DNR |CB 4.4 |Surface |(Unfiltered)</t>
  </si>
  <si>
    <t>JHU |April 11-13 |DNR |CB 3.3C (Bay Bridge) |Surface |(Unfiltered)</t>
  </si>
  <si>
    <t>JHU |April 11-13 |DNR |CB 2.2-1 |Bottom |(Unfiltered)</t>
  </si>
  <si>
    <t>JHU |April 11-13 |DNR |CB 2.2-2 |Bottom |(Unfiltered)</t>
  </si>
  <si>
    <t>JHU |April 11-13 |DNR |CB 3.1 |Bottom |(Unfiltered)</t>
  </si>
  <si>
    <t>JHU |April 11-13 |DNR |CB 3.2 |Bottom |(Unfiltered)</t>
  </si>
  <si>
    <t>JHU |April 11-13 |DNR |CB 3.3C |Bottom |(Unfiltered)</t>
  </si>
  <si>
    <t>JHU |April 11-13 |DNR |CB 4.1C |Bottom |(Unfiltered)</t>
  </si>
  <si>
    <t>JHU |April 11-13 |DNR |CB 4.2C |Bottom |(Unfiltered)</t>
  </si>
  <si>
    <t>JHU |April 11-13 |DNR |CB 4.3C |Bottom |(Unfiltered)</t>
  </si>
  <si>
    <t>JHU |April 11-13 |DNR |CB 4.4 |Bottom |(Unfiltered)</t>
  </si>
  <si>
    <t>JHU |April 11-13 |DNR |CB 5.1 |Bottom |(Unfiltered)</t>
  </si>
  <si>
    <t>JHU |April 11-13 |DNR |CB 5.2 |Bottom |(Unfiltered)</t>
  </si>
  <si>
    <t>JHU |April 11-13 |DNR |CB 5.3-1 |Bottom |(Unfiltered)</t>
  </si>
  <si>
    <t>JHU |April 11-13 |DNR |CB 5.3-2 |Bottom |(Unfiltered)</t>
  </si>
  <si>
    <t>JHU |April 11-13 |ODU |CB 5.4-1 |Surface |(Unfiltered)</t>
  </si>
  <si>
    <t>JHU |April 11-13 |ODU |CB 5.4-2 |Surface |(Unfiltered)</t>
  </si>
  <si>
    <t>JHU |April 11-13 |ODU |CB 6.1 |Surface |(Unfiltered)</t>
  </si>
  <si>
    <t>JHU |April 11-13 |ODU |CB 6.2 |Surface |(Unfiltered)</t>
  </si>
  <si>
    <t>JHU |April 11-13 |ODU |CB 6.3 |Surface |(Unfiltered)</t>
  </si>
  <si>
    <t>JHU |April 11-13 |ODU |CB 6.4 |Surface |(Unfiltered)</t>
  </si>
  <si>
    <t>JHU |April 11-13 |ODU |CB 7.1 |Surface |(Unfiltered)</t>
  </si>
  <si>
    <t>JHU |April 11-13 |ODU |CB 7.2 |Surface |(Unfiltered)</t>
  </si>
  <si>
    <t>JHU |April 11-13 |ODU |CB 7.3 |Surface |(Unfiltered)</t>
  </si>
  <si>
    <t>JHU |April 11-13 |ODU |CB 5.4-1 |Bottom |(Unfiltered)</t>
  </si>
  <si>
    <t>JHU |April 11-13 |ODU |CB 5.4-2 |Bottom |(Unfiltered)</t>
  </si>
  <si>
    <t>JHU |April 11-13 |ODU |CB 6.1 |Bottom |(Unfiltered)</t>
  </si>
  <si>
    <t>JHU |April 11-13 |ODU |CB 6.2 |Bottom |(Unfiltered)</t>
  </si>
  <si>
    <t>JHU |April 11-13 |ODU |CB 6.3 |Bottom |(Unfiltered)</t>
  </si>
  <si>
    <t>JHU |April 11-13 |ODU |CB 6.4 |Bottom |(Unfiltered)</t>
  </si>
  <si>
    <t>JHU |April 11-13 |ODU |CB 7.1 |Bottom |(Unfiltered)</t>
  </si>
  <si>
    <t>JHU |April 11-13 |ODU |CB 7.2 |Bottom |(Unfiltered)</t>
  </si>
  <si>
    <t>JHU |April 11-13 |ODU |CB 7.3 |Bottom |(Unfiltered)</t>
  </si>
  <si>
    <t>JHU |May 8-10 |DNR |CB 5.3 |Surface |(Unfiltered)</t>
  </si>
  <si>
    <t>JHU |May 8-10 |DNR |CB 4.4 |Surface |(Unfiltered)</t>
  </si>
  <si>
    <t>JHU |May 8-10 |DNR |CB 3.3C (Bay Bridge) |Surface |(Unfiltered)</t>
  </si>
  <si>
    <t>JHU |May 8-10 |DNR |CB 2.2-1 |Bottom |(Unfiltered)</t>
  </si>
  <si>
    <t>JHU |May 8-10 |DNR |CB 2.2-2 |Bottom |(Unfiltered)</t>
  </si>
  <si>
    <t>JHU |May 8-10 |DNR |CB 3.1 |Bottom |(Unfiltered)</t>
  </si>
  <si>
    <t>JHU |May 8-10 |DNR |CB 3.2 |Bottom |(Unfiltered)</t>
  </si>
  <si>
    <t>JHU |May 8-10 |DNR |CB 3.3C |Bottom |(Unfiltered)</t>
  </si>
  <si>
    <t>JHU |May 8-10 |DNR |CB 4.1C |Bottom |(Unfiltered)</t>
  </si>
  <si>
    <t>JHU |May 8-10 |DNR |CB 4.2C |Bottom |(Unfiltered)</t>
  </si>
  <si>
    <t>JHU |May 8-10 |DNR |CB 4.3C |Bottom |(Unfiltered)</t>
  </si>
  <si>
    <t>JHU |May 8-10 |DNR |CB 4.4 |Bottom |(Unfiltered)</t>
  </si>
  <si>
    <t>JHU |May 8-10 |DNR |CB 5.1 |Bottom |(Unfiltered)</t>
  </si>
  <si>
    <t>JHU |May 8-10 |DNR |CB 5.2 |Bottom |(Unfiltered)</t>
  </si>
  <si>
    <t>JHU |May 8-10 |DNR |CB 5.3-1 |Bottom |(Unfiltered)</t>
  </si>
  <si>
    <t>JHU |May 8-10 |DNR |CB 5.3-2 |Bottom |(Unfiltered)</t>
  </si>
  <si>
    <t>JHU |May 8-10 |ODU |CB 5.4-1 |Surface |(Unfiltered)</t>
  </si>
  <si>
    <t>JHU |May 8-10 |ODU |CB 5.4-2 |Surface |(Unfiltered)</t>
  </si>
  <si>
    <t>JHU |May 8-10 |ODU |CB 6.1 |Surface |(Unfiltered)</t>
  </si>
  <si>
    <t>JHU |May 8-10 |ODU |CB 6.2 |Surface |(Unfiltered)</t>
  </si>
  <si>
    <t>JHU |May 8-10 |ODU |CB 6.3 |Surface |(Unfiltered)</t>
  </si>
  <si>
    <t>JHU |May 8-10 |ODU |CB 6.4 |Surface |(Unfiltered)</t>
  </si>
  <si>
    <t>JHU |May 8-10 |ODU |CB 7.1 |Surface |(Unfiltered)</t>
  </si>
  <si>
    <t>JHU |May 8-10 |ODU |CB 7.2 |Surface |(Unfiltered)</t>
  </si>
  <si>
    <t>JHU |May 8-10 |ODU |CB 7.3 |Surface |(Unfiltered)</t>
  </si>
  <si>
    <t>JHU |May 8-10 |ODU |CB 5.4-1 |Bottom |(Unfiltered)</t>
  </si>
  <si>
    <t>JHU |May 8-10 |ODU |CB 5.4-2 |Bottom |(Unfiltered)</t>
  </si>
  <si>
    <t>JHU |May 8-10 |ODU |CB 6.1 |Bottom |(Unfiltered)</t>
  </si>
  <si>
    <t>JHU |May 8-10 |ODU |CB 6.2 |Bottom |(Unfiltered)</t>
  </si>
  <si>
    <t>JHU |May 8-10 |ODU |CB 6.3 |Bottom |(Unfiltered)</t>
  </si>
  <si>
    <t>JHU |May 8-10 |ODU |CB 6.4 |Bottom |(Unfiltered)</t>
  </si>
  <si>
    <t>JHU |May 8-10 |ODU |CB 7.1 |Bottom |(Unfiltered)</t>
  </si>
  <si>
    <t>JHU |May 8-10 |ODU |CB 7.2 |Bottom |(Unfiltered)</t>
  </si>
  <si>
    <t>JHU |May 8-10 |ODU |CB 7.3 |Bottom |(Unfiltered)</t>
  </si>
  <si>
    <t>Depth was 0.12 at end of sampling</t>
  </si>
  <si>
    <t>Wind picked up during this sampling. Some white caps. Depth ranged between 11.8 and 12.2</t>
  </si>
  <si>
    <t>Depth was 12.37 after reading</t>
  </si>
  <si>
    <t>Weight slipped and hit bottom. Repositioned weight and dropped back down.</t>
  </si>
  <si>
    <t>Before stabilization of the probe, the % DO read 21.8 and DO read 1.51 mg/L</t>
  </si>
  <si>
    <t>This was a replicate</t>
  </si>
  <si>
    <t>Depth got up to 14.2 m during sampling</t>
  </si>
  <si>
    <t>Depth was 19.68 at end. ORP was 5.4 at end</t>
  </si>
  <si>
    <t>Depth was 19.7 at end. ORP was 20.9 at end</t>
  </si>
  <si>
    <t>Surface blank</t>
  </si>
  <si>
    <t>Depth ranged from 12.2-12.7</t>
  </si>
  <si>
    <t>Depth ranged from 14.2-13.6</t>
  </si>
  <si>
    <t>R4 direct from surface. Depth ranged from 16.2-15.3 m. Also, we pulled up the probe and tubing because we had to add another cable. This caused us to write to another file on the handheld after this depth.</t>
  </si>
  <si>
    <t>New file. Depth ranged from 17.5-18.3</t>
  </si>
  <si>
    <t>Moved down 0.5 m (from previous depth because it was actual up at 19.5 before)</t>
  </si>
  <si>
    <t xml:space="preserve">R1 from bucket, not pumped. </t>
  </si>
  <si>
    <t>Collected R3 direct from surface at this time too.</t>
  </si>
  <si>
    <t>R4 direct from surface (during 16M sampling).</t>
  </si>
  <si>
    <t>R3 direct from surface (during 8 m sampling)</t>
  </si>
  <si>
    <t>R2 pumped. Same time as 0 meter sampling</t>
  </si>
  <si>
    <t>Sampled directly into tube. Labeled R4(2) at the end</t>
  </si>
  <si>
    <t>Dropped to bottom at this depth and pullede up about a foot. Labeled 21.5</t>
  </si>
  <si>
    <t>Labeled 21.5</t>
  </si>
  <si>
    <t>Labeled R1</t>
  </si>
  <si>
    <t>RNA</t>
  </si>
  <si>
    <t>Bouncing between 17.5 and 18.3</t>
  </si>
  <si>
    <t>??</t>
  </si>
  <si>
    <t>NONE</t>
  </si>
  <si>
    <t>MS</t>
  </si>
  <si>
    <t>End Blank</t>
  </si>
  <si>
    <t>Ampure XP</t>
  </si>
  <si>
    <t>run in triplicate</t>
  </si>
  <si>
    <t>4x25uL reactions</t>
  </si>
  <si>
    <t>0.855x vol of beads added</t>
  </si>
  <si>
    <t>D4</t>
  </si>
  <si>
    <t>H8</t>
  </si>
  <si>
    <t>D8</t>
  </si>
  <si>
    <t>D6</t>
  </si>
  <si>
    <t>H5</t>
  </si>
  <si>
    <t>H7</t>
  </si>
  <si>
    <t>H6</t>
  </si>
  <si>
    <t>D5</t>
  </si>
  <si>
    <t>D7</t>
  </si>
  <si>
    <t>300 bp</t>
  </si>
  <si>
    <t>paired (300,8,300)</t>
  </si>
  <si>
    <t>/data/sprehei1/Keith_Maeve1_138650</t>
  </si>
  <si>
    <t>Undetermined_S0_L001_I1_001.fastq.gz</t>
  </si>
  <si>
    <t>Undetermined_S0_L001_R1_001.fastq.gz</t>
  </si>
  <si>
    <t>/data/sprehei1/Miseq_data_SarahPreheim_Sept2016</t>
  </si>
  <si>
    <t>0-meters_S10_L001_R1_001.fastq</t>
  </si>
  <si>
    <t>4-meters-A_S12_L001_R1_001.fastq</t>
  </si>
  <si>
    <t>4-meters-B_S23_L001_R1_001.fastq</t>
  </si>
  <si>
    <t>2-meters_S11_L001_R1_001.fastq</t>
  </si>
  <si>
    <t>6-meters_S24_L001_R1_001.fastq</t>
  </si>
  <si>
    <t>8-meters_S35_L001_R1_001.fastq</t>
  </si>
  <si>
    <t>10-meters_S36_L001_R1_001.fastq</t>
  </si>
  <si>
    <t>12-meters_S47_L001_R1_001.fastq</t>
  </si>
  <si>
    <t>14-meters_S48_L001_R1_001.fastq</t>
  </si>
  <si>
    <t>16-meters_S59_L001_R1_001.fastq</t>
  </si>
  <si>
    <t>18-meters_S60_L001_R1_001.fastq</t>
  </si>
  <si>
    <t>20-meters_S71_L001_R1_001.fastq</t>
  </si>
  <si>
    <t>21-meters_S72_L001_R1_001.fastq</t>
  </si>
  <si>
    <t>SB-meters_S83_L001_R1_001.fastq</t>
  </si>
  <si>
    <t>EB-meters_S84_L001_R1_001.fastq</t>
  </si>
  <si>
    <t>06.27.16_Neg</t>
  </si>
  <si>
    <t>06.27.16_Pos</t>
  </si>
  <si>
    <t>Extraction-Blank-Negative_S96_L001_R1_001.fastq</t>
  </si>
  <si>
    <t>9-3-Positive-Control_S95_L001_R1_001.fastq</t>
  </si>
  <si>
    <t>6.27.16 BB 12m F</t>
  </si>
  <si>
    <t>6.27.16 BB 1m F</t>
  </si>
  <si>
    <t>062716</t>
  </si>
  <si>
    <t>Not Kept</t>
  </si>
  <si>
    <t>F2</t>
  </si>
  <si>
    <t>D2</t>
  </si>
  <si>
    <t>SB060117TAWCSCB33CD0VTV4R1</t>
  </si>
  <si>
    <t>B060117TAWCSCB33CD0</t>
  </si>
  <si>
    <t>06.01.17_1m_2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</si>
</sst>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0" borderId="0" xfId="19"/>
    <xf numFmtId="22" fontId="6" fillId="0" borderId="0" xfId="0" applyNumberFormat="1" applyFont="1"/>
    <xf numFmtId="20" fontId="0" fillId="0" borderId="0" xfId="0" applyNumberFormat="1"/>
    <xf numFmtId="14" fontId="0" fillId="0" borderId="0" xfId="0" applyNumberFormat="1"/>
    <xf numFmtId="14" fontId="5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7" fillId="0" borderId="0" xfId="0" applyFont="1"/>
    <xf numFmtId="0" fontId="0" fillId="0" borderId="0" xfId="0" applyFont="1"/>
    <xf numFmtId="49" fontId="0" fillId="0" borderId="0" xfId="0" applyNumberFormat="1" applyAlignment="1">
      <alignment horizontal="right" vertical="center" wrapText="1"/>
    </xf>
    <xf numFmtId="0" fontId="0" fillId="0" borderId="0" xfId="0" applyFill="1"/>
    <xf numFmtId="0" fontId="5" fillId="0" borderId="0" xfId="0" applyFont="1" applyFill="1"/>
    <xf numFmtId="49" fontId="0" fillId="0" borderId="0" xfId="0" applyNumberFormat="1" applyFill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14" fontId="5" fillId="0" borderId="0" xfId="0" applyNumberFormat="1" applyFont="1" applyFill="1"/>
    <xf numFmtId="49" fontId="5" fillId="0" borderId="0" xfId="0" applyNumberFormat="1" applyFont="1"/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4" fontId="1" fillId="0" borderId="0" xfId="0" applyNumberFormat="1" applyFont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/home-4/sprehei1@jhu.edu/work/data/raw_data/sprehei1_122704" TargetMode="External"/><Relationship Id="rId14" Type="http://schemas.openxmlformats.org/officeDocument/2006/relationships/hyperlink" Target="mailto:/home-4/sprehei1@jhu.edu/work/data/raw_data/sprehei1_122704" TargetMode="External"/><Relationship Id="rId15" Type="http://schemas.openxmlformats.org/officeDocument/2006/relationships/hyperlink" Target="mailto:/home-4/sprehei1@jhu.edu/work/data/raw_data/sprehei1_122704" TargetMode="External"/><Relationship Id="rId16" Type="http://schemas.openxmlformats.org/officeDocument/2006/relationships/hyperlink" Target="mailto:/home-4/sprehei1@jhu.edu/work/data/raw_data/sprehei1_122704" TargetMode="External"/><Relationship Id="rId17" Type="http://schemas.openxmlformats.org/officeDocument/2006/relationships/hyperlink" Target="mailto:/home-4/sprehei1@jhu.edu/work/data/raw_data/sprehei1_122704" TargetMode="External"/><Relationship Id="rId18" Type="http://schemas.openxmlformats.org/officeDocument/2006/relationships/hyperlink" Target="mailto:/home-4/sprehei1@jhu.edu/work/data/raw_data/sprehei1_122704" TargetMode="External"/><Relationship Id="rId19" Type="http://schemas.openxmlformats.org/officeDocument/2006/relationships/hyperlink" Target="mailto:/home-4/sprehei1@jhu.edu/work/data/raw_data/sprehei1_122704" TargetMode="External"/><Relationship Id="rId63" Type="http://schemas.openxmlformats.org/officeDocument/2006/relationships/hyperlink" Target="mailto:/home-4/sprehei1@jhu.edu/work/data/raw_data/sprehei1_122704" TargetMode="External"/><Relationship Id="rId64" Type="http://schemas.openxmlformats.org/officeDocument/2006/relationships/hyperlink" Target="mailto:/home-4/sprehei1@jhu.edu/work/data/raw_data/sprehei1_122704" TargetMode="External"/><Relationship Id="rId65" Type="http://schemas.openxmlformats.org/officeDocument/2006/relationships/hyperlink" Target="mailto:/home-4/sprehei1@jhu.edu/work/data/raw_data/sprehei1_122704" TargetMode="External"/><Relationship Id="rId66" Type="http://schemas.openxmlformats.org/officeDocument/2006/relationships/hyperlink" Target="mailto:/home-4/sprehei1@jhu.edu/work/data/raw_data/sprehei1_122704" TargetMode="External"/><Relationship Id="rId67" Type="http://schemas.openxmlformats.org/officeDocument/2006/relationships/hyperlink" Target="mailto:/home-4/sprehei1@jhu.edu/work/data/raw_data/sprehei1_122704" TargetMode="External"/><Relationship Id="rId68" Type="http://schemas.openxmlformats.org/officeDocument/2006/relationships/hyperlink" Target="mailto:/home-4/sprehei1@jhu.edu/work/data/raw_data/sprehei1_122704" TargetMode="External"/><Relationship Id="rId69" Type="http://schemas.openxmlformats.org/officeDocument/2006/relationships/hyperlink" Target="mailto:/home-4/sprehei1@jhu.edu/work/data/raw_data/sprehei1_122704" TargetMode="External"/><Relationship Id="rId50" Type="http://schemas.openxmlformats.org/officeDocument/2006/relationships/hyperlink" Target="mailto:/home-4/sprehei1@jhu.edu/work/data/raw_data/sprehei1_122704" TargetMode="External"/><Relationship Id="rId51" Type="http://schemas.openxmlformats.org/officeDocument/2006/relationships/hyperlink" Target="mailto:/home-4/sprehei1@jhu.edu/work/data/raw_data/sprehei1_122704" TargetMode="External"/><Relationship Id="rId52" Type="http://schemas.openxmlformats.org/officeDocument/2006/relationships/hyperlink" Target="mailto:/home-4/sprehei1@jhu.edu/work/data/raw_data/sprehei1_122704" TargetMode="External"/><Relationship Id="rId53" Type="http://schemas.openxmlformats.org/officeDocument/2006/relationships/hyperlink" Target="mailto:/home-4/sprehei1@jhu.edu/work/data/raw_data/sprehei1_122704" TargetMode="External"/><Relationship Id="rId54" Type="http://schemas.openxmlformats.org/officeDocument/2006/relationships/hyperlink" Target="mailto:/home-4/sprehei1@jhu.edu/work/data/raw_data/sprehei1_122704" TargetMode="External"/><Relationship Id="rId55" Type="http://schemas.openxmlformats.org/officeDocument/2006/relationships/hyperlink" Target="mailto:/home-4/sprehei1@jhu.edu/work/data/raw_data/sprehei1_122704" TargetMode="External"/><Relationship Id="rId56" Type="http://schemas.openxmlformats.org/officeDocument/2006/relationships/hyperlink" Target="mailto:/home-4/sprehei1@jhu.edu/work/data/raw_data/sprehei1_122704" TargetMode="External"/><Relationship Id="rId57" Type="http://schemas.openxmlformats.org/officeDocument/2006/relationships/hyperlink" Target="mailto:/home-4/sprehei1@jhu.edu/work/data/raw_data/sprehei1_122704" TargetMode="External"/><Relationship Id="rId58" Type="http://schemas.openxmlformats.org/officeDocument/2006/relationships/hyperlink" Target="mailto:/home-4/sprehei1@jhu.edu/work/data/raw_data/sprehei1_122704" TargetMode="External"/><Relationship Id="rId59" Type="http://schemas.openxmlformats.org/officeDocument/2006/relationships/hyperlink" Target="mailto:/home-4/sprehei1@jhu.edu/work/data/raw_data/sprehei1_122704" TargetMode="External"/><Relationship Id="rId40" Type="http://schemas.openxmlformats.org/officeDocument/2006/relationships/hyperlink" Target="mailto:/home-4/sprehei1@jhu.edu/work/data/raw_data/sprehei1_122704" TargetMode="External"/><Relationship Id="rId41" Type="http://schemas.openxmlformats.org/officeDocument/2006/relationships/hyperlink" Target="mailto:/home-4/sprehei1@jhu.edu/work/data/raw_data/sprehei1_122704" TargetMode="External"/><Relationship Id="rId42" Type="http://schemas.openxmlformats.org/officeDocument/2006/relationships/hyperlink" Target="mailto:/home-4/sprehei1@jhu.edu/work/data/raw_data/sprehei1_122704" TargetMode="External"/><Relationship Id="rId43" Type="http://schemas.openxmlformats.org/officeDocument/2006/relationships/hyperlink" Target="mailto:/home-4/sprehei1@jhu.edu/work/data/raw_data/sprehei1_122704" TargetMode="External"/><Relationship Id="rId44" Type="http://schemas.openxmlformats.org/officeDocument/2006/relationships/hyperlink" Target="mailto:/home-4/sprehei1@jhu.edu/work/data/raw_data/sprehei1_122704" TargetMode="External"/><Relationship Id="rId45" Type="http://schemas.openxmlformats.org/officeDocument/2006/relationships/hyperlink" Target="mailto:/home-4/sprehei1@jhu.edu/work/data/raw_data/sprehei1_122704" TargetMode="External"/><Relationship Id="rId46" Type="http://schemas.openxmlformats.org/officeDocument/2006/relationships/hyperlink" Target="mailto:/home-4/sprehei1@jhu.edu/work/data/raw_data/sprehei1_122704" TargetMode="External"/><Relationship Id="rId47" Type="http://schemas.openxmlformats.org/officeDocument/2006/relationships/hyperlink" Target="mailto:/home-4/sprehei1@jhu.edu/work/data/raw_data/sprehei1_122704" TargetMode="External"/><Relationship Id="rId48" Type="http://schemas.openxmlformats.org/officeDocument/2006/relationships/hyperlink" Target="mailto:/home-4/sprehei1@jhu.edu/work/data/raw_data/sprehei1_122704" TargetMode="External"/><Relationship Id="rId49" Type="http://schemas.openxmlformats.org/officeDocument/2006/relationships/hyperlink" Target="mailto:/home-4/sprehei1@jhu.edu/work/data/raw_data/sprehei1_122704" TargetMode="External"/><Relationship Id="rId1" Type="http://schemas.openxmlformats.org/officeDocument/2006/relationships/hyperlink" Target="mailto:/home-4/sprehei1@jhu.edu/work/data/raw_data/sprehei1_122704" TargetMode="External"/><Relationship Id="rId2" Type="http://schemas.openxmlformats.org/officeDocument/2006/relationships/hyperlink" Target="mailto:/home-4/sprehei1@jhu.edu/work/data/raw_data/sprehei1_122704" TargetMode="External"/><Relationship Id="rId3" Type="http://schemas.openxmlformats.org/officeDocument/2006/relationships/hyperlink" Target="mailto:/home-4/sprehei1@jhu.edu/work/data/raw_data/sprehei1_122704" TargetMode="External"/><Relationship Id="rId4" Type="http://schemas.openxmlformats.org/officeDocument/2006/relationships/hyperlink" Target="mailto:/home-4/sprehei1@jhu.edu/work/data/raw_data/sprehei1_122704" TargetMode="External"/><Relationship Id="rId5" Type="http://schemas.openxmlformats.org/officeDocument/2006/relationships/hyperlink" Target="mailto:/home-4/sprehei1@jhu.edu/work/data/raw_data/sprehei1_122704" TargetMode="External"/><Relationship Id="rId6" Type="http://schemas.openxmlformats.org/officeDocument/2006/relationships/hyperlink" Target="mailto:/home-4/sprehei1@jhu.edu/work/data/raw_data/sprehei1_122704" TargetMode="External"/><Relationship Id="rId7" Type="http://schemas.openxmlformats.org/officeDocument/2006/relationships/hyperlink" Target="mailto:/home-4/sprehei1@jhu.edu/work/data/raw_data/sprehei1_122704" TargetMode="External"/><Relationship Id="rId8" Type="http://schemas.openxmlformats.org/officeDocument/2006/relationships/hyperlink" Target="mailto:/home-4/sprehei1@jhu.edu/work/data/raw_data/sprehei1_122704" TargetMode="External"/><Relationship Id="rId9" Type="http://schemas.openxmlformats.org/officeDocument/2006/relationships/hyperlink" Target="mailto:/home-4/sprehei1@jhu.edu/work/data/raw_data/sprehei1_122704" TargetMode="External"/><Relationship Id="rId30" Type="http://schemas.openxmlformats.org/officeDocument/2006/relationships/hyperlink" Target="mailto:/home-4/sprehei1@jhu.edu/work/data/raw_data/sprehei1_122704" TargetMode="External"/><Relationship Id="rId31" Type="http://schemas.openxmlformats.org/officeDocument/2006/relationships/hyperlink" Target="mailto:/home-4/sprehei1@jhu.edu/work/data/raw_data/sprehei1_122704" TargetMode="External"/><Relationship Id="rId32" Type="http://schemas.openxmlformats.org/officeDocument/2006/relationships/hyperlink" Target="mailto:/home-4/sprehei1@jhu.edu/work/data/raw_data/sprehei1_122704" TargetMode="External"/><Relationship Id="rId33" Type="http://schemas.openxmlformats.org/officeDocument/2006/relationships/hyperlink" Target="mailto:/home-4/sprehei1@jhu.edu/work/data/raw_data/sprehei1_122704" TargetMode="External"/><Relationship Id="rId34" Type="http://schemas.openxmlformats.org/officeDocument/2006/relationships/hyperlink" Target="mailto:/home-4/sprehei1@jhu.edu/work/data/raw_data/sprehei1_122704" TargetMode="External"/><Relationship Id="rId35" Type="http://schemas.openxmlformats.org/officeDocument/2006/relationships/hyperlink" Target="mailto:/home-4/sprehei1@jhu.edu/work/data/raw_data/sprehei1_122704" TargetMode="External"/><Relationship Id="rId36" Type="http://schemas.openxmlformats.org/officeDocument/2006/relationships/hyperlink" Target="mailto:/home-4/sprehei1@jhu.edu/work/data/raw_data/sprehei1_122704" TargetMode="External"/><Relationship Id="rId37" Type="http://schemas.openxmlformats.org/officeDocument/2006/relationships/hyperlink" Target="mailto:/home-4/sprehei1@jhu.edu/work/data/raw_data/sprehei1_122704" TargetMode="External"/><Relationship Id="rId38" Type="http://schemas.openxmlformats.org/officeDocument/2006/relationships/hyperlink" Target="mailto:/home-4/sprehei1@jhu.edu/work/data/raw_data/sprehei1_122704" TargetMode="External"/><Relationship Id="rId39" Type="http://schemas.openxmlformats.org/officeDocument/2006/relationships/hyperlink" Target="mailto:/home-4/sprehei1@jhu.edu/work/data/raw_data/sprehei1_122704" TargetMode="External"/><Relationship Id="rId70" Type="http://schemas.openxmlformats.org/officeDocument/2006/relationships/hyperlink" Target="mailto:/home-4/sprehei1@jhu.edu/work/data/raw_data/sprehei1_122704" TargetMode="External"/><Relationship Id="rId71" Type="http://schemas.openxmlformats.org/officeDocument/2006/relationships/hyperlink" Target="mailto:/home-4/sprehei1@jhu.edu/work/data/raw_data/sprehei1_122704" TargetMode="External"/><Relationship Id="rId72" Type="http://schemas.openxmlformats.org/officeDocument/2006/relationships/hyperlink" Target="mailto:/home-4/sprehei1@jhu.edu/work/data/raw_data/sprehei1_122704" TargetMode="External"/><Relationship Id="rId20" Type="http://schemas.openxmlformats.org/officeDocument/2006/relationships/hyperlink" Target="mailto:/home-4/sprehei1@jhu.edu/work/data/raw_data/sprehei1_122704" TargetMode="External"/><Relationship Id="rId21" Type="http://schemas.openxmlformats.org/officeDocument/2006/relationships/hyperlink" Target="mailto:/home-4/sprehei1@jhu.edu/work/data/raw_data/sprehei1_122704" TargetMode="External"/><Relationship Id="rId22" Type="http://schemas.openxmlformats.org/officeDocument/2006/relationships/hyperlink" Target="mailto:/home-4/sprehei1@jhu.edu/work/data/raw_data/sprehei1_122704" TargetMode="External"/><Relationship Id="rId23" Type="http://schemas.openxmlformats.org/officeDocument/2006/relationships/hyperlink" Target="mailto:/home-4/sprehei1@jhu.edu/work/data/raw_data/sprehei1_122704" TargetMode="External"/><Relationship Id="rId24" Type="http://schemas.openxmlformats.org/officeDocument/2006/relationships/hyperlink" Target="mailto:/home-4/sprehei1@jhu.edu/work/data/raw_data/sprehei1_122704" TargetMode="External"/><Relationship Id="rId25" Type="http://schemas.openxmlformats.org/officeDocument/2006/relationships/hyperlink" Target="mailto:/home-4/sprehei1@jhu.edu/work/data/raw_data/sprehei1_122704" TargetMode="External"/><Relationship Id="rId26" Type="http://schemas.openxmlformats.org/officeDocument/2006/relationships/hyperlink" Target="mailto:/home-4/sprehei1@jhu.edu/work/data/raw_data/sprehei1_122704" TargetMode="External"/><Relationship Id="rId27" Type="http://schemas.openxmlformats.org/officeDocument/2006/relationships/hyperlink" Target="mailto:/home-4/sprehei1@jhu.edu/work/data/raw_data/sprehei1_122704" TargetMode="External"/><Relationship Id="rId28" Type="http://schemas.openxmlformats.org/officeDocument/2006/relationships/hyperlink" Target="mailto:/home-4/sprehei1@jhu.edu/work/data/raw_data/sprehei1_122704" TargetMode="External"/><Relationship Id="rId29" Type="http://schemas.openxmlformats.org/officeDocument/2006/relationships/hyperlink" Target="mailto:/home-4/sprehei1@jhu.edu/work/data/raw_data/sprehei1_122704" TargetMode="External"/><Relationship Id="rId73" Type="http://schemas.openxmlformats.org/officeDocument/2006/relationships/hyperlink" Target="mailto:/home-4/sprehei1@jhu.edu/work/data/raw_data/sprehei1_122704" TargetMode="External"/><Relationship Id="rId74" Type="http://schemas.openxmlformats.org/officeDocument/2006/relationships/hyperlink" Target="mailto:/home-4/sprehei1@jhu.edu/work/data/raw_data/sprehei1_122704" TargetMode="External"/><Relationship Id="rId75" Type="http://schemas.openxmlformats.org/officeDocument/2006/relationships/hyperlink" Target="mailto:/home-4/sprehei1@jhu.edu/work/data/raw_data/sprehei1_122704" TargetMode="External"/><Relationship Id="rId76" Type="http://schemas.openxmlformats.org/officeDocument/2006/relationships/hyperlink" Target="mailto:/home-4/sprehei1@jhu.edu/work/data/raw_data/sprehei1_122704" TargetMode="External"/><Relationship Id="rId60" Type="http://schemas.openxmlformats.org/officeDocument/2006/relationships/hyperlink" Target="mailto:/home-4/sprehei1@jhu.edu/work/data/raw_data/sprehei1_122704" TargetMode="External"/><Relationship Id="rId61" Type="http://schemas.openxmlformats.org/officeDocument/2006/relationships/hyperlink" Target="mailto:/home-4/sprehei1@jhu.edu/work/data/raw_data/sprehei1_122704" TargetMode="External"/><Relationship Id="rId62" Type="http://schemas.openxmlformats.org/officeDocument/2006/relationships/hyperlink" Target="mailto:/home-4/sprehei1@jhu.edu/work/data/raw_data/sprehei1_122704" TargetMode="External"/><Relationship Id="rId10" Type="http://schemas.openxmlformats.org/officeDocument/2006/relationships/hyperlink" Target="mailto:/home-4/sprehei1@jhu.edu/work/data/raw_data/sprehei1_122704" TargetMode="External"/><Relationship Id="rId11" Type="http://schemas.openxmlformats.org/officeDocument/2006/relationships/hyperlink" Target="mailto:/home-4/sprehei1@jhu.edu/work/data/raw_data/sprehei1_122704" TargetMode="External"/><Relationship Id="rId12" Type="http://schemas.openxmlformats.org/officeDocument/2006/relationships/hyperlink" Target="mailto:/home-4/sprehei1@jhu.edu/work/data/raw_data/sprehei1_1227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608"/>
  <sheetViews>
    <sheetView tabSelected="1" zoomScale="125" zoomScaleNormal="125" zoomScalePageLayoutView="125" workbookViewId="0">
      <pane xSplit="1" ySplit="1" topLeftCell="Q258" activePane="bottomRight" state="frozen"/>
      <selection pane="topRight" activeCell="B1" sqref="B1"/>
      <selection pane="bottomLeft" activeCell="A2" sqref="A2"/>
      <selection pane="bottomRight" activeCell="X278" sqref="X278"/>
    </sheetView>
  </sheetViews>
  <sheetFormatPr baseColWidth="10" defaultColWidth="10.83203125" defaultRowHeight="16" x14ac:dyDescent="0.2"/>
  <cols>
    <col min="2" max="2" width="17" customWidth="1"/>
    <col min="3" max="3" width="31.83203125" customWidth="1"/>
    <col min="4" max="10" width="23.5" customWidth="1"/>
    <col min="11" max="11" width="13.1640625" customWidth="1"/>
    <col min="12" max="12" width="83.6640625" customWidth="1"/>
    <col min="13" max="13" width="13" customWidth="1"/>
    <col min="14" max="14" width="9.83203125" customWidth="1"/>
    <col min="15" max="15" width="10.6640625" customWidth="1"/>
    <col min="16" max="16" width="18.1640625" customWidth="1"/>
    <col min="17" max="17" width="16.1640625" customWidth="1"/>
    <col min="18" max="18" width="20.33203125" style="10" customWidth="1"/>
    <col min="19" max="19" width="9.83203125" customWidth="1"/>
    <col min="20" max="20" width="8" customWidth="1"/>
    <col min="21" max="21" width="10.83203125" customWidth="1"/>
    <col min="22" max="22" width="9.83203125" customWidth="1"/>
    <col min="23" max="23" width="7.5" customWidth="1"/>
    <col min="24" max="24" width="7.83203125" customWidth="1"/>
    <col min="25" max="25" width="15.1640625" customWidth="1"/>
    <col min="26" max="26" width="12" customWidth="1"/>
    <col min="27" max="27" width="19.33203125" customWidth="1"/>
    <col min="28" max="28" width="22.83203125" customWidth="1"/>
    <col min="29" max="29" width="11.6640625" customWidth="1"/>
    <col min="30" max="30" width="14.6640625" customWidth="1"/>
    <col min="31" max="31" width="13.33203125" customWidth="1"/>
    <col min="32" max="32" width="12" customWidth="1"/>
    <col min="33" max="33" width="12.33203125" customWidth="1"/>
    <col min="34" max="34" width="9.83203125" customWidth="1"/>
    <col min="35" max="35" width="22.83203125" customWidth="1"/>
    <col min="36" max="36" width="12.6640625" customWidth="1"/>
    <col min="37" max="37" width="15.6640625" customWidth="1"/>
    <col min="38" max="38" width="12.33203125" customWidth="1"/>
    <col min="39" max="39" width="13.1640625" customWidth="1"/>
    <col min="40" max="40" width="15.6640625" customWidth="1"/>
    <col min="41" max="41" width="15.33203125" customWidth="1"/>
    <col min="42" max="42" width="19.83203125" customWidth="1"/>
    <col min="43" max="43" width="15.33203125" customWidth="1"/>
    <col min="44" max="44" width="21.6640625" bestFit="1" customWidth="1"/>
    <col min="45" max="48" width="15.33203125" customWidth="1"/>
    <col min="49" max="49" width="14.83203125" customWidth="1"/>
    <col min="50" max="52" width="18.33203125" customWidth="1"/>
    <col min="53" max="53" width="30.83203125" customWidth="1"/>
    <col min="54" max="54" width="15.6640625" customWidth="1"/>
    <col min="55" max="55" width="20" customWidth="1"/>
    <col min="56" max="56" width="25.83203125" bestFit="1" customWidth="1"/>
    <col min="57" max="57" width="34.6640625" bestFit="1" customWidth="1"/>
    <col min="58" max="58" width="23.6640625" bestFit="1" customWidth="1"/>
    <col min="59" max="59" width="16.6640625" bestFit="1" customWidth="1"/>
  </cols>
  <sheetData>
    <row r="1" spans="1:60" s="1" customFormat="1" x14ac:dyDescent="0.2">
      <c r="A1" s="1" t="s">
        <v>532</v>
      </c>
      <c r="B1" s="1" t="s">
        <v>0</v>
      </c>
      <c r="C1" s="1" t="s">
        <v>676</v>
      </c>
      <c r="D1" s="1" t="s">
        <v>677</v>
      </c>
      <c r="E1" s="1" t="s">
        <v>678</v>
      </c>
      <c r="F1" s="1" t="s">
        <v>679</v>
      </c>
      <c r="G1" s="1" t="s">
        <v>680</v>
      </c>
      <c r="H1" s="1" t="s">
        <v>681</v>
      </c>
      <c r="I1" s="1" t="s">
        <v>682</v>
      </c>
      <c r="J1" s="1" t="s">
        <v>683</v>
      </c>
      <c r="K1" s="1" t="s">
        <v>37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9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20</v>
      </c>
      <c r="AC1" s="1" t="s">
        <v>21</v>
      </c>
      <c r="AD1" s="1" t="s">
        <v>17</v>
      </c>
      <c r="AE1" s="1" t="s">
        <v>18</v>
      </c>
      <c r="AF1" s="1" t="s">
        <v>19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27</v>
      </c>
      <c r="AL1" s="1" t="s">
        <v>26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564</v>
      </c>
      <c r="AR1" s="1" t="s">
        <v>565</v>
      </c>
      <c r="AS1" s="1" t="s">
        <v>566</v>
      </c>
      <c r="AT1" s="1" t="s">
        <v>567</v>
      </c>
      <c r="AU1" s="1" t="s">
        <v>568</v>
      </c>
      <c r="AV1" s="1" t="s">
        <v>569</v>
      </c>
      <c r="AW1" s="1" t="s">
        <v>32</v>
      </c>
      <c r="AX1" s="1" t="s">
        <v>33</v>
      </c>
      <c r="AY1" s="1" t="s">
        <v>193</v>
      </c>
      <c r="AZ1" s="1" t="s">
        <v>194</v>
      </c>
      <c r="BA1" s="1" t="s">
        <v>34</v>
      </c>
      <c r="BB1" s="1" t="s">
        <v>35</v>
      </c>
      <c r="BC1" s="1" t="s">
        <v>192</v>
      </c>
      <c r="BD1" s="1" t="s">
        <v>196</v>
      </c>
      <c r="BE1" s="1" t="s">
        <v>197</v>
      </c>
      <c r="BF1" s="1" t="s">
        <v>198</v>
      </c>
      <c r="BG1" s="1" t="s">
        <v>36</v>
      </c>
      <c r="BH1" s="1" t="s">
        <v>673</v>
      </c>
    </row>
    <row r="2" spans="1:60" x14ac:dyDescent="0.2">
      <c r="A2">
        <v>1</v>
      </c>
      <c r="B2" s="2" t="s">
        <v>121</v>
      </c>
      <c r="D2" t="str">
        <f>CONCATENATE("B",H2,"TAWCT",J2)</f>
        <v>BNONETAWCTV4</v>
      </c>
      <c r="E2">
        <v>1</v>
      </c>
      <c r="F2" t="s">
        <v>975</v>
      </c>
      <c r="H2" t="s">
        <v>975</v>
      </c>
      <c r="I2" t="s">
        <v>685</v>
      </c>
      <c r="J2" t="s">
        <v>684</v>
      </c>
      <c r="K2" t="s">
        <v>622</v>
      </c>
      <c r="P2">
        <v>2015</v>
      </c>
      <c r="AG2" t="s">
        <v>206</v>
      </c>
      <c r="AH2" t="s">
        <v>207</v>
      </c>
      <c r="AK2" t="s">
        <v>38</v>
      </c>
      <c r="AO2" t="s">
        <v>205</v>
      </c>
      <c r="AW2" s="5">
        <v>42278.422858796293</v>
      </c>
      <c r="AX2" t="s">
        <v>204</v>
      </c>
      <c r="AY2">
        <v>250</v>
      </c>
      <c r="AZ2" t="s">
        <v>203</v>
      </c>
      <c r="BA2" t="s">
        <v>191</v>
      </c>
      <c r="BB2" t="s">
        <v>672</v>
      </c>
      <c r="BC2" s="4" t="s">
        <v>195</v>
      </c>
      <c r="BD2" s="4" t="s">
        <v>199</v>
      </c>
      <c r="BE2" t="s">
        <v>201</v>
      </c>
      <c r="BF2" s="4" t="s">
        <v>200</v>
      </c>
      <c r="BG2" t="s">
        <v>202</v>
      </c>
    </row>
    <row r="3" spans="1:60" x14ac:dyDescent="0.2">
      <c r="A3">
        <v>2</v>
      </c>
      <c r="B3" t="s">
        <v>122</v>
      </c>
      <c r="C3" t="str">
        <f>CONCATENATE("S",D3,"V",I3,"T",J3,"R",E3)</f>
        <v>SB061815TAWCSCB33CDSBVMTV4R1</v>
      </c>
      <c r="D3" t="str">
        <f>CONCATENATE("B",G3,"TAWCS", F3, "D",H3)</f>
        <v>B061815TAWCSCB33CDSB</v>
      </c>
      <c r="E3">
        <v>1</v>
      </c>
      <c r="F3" t="s">
        <v>686</v>
      </c>
      <c r="G3" t="str">
        <f t="shared" ref="G3:G24" si="0">"061815"</f>
        <v>061815</v>
      </c>
      <c r="H3" t="s">
        <v>687</v>
      </c>
      <c r="I3" t="s">
        <v>685</v>
      </c>
      <c r="J3" t="s">
        <v>684</v>
      </c>
      <c r="K3" t="str">
        <f t="shared" ref="K3:K24" si="1">"061815"</f>
        <v>061815</v>
      </c>
      <c r="P3">
        <v>2015</v>
      </c>
      <c r="AG3" t="s">
        <v>206</v>
      </c>
      <c r="AH3" t="s">
        <v>207</v>
      </c>
      <c r="AK3" t="s">
        <v>39</v>
      </c>
      <c r="AO3" t="s">
        <v>205</v>
      </c>
      <c r="AW3" s="5">
        <v>42278.422858796293</v>
      </c>
      <c r="AX3" t="s">
        <v>204</v>
      </c>
      <c r="AY3">
        <v>250</v>
      </c>
      <c r="AZ3" t="s">
        <v>203</v>
      </c>
      <c r="BA3" t="s">
        <v>191</v>
      </c>
      <c r="BB3" t="s">
        <v>672</v>
      </c>
      <c r="BC3" s="4" t="s">
        <v>195</v>
      </c>
      <c r="BD3" s="4" t="s">
        <v>199</v>
      </c>
      <c r="BE3" t="s">
        <v>201</v>
      </c>
      <c r="BF3" s="4" t="s">
        <v>200</v>
      </c>
      <c r="BG3" t="s">
        <v>202</v>
      </c>
    </row>
    <row r="4" spans="1:60" x14ac:dyDescent="0.2">
      <c r="A4">
        <v>3</v>
      </c>
      <c r="B4" t="s">
        <v>123</v>
      </c>
      <c r="C4" t="str">
        <f t="shared" ref="C4:C67" si="2">CONCATENATE("S",D4,"V",I4,"T",J4,"R",E4)</f>
        <v>SB061815TAWCSCB33CD00VMTV4R1</v>
      </c>
      <c r="D4" t="str">
        <f t="shared" ref="D4:D67" si="3">CONCATENATE("B",G4,"TAWCS", F4, "D",H4)</f>
        <v>B061815TAWCSCB33CD00</v>
      </c>
      <c r="E4">
        <v>1</v>
      </c>
      <c r="F4" t="s">
        <v>686</v>
      </c>
      <c r="G4" t="str">
        <f t="shared" si="0"/>
        <v>061815</v>
      </c>
      <c r="H4" t="str">
        <f>"00"</f>
        <v>00</v>
      </c>
      <c r="I4" t="s">
        <v>685</v>
      </c>
      <c r="J4" t="s">
        <v>684</v>
      </c>
      <c r="K4" t="str">
        <f t="shared" si="1"/>
        <v>061815</v>
      </c>
      <c r="P4">
        <v>2015</v>
      </c>
      <c r="AG4" t="s">
        <v>206</v>
      </c>
      <c r="AH4" t="s">
        <v>207</v>
      </c>
      <c r="AK4" t="s">
        <v>40</v>
      </c>
      <c r="AO4" t="s">
        <v>205</v>
      </c>
      <c r="AW4" s="5">
        <v>42278.422858796293</v>
      </c>
      <c r="AX4" t="s">
        <v>204</v>
      </c>
      <c r="AY4">
        <v>250</v>
      </c>
      <c r="AZ4" t="s">
        <v>203</v>
      </c>
      <c r="BA4" t="s">
        <v>191</v>
      </c>
      <c r="BB4" t="s">
        <v>672</v>
      </c>
      <c r="BC4" s="4" t="s">
        <v>195</v>
      </c>
      <c r="BD4" s="4" t="s">
        <v>199</v>
      </c>
      <c r="BE4" t="s">
        <v>201</v>
      </c>
      <c r="BF4" s="4" t="s">
        <v>200</v>
      </c>
      <c r="BG4" t="s">
        <v>202</v>
      </c>
    </row>
    <row r="5" spans="1:60" x14ac:dyDescent="0.2">
      <c r="A5">
        <v>4</v>
      </c>
      <c r="B5" t="s">
        <v>124</v>
      </c>
      <c r="C5" t="str">
        <f t="shared" si="2"/>
        <v>SB061815TAWCSCB33CD01VMTV4R1</v>
      </c>
      <c r="D5" t="str">
        <f t="shared" si="3"/>
        <v>B061815TAWCSCB33CD01</v>
      </c>
      <c r="E5">
        <v>1</v>
      </c>
      <c r="F5" t="s">
        <v>686</v>
      </c>
      <c r="G5" t="str">
        <f t="shared" si="0"/>
        <v>061815</v>
      </c>
      <c r="H5" t="str">
        <f>"01"</f>
        <v>01</v>
      </c>
      <c r="I5" t="s">
        <v>685</v>
      </c>
      <c r="J5" t="s">
        <v>684</v>
      </c>
      <c r="K5" t="str">
        <f t="shared" si="1"/>
        <v>061815</v>
      </c>
      <c r="P5">
        <v>2015</v>
      </c>
      <c r="AG5" t="s">
        <v>206</v>
      </c>
      <c r="AH5" t="s">
        <v>207</v>
      </c>
      <c r="AK5" t="s">
        <v>41</v>
      </c>
      <c r="AO5" t="s">
        <v>205</v>
      </c>
      <c r="AW5" s="5">
        <v>42278.422858796293</v>
      </c>
      <c r="AX5" t="s">
        <v>204</v>
      </c>
      <c r="AY5">
        <v>250</v>
      </c>
      <c r="AZ5" t="s">
        <v>203</v>
      </c>
      <c r="BA5" t="s">
        <v>191</v>
      </c>
      <c r="BB5" t="s">
        <v>672</v>
      </c>
      <c r="BC5" s="4" t="s">
        <v>195</v>
      </c>
      <c r="BD5" s="4" t="s">
        <v>199</v>
      </c>
      <c r="BE5" t="s">
        <v>201</v>
      </c>
      <c r="BF5" s="4" t="s">
        <v>200</v>
      </c>
      <c r="BG5" t="s">
        <v>202</v>
      </c>
    </row>
    <row r="6" spans="1:60" x14ac:dyDescent="0.2">
      <c r="A6">
        <v>5</v>
      </c>
      <c r="B6" t="s">
        <v>125</v>
      </c>
      <c r="C6" t="str">
        <f t="shared" si="2"/>
        <v>SB061815TAWCSCB33CD02VMTV4R1</v>
      </c>
      <c r="D6" t="str">
        <f t="shared" si="3"/>
        <v>B061815TAWCSCB33CD02</v>
      </c>
      <c r="E6">
        <v>1</v>
      </c>
      <c r="F6" t="s">
        <v>686</v>
      </c>
      <c r="G6" t="str">
        <f t="shared" si="0"/>
        <v>061815</v>
      </c>
      <c r="H6" t="str">
        <f>"02"</f>
        <v>02</v>
      </c>
      <c r="I6" t="s">
        <v>685</v>
      </c>
      <c r="J6" t="s">
        <v>684</v>
      </c>
      <c r="K6" t="str">
        <f t="shared" si="1"/>
        <v>061815</v>
      </c>
      <c r="P6">
        <v>2015</v>
      </c>
      <c r="AG6" t="s">
        <v>206</v>
      </c>
      <c r="AH6" t="s">
        <v>207</v>
      </c>
      <c r="AK6" t="s">
        <v>42</v>
      </c>
      <c r="AO6" t="s">
        <v>205</v>
      </c>
      <c r="AW6" s="5">
        <v>42278.422858796293</v>
      </c>
      <c r="AX6" t="s">
        <v>204</v>
      </c>
      <c r="AY6">
        <v>250</v>
      </c>
      <c r="AZ6" t="s">
        <v>203</v>
      </c>
      <c r="BA6" t="s">
        <v>191</v>
      </c>
      <c r="BB6" t="s">
        <v>672</v>
      </c>
      <c r="BC6" s="4" t="s">
        <v>195</v>
      </c>
      <c r="BD6" s="4" t="s">
        <v>199</v>
      </c>
      <c r="BE6" t="s">
        <v>201</v>
      </c>
      <c r="BF6" s="4" t="s">
        <v>200</v>
      </c>
      <c r="BG6" t="s">
        <v>202</v>
      </c>
    </row>
    <row r="7" spans="1:60" x14ac:dyDescent="0.2">
      <c r="A7">
        <v>6</v>
      </c>
      <c r="B7" t="s">
        <v>126</v>
      </c>
      <c r="C7" t="str">
        <f t="shared" si="2"/>
        <v>SB061815TAWCSCB33CD03VMTV4R1</v>
      </c>
      <c r="D7" t="str">
        <f t="shared" si="3"/>
        <v>B061815TAWCSCB33CD03</v>
      </c>
      <c r="E7">
        <v>1</v>
      </c>
      <c r="F7" t="s">
        <v>686</v>
      </c>
      <c r="G7" t="str">
        <f t="shared" si="0"/>
        <v>061815</v>
      </c>
      <c r="H7" t="str">
        <f>"03"</f>
        <v>03</v>
      </c>
      <c r="I7" t="s">
        <v>685</v>
      </c>
      <c r="J7" t="s">
        <v>684</v>
      </c>
      <c r="K7" t="str">
        <f t="shared" si="1"/>
        <v>061815</v>
      </c>
      <c r="P7">
        <v>2015</v>
      </c>
      <c r="AG7" t="s">
        <v>206</v>
      </c>
      <c r="AH7" t="s">
        <v>207</v>
      </c>
      <c r="AK7" t="s">
        <v>43</v>
      </c>
      <c r="AO7" t="s">
        <v>205</v>
      </c>
      <c r="AW7" s="5">
        <v>42278.422858796293</v>
      </c>
      <c r="AX7" t="s">
        <v>204</v>
      </c>
      <c r="AY7">
        <v>250</v>
      </c>
      <c r="AZ7" t="s">
        <v>203</v>
      </c>
      <c r="BA7" t="s">
        <v>191</v>
      </c>
      <c r="BB7" t="s">
        <v>672</v>
      </c>
      <c r="BC7" s="4" t="s">
        <v>195</v>
      </c>
      <c r="BD7" s="4" t="s">
        <v>199</v>
      </c>
      <c r="BE7" t="s">
        <v>201</v>
      </c>
      <c r="BF7" s="4" t="s">
        <v>200</v>
      </c>
      <c r="BG7" t="s">
        <v>202</v>
      </c>
    </row>
    <row r="8" spans="1:60" x14ac:dyDescent="0.2">
      <c r="A8">
        <v>7</v>
      </c>
      <c r="B8" t="s">
        <v>127</v>
      </c>
      <c r="C8" t="str">
        <f t="shared" si="2"/>
        <v>SB061815TAWCSCB33CD04VMTV4R1</v>
      </c>
      <c r="D8" t="str">
        <f t="shared" si="3"/>
        <v>B061815TAWCSCB33CD04</v>
      </c>
      <c r="E8">
        <v>1</v>
      </c>
      <c r="F8" t="s">
        <v>686</v>
      </c>
      <c r="G8" t="str">
        <f t="shared" si="0"/>
        <v>061815</v>
      </c>
      <c r="H8" t="str">
        <f>"04"</f>
        <v>04</v>
      </c>
      <c r="I8" t="s">
        <v>685</v>
      </c>
      <c r="J8" t="s">
        <v>684</v>
      </c>
      <c r="K8" t="str">
        <f t="shared" si="1"/>
        <v>061815</v>
      </c>
      <c r="P8">
        <v>2015</v>
      </c>
      <c r="AG8" t="s">
        <v>206</v>
      </c>
      <c r="AH8" t="s">
        <v>207</v>
      </c>
      <c r="AK8" t="s">
        <v>44</v>
      </c>
      <c r="AO8" t="s">
        <v>205</v>
      </c>
      <c r="AW8" s="5">
        <v>42278.422858796293</v>
      </c>
      <c r="AX8" t="s">
        <v>204</v>
      </c>
      <c r="AY8">
        <v>250</v>
      </c>
      <c r="AZ8" t="s">
        <v>203</v>
      </c>
      <c r="BA8" t="s">
        <v>191</v>
      </c>
      <c r="BB8" t="s">
        <v>672</v>
      </c>
      <c r="BC8" s="4" t="s">
        <v>195</v>
      </c>
      <c r="BD8" s="4" t="s">
        <v>199</v>
      </c>
      <c r="BE8" t="s">
        <v>201</v>
      </c>
      <c r="BF8" s="4" t="s">
        <v>200</v>
      </c>
      <c r="BG8" t="s">
        <v>202</v>
      </c>
    </row>
    <row r="9" spans="1:60" x14ac:dyDescent="0.2">
      <c r="A9">
        <v>8</v>
      </c>
      <c r="B9" t="s">
        <v>128</v>
      </c>
      <c r="C9" t="str">
        <f t="shared" si="2"/>
        <v>SB061815TAWCSCB33CD05VMTV4R1</v>
      </c>
      <c r="D9" t="str">
        <f t="shared" si="3"/>
        <v>B061815TAWCSCB33CD05</v>
      </c>
      <c r="E9">
        <v>1</v>
      </c>
      <c r="F9" t="s">
        <v>686</v>
      </c>
      <c r="G9" t="str">
        <f t="shared" si="0"/>
        <v>061815</v>
      </c>
      <c r="H9" t="str">
        <f>"05"</f>
        <v>05</v>
      </c>
      <c r="I9" t="s">
        <v>685</v>
      </c>
      <c r="J9" t="s">
        <v>684</v>
      </c>
      <c r="K9" t="str">
        <f t="shared" si="1"/>
        <v>061815</v>
      </c>
      <c r="P9">
        <v>2015</v>
      </c>
      <c r="AG9" t="s">
        <v>206</v>
      </c>
      <c r="AH9" t="s">
        <v>207</v>
      </c>
      <c r="AK9" t="s">
        <v>45</v>
      </c>
      <c r="AO9" t="s">
        <v>205</v>
      </c>
      <c r="AW9" s="5">
        <v>42278.422858796293</v>
      </c>
      <c r="AX9" t="s">
        <v>204</v>
      </c>
      <c r="AY9">
        <v>250</v>
      </c>
      <c r="AZ9" t="s">
        <v>203</v>
      </c>
      <c r="BA9" t="s">
        <v>191</v>
      </c>
      <c r="BB9" t="s">
        <v>672</v>
      </c>
      <c r="BC9" s="4" t="s">
        <v>195</v>
      </c>
      <c r="BD9" s="4" t="s">
        <v>199</v>
      </c>
      <c r="BE9" t="s">
        <v>201</v>
      </c>
      <c r="BF9" s="4" t="s">
        <v>200</v>
      </c>
      <c r="BG9" t="s">
        <v>202</v>
      </c>
    </row>
    <row r="10" spans="1:60" x14ac:dyDescent="0.2">
      <c r="A10">
        <v>9</v>
      </c>
      <c r="B10" t="s">
        <v>129</v>
      </c>
      <c r="C10" t="str">
        <f t="shared" si="2"/>
        <v>SB061815TAWCSCB33CD06VMTV4R1</v>
      </c>
      <c r="D10" t="str">
        <f t="shared" si="3"/>
        <v>B061815TAWCSCB33CD06</v>
      </c>
      <c r="E10">
        <v>1</v>
      </c>
      <c r="F10" t="s">
        <v>686</v>
      </c>
      <c r="G10" t="str">
        <f t="shared" si="0"/>
        <v>061815</v>
      </c>
      <c r="H10" t="str">
        <f>"06"</f>
        <v>06</v>
      </c>
      <c r="I10" t="s">
        <v>685</v>
      </c>
      <c r="J10" t="s">
        <v>684</v>
      </c>
      <c r="K10" t="str">
        <f t="shared" si="1"/>
        <v>061815</v>
      </c>
      <c r="P10">
        <v>2015</v>
      </c>
      <c r="AG10" t="s">
        <v>206</v>
      </c>
      <c r="AH10" t="s">
        <v>207</v>
      </c>
      <c r="AK10" t="s">
        <v>46</v>
      </c>
      <c r="AO10" t="s">
        <v>205</v>
      </c>
      <c r="AW10" s="5">
        <v>42278.422858796293</v>
      </c>
      <c r="AX10" t="s">
        <v>204</v>
      </c>
      <c r="AY10">
        <v>250</v>
      </c>
      <c r="AZ10" t="s">
        <v>203</v>
      </c>
      <c r="BA10" t="s">
        <v>191</v>
      </c>
      <c r="BB10" t="s">
        <v>672</v>
      </c>
      <c r="BC10" s="4" t="s">
        <v>195</v>
      </c>
      <c r="BD10" s="4" t="s">
        <v>199</v>
      </c>
      <c r="BE10" t="s">
        <v>201</v>
      </c>
      <c r="BF10" s="4" t="s">
        <v>200</v>
      </c>
      <c r="BG10" t="s">
        <v>202</v>
      </c>
    </row>
    <row r="11" spans="1:60" x14ac:dyDescent="0.2">
      <c r="A11">
        <v>10</v>
      </c>
      <c r="B11" t="s">
        <v>130</v>
      </c>
      <c r="C11" t="str">
        <f t="shared" si="2"/>
        <v>SB061815TAWCSCB33CD07VMTV4R1</v>
      </c>
      <c r="D11" t="str">
        <f t="shared" si="3"/>
        <v>B061815TAWCSCB33CD07</v>
      </c>
      <c r="E11">
        <v>1</v>
      </c>
      <c r="F11" t="s">
        <v>686</v>
      </c>
      <c r="G11" t="str">
        <f t="shared" si="0"/>
        <v>061815</v>
      </c>
      <c r="H11" t="str">
        <f>"07"</f>
        <v>07</v>
      </c>
      <c r="I11" t="s">
        <v>685</v>
      </c>
      <c r="J11" t="s">
        <v>684</v>
      </c>
      <c r="K11" t="str">
        <f t="shared" si="1"/>
        <v>061815</v>
      </c>
      <c r="P11">
        <v>2015</v>
      </c>
      <c r="AG11" t="s">
        <v>206</v>
      </c>
      <c r="AH11" t="s">
        <v>207</v>
      </c>
      <c r="AK11" t="s">
        <v>47</v>
      </c>
      <c r="AO11" t="s">
        <v>205</v>
      </c>
      <c r="AW11" s="5">
        <v>42278.422858796293</v>
      </c>
      <c r="AX11" t="s">
        <v>204</v>
      </c>
      <c r="AY11">
        <v>250</v>
      </c>
      <c r="AZ11" t="s">
        <v>203</v>
      </c>
      <c r="BA11" t="s">
        <v>191</v>
      </c>
      <c r="BB11" t="s">
        <v>672</v>
      </c>
      <c r="BC11" s="4" t="s">
        <v>195</v>
      </c>
      <c r="BD11" s="4" t="s">
        <v>199</v>
      </c>
      <c r="BE11" t="s">
        <v>201</v>
      </c>
      <c r="BF11" s="4" t="s">
        <v>200</v>
      </c>
      <c r="BG11" t="s">
        <v>202</v>
      </c>
    </row>
    <row r="12" spans="1:60" x14ac:dyDescent="0.2">
      <c r="A12">
        <v>11</v>
      </c>
      <c r="B12" t="s">
        <v>131</v>
      </c>
      <c r="C12" t="str">
        <f t="shared" si="2"/>
        <v>SB061815TAWCSCB33CD08VMTV4R1</v>
      </c>
      <c r="D12" t="str">
        <f t="shared" si="3"/>
        <v>B061815TAWCSCB33CD08</v>
      </c>
      <c r="E12">
        <v>1</v>
      </c>
      <c r="F12" t="s">
        <v>686</v>
      </c>
      <c r="G12" t="str">
        <f t="shared" si="0"/>
        <v>061815</v>
      </c>
      <c r="H12" t="str">
        <f>"08"</f>
        <v>08</v>
      </c>
      <c r="I12" t="s">
        <v>685</v>
      </c>
      <c r="J12" t="s">
        <v>684</v>
      </c>
      <c r="K12" t="str">
        <f t="shared" si="1"/>
        <v>061815</v>
      </c>
      <c r="P12">
        <v>2015</v>
      </c>
      <c r="AG12" t="s">
        <v>206</v>
      </c>
      <c r="AH12" t="s">
        <v>207</v>
      </c>
      <c r="AK12" t="s">
        <v>48</v>
      </c>
      <c r="AO12" t="s">
        <v>205</v>
      </c>
      <c r="AW12" s="5">
        <v>42278.422858796293</v>
      </c>
      <c r="AX12" t="s">
        <v>204</v>
      </c>
      <c r="AY12">
        <v>250</v>
      </c>
      <c r="AZ12" t="s">
        <v>203</v>
      </c>
      <c r="BA12" t="s">
        <v>191</v>
      </c>
      <c r="BB12" t="s">
        <v>672</v>
      </c>
      <c r="BC12" s="4" t="s">
        <v>195</v>
      </c>
      <c r="BD12" s="4" t="s">
        <v>199</v>
      </c>
      <c r="BE12" t="s">
        <v>201</v>
      </c>
      <c r="BF12" s="4" t="s">
        <v>200</v>
      </c>
      <c r="BG12" t="s">
        <v>202</v>
      </c>
    </row>
    <row r="13" spans="1:60" x14ac:dyDescent="0.2">
      <c r="A13">
        <v>12</v>
      </c>
      <c r="B13" t="s">
        <v>132</v>
      </c>
      <c r="C13" t="str">
        <f t="shared" si="2"/>
        <v>SB061815TAWCSCB33CD09VMTV4R1</v>
      </c>
      <c r="D13" t="str">
        <f t="shared" si="3"/>
        <v>B061815TAWCSCB33CD09</v>
      </c>
      <c r="E13">
        <v>1</v>
      </c>
      <c r="F13" t="s">
        <v>686</v>
      </c>
      <c r="G13" t="str">
        <f t="shared" si="0"/>
        <v>061815</v>
      </c>
      <c r="H13" t="str">
        <f>"09"</f>
        <v>09</v>
      </c>
      <c r="I13" t="s">
        <v>685</v>
      </c>
      <c r="J13" t="s">
        <v>684</v>
      </c>
      <c r="K13" t="str">
        <f t="shared" si="1"/>
        <v>061815</v>
      </c>
      <c r="P13">
        <v>2015</v>
      </c>
      <c r="AG13" t="s">
        <v>206</v>
      </c>
      <c r="AH13" t="s">
        <v>207</v>
      </c>
      <c r="AK13" t="s">
        <v>49</v>
      </c>
      <c r="AO13" t="s">
        <v>205</v>
      </c>
      <c r="AW13" s="5">
        <v>42278.422858796293</v>
      </c>
      <c r="AX13" t="s">
        <v>204</v>
      </c>
      <c r="AY13">
        <v>250</v>
      </c>
      <c r="AZ13" t="s">
        <v>203</v>
      </c>
      <c r="BA13" t="s">
        <v>191</v>
      </c>
      <c r="BB13" t="s">
        <v>672</v>
      </c>
      <c r="BC13" s="4" t="s">
        <v>195</v>
      </c>
      <c r="BD13" s="4" t="s">
        <v>199</v>
      </c>
      <c r="BE13" t="s">
        <v>201</v>
      </c>
      <c r="BF13" s="4" t="s">
        <v>200</v>
      </c>
      <c r="BG13" t="s">
        <v>202</v>
      </c>
    </row>
    <row r="14" spans="1:60" x14ac:dyDescent="0.2">
      <c r="A14">
        <v>13</v>
      </c>
      <c r="B14" t="s">
        <v>133</v>
      </c>
      <c r="C14" t="str">
        <f t="shared" si="2"/>
        <v>SB061815TAWCSCB33CD10VMTV4R1</v>
      </c>
      <c r="D14" t="str">
        <f t="shared" si="3"/>
        <v>B061815TAWCSCB33CD10</v>
      </c>
      <c r="E14">
        <v>1</v>
      </c>
      <c r="F14" t="s">
        <v>686</v>
      </c>
      <c r="G14" t="str">
        <f t="shared" si="0"/>
        <v>061815</v>
      </c>
      <c r="H14" t="str">
        <f>"10"</f>
        <v>10</v>
      </c>
      <c r="I14" t="s">
        <v>685</v>
      </c>
      <c r="J14" t="s">
        <v>684</v>
      </c>
      <c r="K14" t="str">
        <f t="shared" si="1"/>
        <v>061815</v>
      </c>
      <c r="P14">
        <v>2015</v>
      </c>
      <c r="AG14" t="s">
        <v>206</v>
      </c>
      <c r="AH14" t="s">
        <v>207</v>
      </c>
      <c r="AK14" t="s">
        <v>50</v>
      </c>
      <c r="AO14" t="s">
        <v>205</v>
      </c>
      <c r="AW14" s="5">
        <v>42278.422858796293</v>
      </c>
      <c r="AX14" t="s">
        <v>204</v>
      </c>
      <c r="AY14">
        <v>250</v>
      </c>
      <c r="AZ14" t="s">
        <v>203</v>
      </c>
      <c r="BA14" t="s">
        <v>191</v>
      </c>
      <c r="BB14" t="s">
        <v>672</v>
      </c>
      <c r="BC14" s="4" t="s">
        <v>195</v>
      </c>
      <c r="BD14" s="4" t="s">
        <v>199</v>
      </c>
      <c r="BE14" t="s">
        <v>201</v>
      </c>
      <c r="BF14" s="4" t="s">
        <v>200</v>
      </c>
      <c r="BG14" t="s">
        <v>202</v>
      </c>
    </row>
    <row r="15" spans="1:60" x14ac:dyDescent="0.2">
      <c r="A15">
        <v>14</v>
      </c>
      <c r="B15" t="s">
        <v>134</v>
      </c>
      <c r="C15" t="str">
        <f t="shared" si="2"/>
        <v>SB061815TAWCSCB33CD10VMTV4R2</v>
      </c>
      <c r="D15" t="str">
        <f t="shared" si="3"/>
        <v>B061815TAWCSCB33CD10</v>
      </c>
      <c r="E15">
        <v>2</v>
      </c>
      <c r="F15" t="s">
        <v>686</v>
      </c>
      <c r="G15" t="str">
        <f t="shared" si="0"/>
        <v>061815</v>
      </c>
      <c r="H15" s="10">
        <v>10</v>
      </c>
      <c r="I15" t="s">
        <v>685</v>
      </c>
      <c r="J15" t="s">
        <v>684</v>
      </c>
      <c r="K15" t="str">
        <f t="shared" si="1"/>
        <v>061815</v>
      </c>
      <c r="P15">
        <v>2015</v>
      </c>
      <c r="AG15" t="s">
        <v>206</v>
      </c>
      <c r="AH15" t="s">
        <v>207</v>
      </c>
      <c r="AK15" t="s">
        <v>51</v>
      </c>
      <c r="AO15" t="s">
        <v>205</v>
      </c>
      <c r="AW15" s="5">
        <v>42278.422858796293</v>
      </c>
      <c r="AX15" t="s">
        <v>204</v>
      </c>
      <c r="AY15">
        <v>250</v>
      </c>
      <c r="AZ15" t="s">
        <v>203</v>
      </c>
      <c r="BA15" t="s">
        <v>191</v>
      </c>
      <c r="BB15" t="s">
        <v>672</v>
      </c>
      <c r="BC15" s="4" t="s">
        <v>195</v>
      </c>
      <c r="BD15" s="4" t="s">
        <v>199</v>
      </c>
      <c r="BE15" t="s">
        <v>201</v>
      </c>
      <c r="BF15" s="4" t="s">
        <v>200</v>
      </c>
      <c r="BG15" t="s">
        <v>202</v>
      </c>
    </row>
    <row r="16" spans="1:60" x14ac:dyDescent="0.2">
      <c r="A16">
        <v>15</v>
      </c>
      <c r="B16" t="s">
        <v>135</v>
      </c>
      <c r="C16" t="str">
        <f t="shared" si="2"/>
        <v>SB061815TAWCSCB33CD11VMTV4R1</v>
      </c>
      <c r="D16" t="str">
        <f t="shared" si="3"/>
        <v>B061815TAWCSCB33CD11</v>
      </c>
      <c r="E16">
        <v>1</v>
      </c>
      <c r="F16" t="s">
        <v>686</v>
      </c>
      <c r="G16" t="str">
        <f t="shared" si="0"/>
        <v>061815</v>
      </c>
      <c r="H16" s="10">
        <v>11</v>
      </c>
      <c r="I16" t="s">
        <v>685</v>
      </c>
      <c r="J16" t="s">
        <v>684</v>
      </c>
      <c r="K16" t="str">
        <f t="shared" si="1"/>
        <v>061815</v>
      </c>
      <c r="P16">
        <v>2015</v>
      </c>
      <c r="AG16" t="s">
        <v>206</v>
      </c>
      <c r="AH16" t="s">
        <v>207</v>
      </c>
      <c r="AK16" t="s">
        <v>52</v>
      </c>
      <c r="AO16" t="s">
        <v>205</v>
      </c>
      <c r="AW16" s="5">
        <v>42278.422858796293</v>
      </c>
      <c r="AX16" t="s">
        <v>204</v>
      </c>
      <c r="AY16">
        <v>250</v>
      </c>
      <c r="AZ16" t="s">
        <v>203</v>
      </c>
      <c r="BA16" t="s">
        <v>191</v>
      </c>
      <c r="BB16" t="s">
        <v>672</v>
      </c>
      <c r="BC16" s="4" t="s">
        <v>195</v>
      </c>
      <c r="BD16" s="4" t="s">
        <v>199</v>
      </c>
      <c r="BE16" t="s">
        <v>201</v>
      </c>
      <c r="BF16" s="4" t="s">
        <v>200</v>
      </c>
      <c r="BG16" t="s">
        <v>202</v>
      </c>
    </row>
    <row r="17" spans="1:59" x14ac:dyDescent="0.2">
      <c r="A17">
        <v>16</v>
      </c>
      <c r="B17" t="s">
        <v>136</v>
      </c>
      <c r="C17" t="str">
        <f t="shared" si="2"/>
        <v>SB061815TAWCSCB33CD12VMTV4R1</v>
      </c>
      <c r="D17" t="str">
        <f t="shared" si="3"/>
        <v>B061815TAWCSCB33CD12</v>
      </c>
      <c r="E17">
        <v>1</v>
      </c>
      <c r="F17" t="s">
        <v>686</v>
      </c>
      <c r="G17" t="str">
        <f t="shared" si="0"/>
        <v>061815</v>
      </c>
      <c r="H17" s="10">
        <v>12</v>
      </c>
      <c r="I17" t="s">
        <v>685</v>
      </c>
      <c r="J17" t="s">
        <v>684</v>
      </c>
      <c r="K17" t="str">
        <f t="shared" si="1"/>
        <v>061815</v>
      </c>
      <c r="P17">
        <v>2015</v>
      </c>
      <c r="AG17" t="s">
        <v>206</v>
      </c>
      <c r="AH17" t="s">
        <v>207</v>
      </c>
      <c r="AK17" t="s">
        <v>53</v>
      </c>
      <c r="AO17" t="s">
        <v>205</v>
      </c>
      <c r="AW17" s="5">
        <v>42278.422858796293</v>
      </c>
      <c r="AX17" t="s">
        <v>204</v>
      </c>
      <c r="AY17">
        <v>250</v>
      </c>
      <c r="AZ17" t="s">
        <v>203</v>
      </c>
      <c r="BA17" t="s">
        <v>191</v>
      </c>
      <c r="BB17" t="s">
        <v>672</v>
      </c>
      <c r="BC17" s="4" t="s">
        <v>195</v>
      </c>
      <c r="BD17" s="4" t="s">
        <v>199</v>
      </c>
      <c r="BE17" t="s">
        <v>201</v>
      </c>
      <c r="BF17" s="4" t="s">
        <v>200</v>
      </c>
      <c r="BG17" t="s">
        <v>202</v>
      </c>
    </row>
    <row r="18" spans="1:59" x14ac:dyDescent="0.2">
      <c r="A18">
        <v>17</v>
      </c>
      <c r="B18" t="s">
        <v>137</v>
      </c>
      <c r="C18" t="str">
        <f t="shared" si="2"/>
        <v>SB061815TAWCSCB33CD13VMTV4R1</v>
      </c>
      <c r="D18" t="str">
        <f t="shared" si="3"/>
        <v>B061815TAWCSCB33CD13</v>
      </c>
      <c r="E18">
        <v>1</v>
      </c>
      <c r="F18" t="s">
        <v>686</v>
      </c>
      <c r="G18" t="str">
        <f t="shared" si="0"/>
        <v>061815</v>
      </c>
      <c r="H18" s="10">
        <v>13</v>
      </c>
      <c r="I18" t="s">
        <v>685</v>
      </c>
      <c r="J18" t="s">
        <v>684</v>
      </c>
      <c r="K18" t="str">
        <f t="shared" si="1"/>
        <v>061815</v>
      </c>
      <c r="P18">
        <v>2015</v>
      </c>
      <c r="AG18" t="s">
        <v>206</v>
      </c>
      <c r="AH18" t="s">
        <v>207</v>
      </c>
      <c r="AK18" t="s">
        <v>54</v>
      </c>
      <c r="AO18" t="s">
        <v>205</v>
      </c>
      <c r="AW18" s="5">
        <v>42278.422858796293</v>
      </c>
      <c r="AX18" t="s">
        <v>204</v>
      </c>
      <c r="AY18">
        <v>250</v>
      </c>
      <c r="AZ18" t="s">
        <v>203</v>
      </c>
      <c r="BA18" t="s">
        <v>191</v>
      </c>
      <c r="BB18" t="s">
        <v>672</v>
      </c>
      <c r="BC18" s="4" t="s">
        <v>195</v>
      </c>
      <c r="BD18" s="4" t="s">
        <v>199</v>
      </c>
      <c r="BE18" t="s">
        <v>201</v>
      </c>
      <c r="BF18" s="4" t="s">
        <v>200</v>
      </c>
      <c r="BG18" t="s">
        <v>202</v>
      </c>
    </row>
    <row r="19" spans="1:59" x14ac:dyDescent="0.2">
      <c r="A19">
        <v>18</v>
      </c>
      <c r="B19" t="s">
        <v>138</v>
      </c>
      <c r="C19" t="str">
        <f t="shared" si="2"/>
        <v>SB061815TAWCSCB33CD14VMTV4R1</v>
      </c>
      <c r="D19" t="str">
        <f t="shared" si="3"/>
        <v>B061815TAWCSCB33CD14</v>
      </c>
      <c r="E19">
        <v>1</v>
      </c>
      <c r="F19" t="s">
        <v>686</v>
      </c>
      <c r="G19" t="str">
        <f t="shared" si="0"/>
        <v>061815</v>
      </c>
      <c r="H19" s="10">
        <v>14</v>
      </c>
      <c r="I19" t="s">
        <v>685</v>
      </c>
      <c r="J19" t="s">
        <v>684</v>
      </c>
      <c r="K19" t="str">
        <f t="shared" si="1"/>
        <v>061815</v>
      </c>
      <c r="P19">
        <v>2015</v>
      </c>
      <c r="AG19" t="s">
        <v>206</v>
      </c>
      <c r="AH19" t="s">
        <v>207</v>
      </c>
      <c r="AK19" t="s">
        <v>55</v>
      </c>
      <c r="AO19" t="s">
        <v>205</v>
      </c>
      <c r="AW19" s="5">
        <v>42278.422858796293</v>
      </c>
      <c r="AX19" t="s">
        <v>204</v>
      </c>
      <c r="AY19">
        <v>250</v>
      </c>
      <c r="AZ19" t="s">
        <v>203</v>
      </c>
      <c r="BA19" t="s">
        <v>191</v>
      </c>
      <c r="BB19" t="s">
        <v>672</v>
      </c>
      <c r="BC19" s="4" t="s">
        <v>195</v>
      </c>
      <c r="BD19" s="4" t="s">
        <v>199</v>
      </c>
      <c r="BE19" t="s">
        <v>201</v>
      </c>
      <c r="BF19" s="4" t="s">
        <v>200</v>
      </c>
      <c r="BG19" t="s">
        <v>202</v>
      </c>
    </row>
    <row r="20" spans="1:59" x14ac:dyDescent="0.2">
      <c r="A20">
        <v>19</v>
      </c>
      <c r="B20" t="s">
        <v>139</v>
      </c>
      <c r="C20" t="str">
        <f t="shared" si="2"/>
        <v>SB061815TAWCSCB33CD15VMTV4R1</v>
      </c>
      <c r="D20" t="str">
        <f t="shared" si="3"/>
        <v>B061815TAWCSCB33CD15</v>
      </c>
      <c r="E20">
        <v>1</v>
      </c>
      <c r="F20" t="s">
        <v>686</v>
      </c>
      <c r="G20" t="str">
        <f t="shared" si="0"/>
        <v>061815</v>
      </c>
      <c r="H20" s="10">
        <v>15</v>
      </c>
      <c r="I20" t="s">
        <v>685</v>
      </c>
      <c r="J20" t="s">
        <v>684</v>
      </c>
      <c r="K20" t="str">
        <f t="shared" si="1"/>
        <v>061815</v>
      </c>
      <c r="P20">
        <v>2015</v>
      </c>
      <c r="AG20" t="s">
        <v>206</v>
      </c>
      <c r="AH20" t="s">
        <v>207</v>
      </c>
      <c r="AK20" t="s">
        <v>56</v>
      </c>
      <c r="AO20" t="s">
        <v>205</v>
      </c>
      <c r="AW20" s="5">
        <v>42278.422858796293</v>
      </c>
      <c r="AX20" t="s">
        <v>204</v>
      </c>
      <c r="AY20">
        <v>250</v>
      </c>
      <c r="AZ20" t="s">
        <v>203</v>
      </c>
      <c r="BA20" t="s">
        <v>191</v>
      </c>
      <c r="BB20" t="s">
        <v>672</v>
      </c>
      <c r="BC20" s="4" t="s">
        <v>195</v>
      </c>
      <c r="BD20" s="4" t="s">
        <v>199</v>
      </c>
      <c r="BE20" t="s">
        <v>201</v>
      </c>
      <c r="BF20" s="4" t="s">
        <v>200</v>
      </c>
      <c r="BG20" t="s">
        <v>202</v>
      </c>
    </row>
    <row r="21" spans="1:59" x14ac:dyDescent="0.2">
      <c r="A21">
        <v>20</v>
      </c>
      <c r="B21" t="s">
        <v>140</v>
      </c>
      <c r="C21" t="str">
        <f t="shared" si="2"/>
        <v>SB061815TAWCSCB33CD16VMTV4R1</v>
      </c>
      <c r="D21" t="str">
        <f t="shared" si="3"/>
        <v>B061815TAWCSCB33CD16</v>
      </c>
      <c r="E21">
        <v>1</v>
      </c>
      <c r="F21" t="s">
        <v>686</v>
      </c>
      <c r="G21" t="str">
        <f t="shared" si="0"/>
        <v>061815</v>
      </c>
      <c r="H21" s="10">
        <v>16</v>
      </c>
      <c r="I21" t="s">
        <v>685</v>
      </c>
      <c r="J21" t="s">
        <v>684</v>
      </c>
      <c r="K21" t="str">
        <f t="shared" si="1"/>
        <v>061815</v>
      </c>
      <c r="P21">
        <v>2015</v>
      </c>
      <c r="AG21" t="s">
        <v>206</v>
      </c>
      <c r="AH21" t="s">
        <v>207</v>
      </c>
      <c r="AK21" t="s">
        <v>57</v>
      </c>
      <c r="AO21" t="s">
        <v>205</v>
      </c>
      <c r="AW21" s="5">
        <v>42278.422858796293</v>
      </c>
      <c r="AX21" t="s">
        <v>204</v>
      </c>
      <c r="AY21">
        <v>250</v>
      </c>
      <c r="AZ21" t="s">
        <v>203</v>
      </c>
      <c r="BA21" t="s">
        <v>191</v>
      </c>
      <c r="BB21" t="s">
        <v>672</v>
      </c>
      <c r="BC21" s="4" t="s">
        <v>195</v>
      </c>
      <c r="BD21" s="4" t="s">
        <v>199</v>
      </c>
      <c r="BE21" t="s">
        <v>201</v>
      </c>
      <c r="BF21" s="4" t="s">
        <v>200</v>
      </c>
      <c r="BG21" t="s">
        <v>202</v>
      </c>
    </row>
    <row r="22" spans="1:59" x14ac:dyDescent="0.2">
      <c r="A22">
        <v>21</v>
      </c>
      <c r="B22" t="s">
        <v>141</v>
      </c>
      <c r="C22" t="str">
        <f t="shared" si="2"/>
        <v>SB061815TAWCSCB33CD17VMTV4R1</v>
      </c>
      <c r="D22" t="str">
        <f t="shared" si="3"/>
        <v>B061815TAWCSCB33CD17</v>
      </c>
      <c r="E22">
        <v>1</v>
      </c>
      <c r="F22" t="s">
        <v>686</v>
      </c>
      <c r="G22" t="str">
        <f t="shared" si="0"/>
        <v>061815</v>
      </c>
      <c r="H22" s="10">
        <v>17</v>
      </c>
      <c r="I22" t="s">
        <v>685</v>
      </c>
      <c r="J22" t="s">
        <v>684</v>
      </c>
      <c r="K22" t="str">
        <f t="shared" si="1"/>
        <v>061815</v>
      </c>
      <c r="P22">
        <v>2015</v>
      </c>
      <c r="AG22" t="s">
        <v>206</v>
      </c>
      <c r="AH22" t="s">
        <v>207</v>
      </c>
      <c r="AK22" t="s">
        <v>58</v>
      </c>
      <c r="AO22" t="s">
        <v>205</v>
      </c>
      <c r="AW22" s="5">
        <v>42278.422858796293</v>
      </c>
      <c r="AX22" t="s">
        <v>204</v>
      </c>
      <c r="AY22">
        <v>250</v>
      </c>
      <c r="AZ22" t="s">
        <v>203</v>
      </c>
      <c r="BA22" t="s">
        <v>191</v>
      </c>
      <c r="BB22" t="s">
        <v>672</v>
      </c>
      <c r="BC22" s="4" t="s">
        <v>195</v>
      </c>
      <c r="BD22" s="4" t="s">
        <v>199</v>
      </c>
      <c r="BE22" t="s">
        <v>201</v>
      </c>
      <c r="BF22" s="4" t="s">
        <v>200</v>
      </c>
      <c r="BG22" t="s">
        <v>202</v>
      </c>
    </row>
    <row r="23" spans="1:59" x14ac:dyDescent="0.2">
      <c r="A23">
        <v>22</v>
      </c>
      <c r="B23" t="s">
        <v>142</v>
      </c>
      <c r="C23" t="str">
        <f t="shared" si="2"/>
        <v>SB061815TAWCSCB33CD18VMTV4R1</v>
      </c>
      <c r="D23" t="str">
        <f t="shared" si="3"/>
        <v>B061815TAWCSCB33CD18</v>
      </c>
      <c r="E23">
        <v>1</v>
      </c>
      <c r="F23" t="s">
        <v>686</v>
      </c>
      <c r="G23" t="str">
        <f t="shared" si="0"/>
        <v>061815</v>
      </c>
      <c r="H23" s="10">
        <v>18</v>
      </c>
      <c r="I23" t="s">
        <v>685</v>
      </c>
      <c r="J23" t="s">
        <v>684</v>
      </c>
      <c r="K23" t="str">
        <f t="shared" si="1"/>
        <v>061815</v>
      </c>
      <c r="P23">
        <v>2015</v>
      </c>
      <c r="AG23" t="s">
        <v>206</v>
      </c>
      <c r="AH23" t="s">
        <v>207</v>
      </c>
      <c r="AK23" t="s">
        <v>59</v>
      </c>
      <c r="AO23" t="s">
        <v>205</v>
      </c>
      <c r="AW23" s="5">
        <v>42278.422858796293</v>
      </c>
      <c r="AX23" t="s">
        <v>204</v>
      </c>
      <c r="AY23">
        <v>250</v>
      </c>
      <c r="AZ23" t="s">
        <v>203</v>
      </c>
      <c r="BA23" t="s">
        <v>191</v>
      </c>
      <c r="BB23" t="s">
        <v>672</v>
      </c>
      <c r="BC23" s="4" t="s">
        <v>195</v>
      </c>
      <c r="BD23" s="4" t="s">
        <v>199</v>
      </c>
      <c r="BE23" t="s">
        <v>201</v>
      </c>
      <c r="BF23" s="4" t="s">
        <v>200</v>
      </c>
      <c r="BG23" t="s">
        <v>202</v>
      </c>
    </row>
    <row r="24" spans="1:59" x14ac:dyDescent="0.2">
      <c r="A24">
        <v>23</v>
      </c>
      <c r="B24" t="s">
        <v>143</v>
      </c>
      <c r="C24" t="str">
        <f t="shared" si="2"/>
        <v>SB061815TAWCSCB33CDEBVMTV4R1</v>
      </c>
      <c r="D24" t="str">
        <f t="shared" si="3"/>
        <v>B061815TAWCSCB33CDEB</v>
      </c>
      <c r="E24">
        <v>1</v>
      </c>
      <c r="F24" t="s">
        <v>686</v>
      </c>
      <c r="G24" t="str">
        <f t="shared" si="0"/>
        <v>061815</v>
      </c>
      <c r="H24" t="s">
        <v>688</v>
      </c>
      <c r="I24" t="s">
        <v>685</v>
      </c>
      <c r="J24" t="s">
        <v>684</v>
      </c>
      <c r="K24" t="str">
        <f t="shared" si="1"/>
        <v>061815</v>
      </c>
      <c r="P24">
        <v>2015</v>
      </c>
      <c r="AG24" t="s">
        <v>206</v>
      </c>
      <c r="AH24" t="s">
        <v>207</v>
      </c>
      <c r="AK24" t="s">
        <v>60</v>
      </c>
      <c r="AO24" t="s">
        <v>205</v>
      </c>
      <c r="AW24" s="5">
        <v>42278.422858796293</v>
      </c>
      <c r="AX24" t="s">
        <v>204</v>
      </c>
      <c r="AY24">
        <v>250</v>
      </c>
      <c r="AZ24" t="s">
        <v>203</v>
      </c>
      <c r="BA24" t="s">
        <v>191</v>
      </c>
      <c r="BB24" t="s">
        <v>672</v>
      </c>
      <c r="BC24" s="4" t="s">
        <v>195</v>
      </c>
      <c r="BD24" s="4" t="s">
        <v>199</v>
      </c>
      <c r="BE24" t="s">
        <v>201</v>
      </c>
      <c r="BF24" s="4" t="s">
        <v>200</v>
      </c>
      <c r="BG24" t="s">
        <v>202</v>
      </c>
    </row>
    <row r="25" spans="1:59" x14ac:dyDescent="0.2">
      <c r="A25">
        <v>24</v>
      </c>
      <c r="B25" t="s">
        <v>61</v>
      </c>
      <c r="C25" t="str">
        <f t="shared" si="2"/>
        <v>SBTAWCSNONEDNONEVMTV4R1</v>
      </c>
      <c r="D25" t="str">
        <f t="shared" si="3"/>
        <v>BTAWCSNONEDNONE</v>
      </c>
      <c r="E25">
        <v>1</v>
      </c>
      <c r="F25" t="s">
        <v>975</v>
      </c>
      <c r="H25" t="s">
        <v>975</v>
      </c>
      <c r="I25" t="s">
        <v>685</v>
      </c>
      <c r="J25" t="s">
        <v>684</v>
      </c>
      <c r="K25" t="s">
        <v>120</v>
      </c>
      <c r="P25">
        <v>2015</v>
      </c>
      <c r="AG25" t="s">
        <v>206</v>
      </c>
      <c r="AH25" t="s">
        <v>207</v>
      </c>
      <c r="AK25" t="s">
        <v>62</v>
      </c>
      <c r="AO25" t="s">
        <v>205</v>
      </c>
      <c r="AW25" s="5">
        <v>42278.422858796293</v>
      </c>
      <c r="AX25" t="s">
        <v>204</v>
      </c>
      <c r="AY25">
        <v>250</v>
      </c>
      <c r="AZ25" t="s">
        <v>203</v>
      </c>
      <c r="BA25" t="s">
        <v>191</v>
      </c>
      <c r="BB25" t="s">
        <v>672</v>
      </c>
      <c r="BC25" s="4" t="s">
        <v>195</v>
      </c>
      <c r="BD25" s="4" t="s">
        <v>199</v>
      </c>
      <c r="BE25" t="s">
        <v>201</v>
      </c>
      <c r="BF25" s="4" t="s">
        <v>200</v>
      </c>
      <c r="BG25" t="s">
        <v>202</v>
      </c>
    </row>
    <row r="26" spans="1:59" x14ac:dyDescent="0.2">
      <c r="A26">
        <v>25</v>
      </c>
      <c r="B26" t="s">
        <v>63</v>
      </c>
      <c r="C26" t="str">
        <f t="shared" si="2"/>
        <v>SBTAWCSNONEDNONEVMTV4R1</v>
      </c>
      <c r="D26" t="str">
        <f t="shared" si="3"/>
        <v>BTAWCSNONEDNONE</v>
      </c>
      <c r="E26">
        <v>1</v>
      </c>
      <c r="F26" t="s">
        <v>975</v>
      </c>
      <c r="H26" t="s">
        <v>975</v>
      </c>
      <c r="I26" t="s">
        <v>685</v>
      </c>
      <c r="J26" t="s">
        <v>684</v>
      </c>
      <c r="K26" t="s">
        <v>120</v>
      </c>
      <c r="P26">
        <v>2015</v>
      </c>
      <c r="AG26" t="s">
        <v>206</v>
      </c>
      <c r="AH26" t="s">
        <v>207</v>
      </c>
      <c r="AK26" t="s">
        <v>64</v>
      </c>
      <c r="AO26" t="s">
        <v>205</v>
      </c>
      <c r="AW26" s="5">
        <v>42278.422858796293</v>
      </c>
      <c r="AX26" t="s">
        <v>204</v>
      </c>
      <c r="AY26">
        <v>250</v>
      </c>
      <c r="AZ26" t="s">
        <v>203</v>
      </c>
      <c r="BA26" t="s">
        <v>191</v>
      </c>
      <c r="BB26" t="s">
        <v>672</v>
      </c>
      <c r="BC26" s="4" t="s">
        <v>195</v>
      </c>
      <c r="BD26" s="4" t="s">
        <v>199</v>
      </c>
      <c r="BE26" t="s">
        <v>201</v>
      </c>
      <c r="BF26" s="4" t="s">
        <v>200</v>
      </c>
      <c r="BG26" t="s">
        <v>202</v>
      </c>
    </row>
    <row r="27" spans="1:59" x14ac:dyDescent="0.2">
      <c r="A27">
        <v>26</v>
      </c>
      <c r="B27" t="s">
        <v>144</v>
      </c>
      <c r="C27" t="str">
        <f t="shared" si="2"/>
        <v>SB072215TAWCSCB33CDSBVMTV4R1</v>
      </c>
      <c r="D27" t="str">
        <f t="shared" si="3"/>
        <v>B072215TAWCSCB33CDSB</v>
      </c>
      <c r="E27">
        <v>1</v>
      </c>
      <c r="F27" t="s">
        <v>686</v>
      </c>
      <c r="G27" t="str">
        <f t="shared" ref="G27:G48" si="4">"072215"</f>
        <v>072215</v>
      </c>
      <c r="H27" t="s">
        <v>687</v>
      </c>
      <c r="I27" t="s">
        <v>685</v>
      </c>
      <c r="J27" t="s">
        <v>684</v>
      </c>
      <c r="K27" t="str">
        <f>"072215"</f>
        <v>072215</v>
      </c>
      <c r="P27">
        <v>2015</v>
      </c>
      <c r="AG27" t="s">
        <v>206</v>
      </c>
      <c r="AH27" t="s">
        <v>207</v>
      </c>
      <c r="AK27" t="s">
        <v>65</v>
      </c>
      <c r="AO27" t="s">
        <v>205</v>
      </c>
      <c r="AW27" s="5">
        <v>42278.422858796293</v>
      </c>
      <c r="AX27" t="s">
        <v>204</v>
      </c>
      <c r="AY27">
        <v>250</v>
      </c>
      <c r="AZ27" t="s">
        <v>203</v>
      </c>
      <c r="BA27" t="s">
        <v>191</v>
      </c>
      <c r="BB27" t="s">
        <v>672</v>
      </c>
      <c r="BC27" s="4" t="s">
        <v>195</v>
      </c>
      <c r="BD27" s="4" t="s">
        <v>199</v>
      </c>
      <c r="BE27" t="s">
        <v>201</v>
      </c>
      <c r="BF27" s="4" t="s">
        <v>200</v>
      </c>
      <c r="BG27" t="s">
        <v>202</v>
      </c>
    </row>
    <row r="28" spans="1:59" x14ac:dyDescent="0.2">
      <c r="A28">
        <v>27</v>
      </c>
      <c r="B28" t="s">
        <v>145</v>
      </c>
      <c r="C28" t="str">
        <f t="shared" si="2"/>
        <v>SB072215TAWCSCB33CD00VMTV4R1</v>
      </c>
      <c r="D28" t="str">
        <f t="shared" si="3"/>
        <v>B072215TAWCSCB33CD00</v>
      </c>
      <c r="E28">
        <v>1</v>
      </c>
      <c r="F28" t="s">
        <v>686</v>
      </c>
      <c r="G28" t="str">
        <f t="shared" si="4"/>
        <v>072215</v>
      </c>
      <c r="H28" s="10" t="str">
        <f>"00"</f>
        <v>00</v>
      </c>
      <c r="I28" t="s">
        <v>685</v>
      </c>
      <c r="J28" t="s">
        <v>684</v>
      </c>
      <c r="K28" t="str">
        <f t="shared" ref="K28:K48" si="5">"072215"</f>
        <v>072215</v>
      </c>
      <c r="P28">
        <v>2015</v>
      </c>
      <c r="AG28" t="s">
        <v>206</v>
      </c>
      <c r="AH28" t="s">
        <v>207</v>
      </c>
      <c r="AK28" t="s">
        <v>66</v>
      </c>
      <c r="AO28" t="s">
        <v>205</v>
      </c>
      <c r="AW28" s="5">
        <v>42278.422858796293</v>
      </c>
      <c r="AX28" t="s">
        <v>204</v>
      </c>
      <c r="AY28">
        <v>250</v>
      </c>
      <c r="AZ28" t="s">
        <v>203</v>
      </c>
      <c r="BA28" t="s">
        <v>191</v>
      </c>
      <c r="BB28" t="s">
        <v>672</v>
      </c>
      <c r="BC28" s="4" t="s">
        <v>195</v>
      </c>
      <c r="BD28" s="4" t="s">
        <v>199</v>
      </c>
      <c r="BE28" t="s">
        <v>201</v>
      </c>
      <c r="BF28" s="4" t="s">
        <v>200</v>
      </c>
      <c r="BG28" t="s">
        <v>202</v>
      </c>
    </row>
    <row r="29" spans="1:59" x14ac:dyDescent="0.2">
      <c r="A29">
        <v>28</v>
      </c>
      <c r="B29" t="s">
        <v>146</v>
      </c>
      <c r="C29" t="str">
        <f t="shared" si="2"/>
        <v>SB072215TAWCSCB33CD01VMTV4R1</v>
      </c>
      <c r="D29" t="str">
        <f t="shared" si="3"/>
        <v>B072215TAWCSCB33CD01</v>
      </c>
      <c r="E29">
        <v>1</v>
      </c>
      <c r="F29" t="s">
        <v>686</v>
      </c>
      <c r="G29" t="str">
        <f t="shared" si="4"/>
        <v>072215</v>
      </c>
      <c r="H29" s="10" t="str">
        <f>"01"</f>
        <v>01</v>
      </c>
      <c r="I29" t="s">
        <v>685</v>
      </c>
      <c r="J29" t="s">
        <v>684</v>
      </c>
      <c r="K29" t="str">
        <f t="shared" si="5"/>
        <v>072215</v>
      </c>
      <c r="P29">
        <v>2015</v>
      </c>
      <c r="AG29" t="s">
        <v>206</v>
      </c>
      <c r="AH29" t="s">
        <v>207</v>
      </c>
      <c r="AK29" t="s">
        <v>67</v>
      </c>
      <c r="AO29" t="s">
        <v>205</v>
      </c>
      <c r="AW29" s="5">
        <v>42278.422858796293</v>
      </c>
      <c r="AX29" t="s">
        <v>204</v>
      </c>
      <c r="AY29">
        <v>250</v>
      </c>
      <c r="AZ29" t="s">
        <v>203</v>
      </c>
      <c r="BA29" t="s">
        <v>191</v>
      </c>
      <c r="BB29" t="s">
        <v>672</v>
      </c>
      <c r="BC29" s="4" t="s">
        <v>195</v>
      </c>
      <c r="BD29" s="4" t="s">
        <v>199</v>
      </c>
      <c r="BE29" t="s">
        <v>201</v>
      </c>
      <c r="BF29" s="4" t="s">
        <v>200</v>
      </c>
      <c r="BG29" t="s">
        <v>202</v>
      </c>
    </row>
    <row r="30" spans="1:59" x14ac:dyDescent="0.2">
      <c r="A30">
        <v>29</v>
      </c>
      <c r="B30" t="s">
        <v>147</v>
      </c>
      <c r="C30" t="str">
        <f t="shared" si="2"/>
        <v>SB072215TAWCSCB33CD02VMTV4R1</v>
      </c>
      <c r="D30" t="str">
        <f t="shared" si="3"/>
        <v>B072215TAWCSCB33CD02</v>
      </c>
      <c r="E30">
        <v>1</v>
      </c>
      <c r="F30" t="s">
        <v>686</v>
      </c>
      <c r="G30" t="str">
        <f t="shared" si="4"/>
        <v>072215</v>
      </c>
      <c r="H30" s="10" t="str">
        <f>"02"</f>
        <v>02</v>
      </c>
      <c r="I30" t="s">
        <v>685</v>
      </c>
      <c r="J30" t="s">
        <v>684</v>
      </c>
      <c r="K30" t="str">
        <f t="shared" si="5"/>
        <v>072215</v>
      </c>
      <c r="P30">
        <v>2015</v>
      </c>
      <c r="AG30" t="s">
        <v>206</v>
      </c>
      <c r="AH30" t="s">
        <v>207</v>
      </c>
      <c r="AK30" t="s">
        <v>68</v>
      </c>
      <c r="AO30" t="s">
        <v>205</v>
      </c>
      <c r="AW30" s="5">
        <v>42278.422858796293</v>
      </c>
      <c r="AX30" t="s">
        <v>204</v>
      </c>
      <c r="AY30">
        <v>250</v>
      </c>
      <c r="AZ30" t="s">
        <v>203</v>
      </c>
      <c r="BA30" t="s">
        <v>191</v>
      </c>
      <c r="BB30" t="s">
        <v>672</v>
      </c>
      <c r="BC30" s="4" t="s">
        <v>195</v>
      </c>
      <c r="BD30" s="4" t="s">
        <v>199</v>
      </c>
      <c r="BE30" t="s">
        <v>201</v>
      </c>
      <c r="BF30" s="4" t="s">
        <v>200</v>
      </c>
      <c r="BG30" t="s">
        <v>202</v>
      </c>
    </row>
    <row r="31" spans="1:59" x14ac:dyDescent="0.2">
      <c r="A31">
        <v>30</v>
      </c>
      <c r="B31" t="s">
        <v>148</v>
      </c>
      <c r="C31" t="str">
        <f t="shared" si="2"/>
        <v>SB072215TAWCSCB33CD03VMTV4R1</v>
      </c>
      <c r="D31" t="str">
        <f t="shared" si="3"/>
        <v>B072215TAWCSCB33CD03</v>
      </c>
      <c r="E31">
        <v>1</v>
      </c>
      <c r="F31" t="s">
        <v>686</v>
      </c>
      <c r="G31" t="str">
        <f t="shared" si="4"/>
        <v>072215</v>
      </c>
      <c r="H31" s="10" t="str">
        <f>"03"</f>
        <v>03</v>
      </c>
      <c r="I31" t="s">
        <v>685</v>
      </c>
      <c r="J31" t="s">
        <v>684</v>
      </c>
      <c r="K31" t="str">
        <f t="shared" si="5"/>
        <v>072215</v>
      </c>
      <c r="P31">
        <v>2015</v>
      </c>
      <c r="AG31" t="s">
        <v>206</v>
      </c>
      <c r="AH31" t="s">
        <v>207</v>
      </c>
      <c r="AK31" t="s">
        <v>69</v>
      </c>
      <c r="AO31" t="s">
        <v>205</v>
      </c>
      <c r="AW31" s="5">
        <v>42278.422858796293</v>
      </c>
      <c r="AX31" t="s">
        <v>204</v>
      </c>
      <c r="AY31">
        <v>250</v>
      </c>
      <c r="AZ31" t="s">
        <v>203</v>
      </c>
      <c r="BA31" t="s">
        <v>191</v>
      </c>
      <c r="BB31" t="s">
        <v>672</v>
      </c>
      <c r="BC31" s="4" t="s">
        <v>195</v>
      </c>
      <c r="BD31" s="4" t="s">
        <v>199</v>
      </c>
      <c r="BE31" t="s">
        <v>201</v>
      </c>
      <c r="BF31" s="4" t="s">
        <v>200</v>
      </c>
      <c r="BG31" t="s">
        <v>202</v>
      </c>
    </row>
    <row r="32" spans="1:59" x14ac:dyDescent="0.2">
      <c r="A32">
        <v>31</v>
      </c>
      <c r="B32" t="s">
        <v>149</v>
      </c>
      <c r="C32" t="str">
        <f t="shared" si="2"/>
        <v>SB072215TAWCSCB33CD04VMTV4R1</v>
      </c>
      <c r="D32" t="str">
        <f t="shared" si="3"/>
        <v>B072215TAWCSCB33CD04</v>
      </c>
      <c r="E32">
        <v>1</v>
      </c>
      <c r="F32" t="s">
        <v>686</v>
      </c>
      <c r="G32" t="str">
        <f t="shared" si="4"/>
        <v>072215</v>
      </c>
      <c r="H32" s="10" t="str">
        <f>"04"</f>
        <v>04</v>
      </c>
      <c r="I32" t="s">
        <v>685</v>
      </c>
      <c r="J32" t="s">
        <v>684</v>
      </c>
      <c r="K32" t="str">
        <f t="shared" si="5"/>
        <v>072215</v>
      </c>
      <c r="P32">
        <v>2015</v>
      </c>
      <c r="AG32" t="s">
        <v>206</v>
      </c>
      <c r="AH32" t="s">
        <v>207</v>
      </c>
      <c r="AK32" t="s">
        <v>70</v>
      </c>
      <c r="AO32" t="s">
        <v>205</v>
      </c>
      <c r="AW32" s="5">
        <v>42278.422858796293</v>
      </c>
      <c r="AX32" t="s">
        <v>204</v>
      </c>
      <c r="AY32">
        <v>250</v>
      </c>
      <c r="AZ32" t="s">
        <v>203</v>
      </c>
      <c r="BA32" t="s">
        <v>191</v>
      </c>
      <c r="BB32" t="s">
        <v>672</v>
      </c>
      <c r="BC32" s="4" t="s">
        <v>195</v>
      </c>
      <c r="BD32" s="4" t="s">
        <v>199</v>
      </c>
      <c r="BE32" t="s">
        <v>201</v>
      </c>
      <c r="BF32" s="4" t="s">
        <v>200</v>
      </c>
      <c r="BG32" t="s">
        <v>202</v>
      </c>
    </row>
    <row r="33" spans="1:59" x14ac:dyDescent="0.2">
      <c r="A33">
        <v>32</v>
      </c>
      <c r="B33" t="s">
        <v>150</v>
      </c>
      <c r="C33" t="str">
        <f t="shared" si="2"/>
        <v>SB072215TAWCSCB33CD05VMTV4R1</v>
      </c>
      <c r="D33" t="str">
        <f t="shared" si="3"/>
        <v>B072215TAWCSCB33CD05</v>
      </c>
      <c r="E33">
        <v>1</v>
      </c>
      <c r="F33" t="s">
        <v>686</v>
      </c>
      <c r="G33" t="str">
        <f t="shared" si="4"/>
        <v>072215</v>
      </c>
      <c r="H33" s="10" t="str">
        <f>"05"</f>
        <v>05</v>
      </c>
      <c r="I33" t="s">
        <v>685</v>
      </c>
      <c r="J33" t="s">
        <v>684</v>
      </c>
      <c r="K33" t="str">
        <f t="shared" si="5"/>
        <v>072215</v>
      </c>
      <c r="P33">
        <v>2015</v>
      </c>
      <c r="AG33" t="s">
        <v>206</v>
      </c>
      <c r="AH33" t="s">
        <v>207</v>
      </c>
      <c r="AK33" t="s">
        <v>71</v>
      </c>
      <c r="AO33" t="s">
        <v>205</v>
      </c>
      <c r="AW33" s="5">
        <v>42278.422858796293</v>
      </c>
      <c r="AX33" t="s">
        <v>204</v>
      </c>
      <c r="AY33">
        <v>250</v>
      </c>
      <c r="AZ33" t="s">
        <v>203</v>
      </c>
      <c r="BA33" t="s">
        <v>191</v>
      </c>
      <c r="BB33" t="s">
        <v>672</v>
      </c>
      <c r="BC33" s="4" t="s">
        <v>195</v>
      </c>
      <c r="BD33" s="4" t="s">
        <v>199</v>
      </c>
      <c r="BE33" t="s">
        <v>201</v>
      </c>
      <c r="BF33" s="4" t="s">
        <v>200</v>
      </c>
      <c r="BG33" t="s">
        <v>202</v>
      </c>
    </row>
    <row r="34" spans="1:59" x14ac:dyDescent="0.2">
      <c r="A34">
        <v>33</v>
      </c>
      <c r="B34" t="s">
        <v>151</v>
      </c>
      <c r="C34" t="str">
        <f t="shared" si="2"/>
        <v>SB072215TAWCSCB33CD06VMTV4R1</v>
      </c>
      <c r="D34" t="str">
        <f t="shared" si="3"/>
        <v>B072215TAWCSCB33CD06</v>
      </c>
      <c r="E34">
        <v>1</v>
      </c>
      <c r="F34" t="s">
        <v>686</v>
      </c>
      <c r="G34" t="str">
        <f t="shared" si="4"/>
        <v>072215</v>
      </c>
      <c r="H34" s="10" t="str">
        <f>"06"</f>
        <v>06</v>
      </c>
      <c r="I34" t="s">
        <v>685</v>
      </c>
      <c r="J34" t="s">
        <v>684</v>
      </c>
      <c r="K34" t="str">
        <f t="shared" si="5"/>
        <v>072215</v>
      </c>
      <c r="P34">
        <v>2015</v>
      </c>
      <c r="AG34" t="s">
        <v>206</v>
      </c>
      <c r="AH34" t="s">
        <v>207</v>
      </c>
      <c r="AK34" t="s">
        <v>72</v>
      </c>
      <c r="AO34" t="s">
        <v>205</v>
      </c>
      <c r="AW34" s="5">
        <v>42278.422858796293</v>
      </c>
      <c r="AX34" t="s">
        <v>204</v>
      </c>
      <c r="AY34">
        <v>250</v>
      </c>
      <c r="AZ34" t="s">
        <v>203</v>
      </c>
      <c r="BA34" t="s">
        <v>191</v>
      </c>
      <c r="BB34" t="s">
        <v>672</v>
      </c>
      <c r="BC34" s="4" t="s">
        <v>195</v>
      </c>
      <c r="BD34" s="4" t="s">
        <v>199</v>
      </c>
      <c r="BE34" t="s">
        <v>201</v>
      </c>
      <c r="BF34" s="4" t="s">
        <v>200</v>
      </c>
      <c r="BG34" t="s">
        <v>202</v>
      </c>
    </row>
    <row r="35" spans="1:59" x14ac:dyDescent="0.2">
      <c r="A35">
        <v>34</v>
      </c>
      <c r="B35" t="s">
        <v>152</v>
      </c>
      <c r="C35" t="str">
        <f t="shared" si="2"/>
        <v>SB072215TAWCSCB33CD07VMTV4R1</v>
      </c>
      <c r="D35" t="str">
        <f t="shared" si="3"/>
        <v>B072215TAWCSCB33CD07</v>
      </c>
      <c r="E35">
        <v>1</v>
      </c>
      <c r="F35" t="s">
        <v>686</v>
      </c>
      <c r="G35" t="str">
        <f t="shared" si="4"/>
        <v>072215</v>
      </c>
      <c r="H35" s="10" t="str">
        <f>"07"</f>
        <v>07</v>
      </c>
      <c r="I35" t="s">
        <v>685</v>
      </c>
      <c r="J35" t="s">
        <v>684</v>
      </c>
      <c r="K35" t="str">
        <f t="shared" si="5"/>
        <v>072215</v>
      </c>
      <c r="P35">
        <v>2015</v>
      </c>
      <c r="AG35" t="s">
        <v>206</v>
      </c>
      <c r="AH35" t="s">
        <v>207</v>
      </c>
      <c r="AK35" t="s">
        <v>73</v>
      </c>
      <c r="AO35" t="s">
        <v>205</v>
      </c>
      <c r="AW35" s="5">
        <v>42278.422858796293</v>
      </c>
      <c r="AX35" t="s">
        <v>204</v>
      </c>
      <c r="AY35">
        <v>250</v>
      </c>
      <c r="AZ35" t="s">
        <v>203</v>
      </c>
      <c r="BA35" t="s">
        <v>191</v>
      </c>
      <c r="BB35" t="s">
        <v>672</v>
      </c>
      <c r="BC35" s="4" t="s">
        <v>195</v>
      </c>
      <c r="BD35" s="4" t="s">
        <v>199</v>
      </c>
      <c r="BE35" t="s">
        <v>201</v>
      </c>
      <c r="BF35" s="4" t="s">
        <v>200</v>
      </c>
      <c r="BG35" t="s">
        <v>202</v>
      </c>
    </row>
    <row r="36" spans="1:59" x14ac:dyDescent="0.2">
      <c r="A36">
        <v>35</v>
      </c>
      <c r="B36" t="s">
        <v>153</v>
      </c>
      <c r="C36" t="str">
        <f t="shared" si="2"/>
        <v>SB072215TAWCSCB33CD08VMTV4R1</v>
      </c>
      <c r="D36" t="str">
        <f t="shared" si="3"/>
        <v>B072215TAWCSCB33CD08</v>
      </c>
      <c r="E36">
        <v>1</v>
      </c>
      <c r="F36" t="s">
        <v>686</v>
      </c>
      <c r="G36" t="str">
        <f t="shared" si="4"/>
        <v>072215</v>
      </c>
      <c r="H36" s="10" t="str">
        <f>"08"</f>
        <v>08</v>
      </c>
      <c r="I36" t="s">
        <v>685</v>
      </c>
      <c r="J36" t="s">
        <v>684</v>
      </c>
      <c r="K36" t="str">
        <f t="shared" si="5"/>
        <v>072215</v>
      </c>
      <c r="P36">
        <v>2015</v>
      </c>
      <c r="AG36" t="s">
        <v>206</v>
      </c>
      <c r="AH36" t="s">
        <v>207</v>
      </c>
      <c r="AK36" t="s">
        <v>74</v>
      </c>
      <c r="AO36" t="s">
        <v>205</v>
      </c>
      <c r="AW36" s="5">
        <v>42278.422858796293</v>
      </c>
      <c r="AX36" t="s">
        <v>204</v>
      </c>
      <c r="AY36">
        <v>250</v>
      </c>
      <c r="AZ36" t="s">
        <v>203</v>
      </c>
      <c r="BA36" t="s">
        <v>191</v>
      </c>
      <c r="BB36" t="s">
        <v>672</v>
      </c>
      <c r="BC36" s="4" t="s">
        <v>195</v>
      </c>
      <c r="BD36" s="4" t="s">
        <v>199</v>
      </c>
      <c r="BE36" t="s">
        <v>201</v>
      </c>
      <c r="BF36" s="4" t="s">
        <v>200</v>
      </c>
      <c r="BG36" t="s">
        <v>202</v>
      </c>
    </row>
    <row r="37" spans="1:59" x14ac:dyDescent="0.2">
      <c r="A37">
        <v>36</v>
      </c>
      <c r="B37" t="s">
        <v>154</v>
      </c>
      <c r="C37" t="str">
        <f t="shared" si="2"/>
        <v>SB072215TAWCSCB33CD09VMTV4R1</v>
      </c>
      <c r="D37" t="str">
        <f t="shared" si="3"/>
        <v>B072215TAWCSCB33CD09</v>
      </c>
      <c r="E37">
        <v>1</v>
      </c>
      <c r="F37" t="s">
        <v>686</v>
      </c>
      <c r="G37" t="str">
        <f t="shared" si="4"/>
        <v>072215</v>
      </c>
      <c r="H37" s="10" t="str">
        <f>"09"</f>
        <v>09</v>
      </c>
      <c r="I37" t="s">
        <v>685</v>
      </c>
      <c r="J37" t="s">
        <v>684</v>
      </c>
      <c r="K37" t="str">
        <f t="shared" si="5"/>
        <v>072215</v>
      </c>
      <c r="P37">
        <v>2015</v>
      </c>
      <c r="AG37" t="s">
        <v>206</v>
      </c>
      <c r="AH37" t="s">
        <v>207</v>
      </c>
      <c r="AK37" t="s">
        <v>75</v>
      </c>
      <c r="AO37" t="s">
        <v>205</v>
      </c>
      <c r="AW37" s="5">
        <v>42278.422858796293</v>
      </c>
      <c r="AX37" t="s">
        <v>204</v>
      </c>
      <c r="AY37">
        <v>250</v>
      </c>
      <c r="AZ37" t="s">
        <v>203</v>
      </c>
      <c r="BA37" t="s">
        <v>191</v>
      </c>
      <c r="BB37" t="s">
        <v>672</v>
      </c>
      <c r="BC37" s="4" t="s">
        <v>195</v>
      </c>
      <c r="BD37" s="4" t="s">
        <v>199</v>
      </c>
      <c r="BE37" t="s">
        <v>201</v>
      </c>
      <c r="BF37" s="4" t="s">
        <v>200</v>
      </c>
      <c r="BG37" t="s">
        <v>202</v>
      </c>
    </row>
    <row r="38" spans="1:59" x14ac:dyDescent="0.2">
      <c r="A38">
        <v>37</v>
      </c>
      <c r="B38" t="s">
        <v>155</v>
      </c>
      <c r="C38" t="str">
        <f t="shared" si="2"/>
        <v>SB072215TAWCSCB33CD10VMTV4R1</v>
      </c>
      <c r="D38" t="str">
        <f t="shared" si="3"/>
        <v>B072215TAWCSCB33CD10</v>
      </c>
      <c r="E38">
        <v>1</v>
      </c>
      <c r="F38" t="s">
        <v>686</v>
      </c>
      <c r="G38" t="str">
        <f t="shared" si="4"/>
        <v>072215</v>
      </c>
      <c r="H38" s="10">
        <v>10</v>
      </c>
      <c r="I38" t="s">
        <v>685</v>
      </c>
      <c r="J38" t="s">
        <v>684</v>
      </c>
      <c r="K38" t="str">
        <f t="shared" si="5"/>
        <v>072215</v>
      </c>
      <c r="P38">
        <v>2015</v>
      </c>
      <c r="AG38" t="s">
        <v>206</v>
      </c>
      <c r="AH38" t="s">
        <v>207</v>
      </c>
      <c r="AK38" t="s">
        <v>76</v>
      </c>
      <c r="AO38" t="s">
        <v>205</v>
      </c>
      <c r="AW38" s="5">
        <v>42278.422858796293</v>
      </c>
      <c r="AX38" t="s">
        <v>204</v>
      </c>
      <c r="AY38">
        <v>250</v>
      </c>
      <c r="AZ38" t="s">
        <v>203</v>
      </c>
      <c r="BA38" t="s">
        <v>191</v>
      </c>
      <c r="BB38" t="s">
        <v>672</v>
      </c>
      <c r="BC38" s="4" t="s">
        <v>195</v>
      </c>
      <c r="BD38" s="4" t="s">
        <v>199</v>
      </c>
      <c r="BE38" t="s">
        <v>201</v>
      </c>
      <c r="BF38" s="4" t="s">
        <v>200</v>
      </c>
      <c r="BG38" t="s">
        <v>202</v>
      </c>
    </row>
    <row r="39" spans="1:59" x14ac:dyDescent="0.2">
      <c r="A39">
        <v>38</v>
      </c>
      <c r="B39" t="s">
        <v>156</v>
      </c>
      <c r="C39" t="str">
        <f t="shared" si="2"/>
        <v>SB072215TAWCSCB33CD10VMTV4R2</v>
      </c>
      <c r="D39" t="str">
        <f t="shared" si="3"/>
        <v>B072215TAWCSCB33CD10</v>
      </c>
      <c r="E39">
        <v>2</v>
      </c>
      <c r="F39" t="s">
        <v>686</v>
      </c>
      <c r="G39" t="str">
        <f t="shared" si="4"/>
        <v>072215</v>
      </c>
      <c r="H39" s="10">
        <v>10</v>
      </c>
      <c r="I39" t="s">
        <v>685</v>
      </c>
      <c r="J39" t="s">
        <v>684</v>
      </c>
      <c r="K39" t="str">
        <f t="shared" si="5"/>
        <v>072215</v>
      </c>
      <c r="P39">
        <v>2015</v>
      </c>
      <c r="AG39" t="s">
        <v>206</v>
      </c>
      <c r="AH39" t="s">
        <v>207</v>
      </c>
      <c r="AK39" t="s">
        <v>77</v>
      </c>
      <c r="AO39" t="s">
        <v>205</v>
      </c>
      <c r="AW39" s="5">
        <v>42278.422858796293</v>
      </c>
      <c r="AX39" t="s">
        <v>204</v>
      </c>
      <c r="AY39">
        <v>250</v>
      </c>
      <c r="AZ39" t="s">
        <v>203</v>
      </c>
      <c r="BA39" t="s">
        <v>191</v>
      </c>
      <c r="BB39" t="s">
        <v>672</v>
      </c>
      <c r="BC39" s="4" t="s">
        <v>195</v>
      </c>
      <c r="BD39" s="4" t="s">
        <v>199</v>
      </c>
      <c r="BE39" t="s">
        <v>201</v>
      </c>
      <c r="BF39" s="4" t="s">
        <v>200</v>
      </c>
      <c r="BG39" t="s">
        <v>202</v>
      </c>
    </row>
    <row r="40" spans="1:59" x14ac:dyDescent="0.2">
      <c r="A40">
        <v>39</v>
      </c>
      <c r="B40" t="s">
        <v>157</v>
      </c>
      <c r="C40" t="str">
        <f t="shared" si="2"/>
        <v>SB072215TAWCSCB33CD11VMTV4R1</v>
      </c>
      <c r="D40" t="str">
        <f t="shared" si="3"/>
        <v>B072215TAWCSCB33CD11</v>
      </c>
      <c r="E40">
        <v>1</v>
      </c>
      <c r="F40" t="s">
        <v>686</v>
      </c>
      <c r="G40" t="str">
        <f t="shared" si="4"/>
        <v>072215</v>
      </c>
      <c r="H40" s="10">
        <v>11</v>
      </c>
      <c r="I40" t="s">
        <v>685</v>
      </c>
      <c r="J40" t="s">
        <v>684</v>
      </c>
      <c r="K40" t="str">
        <f t="shared" si="5"/>
        <v>072215</v>
      </c>
      <c r="P40">
        <v>2015</v>
      </c>
      <c r="AG40" t="s">
        <v>206</v>
      </c>
      <c r="AH40" t="s">
        <v>207</v>
      </c>
      <c r="AK40" t="s">
        <v>78</v>
      </c>
      <c r="AO40" t="s">
        <v>205</v>
      </c>
      <c r="AW40" s="5">
        <v>42278.422858796293</v>
      </c>
      <c r="AX40" t="s">
        <v>204</v>
      </c>
      <c r="AY40">
        <v>250</v>
      </c>
      <c r="AZ40" t="s">
        <v>203</v>
      </c>
      <c r="BA40" t="s">
        <v>191</v>
      </c>
      <c r="BB40" t="s">
        <v>672</v>
      </c>
      <c r="BC40" s="4" t="s">
        <v>195</v>
      </c>
      <c r="BD40" s="4" t="s">
        <v>199</v>
      </c>
      <c r="BE40" t="s">
        <v>201</v>
      </c>
      <c r="BF40" s="4" t="s">
        <v>200</v>
      </c>
      <c r="BG40" t="s">
        <v>202</v>
      </c>
    </row>
    <row r="41" spans="1:59" x14ac:dyDescent="0.2">
      <c r="A41">
        <v>40</v>
      </c>
      <c r="B41" t="s">
        <v>158</v>
      </c>
      <c r="C41" t="str">
        <f t="shared" si="2"/>
        <v>SB072215TAWCSCB33CD12VMTV4R1</v>
      </c>
      <c r="D41" t="str">
        <f t="shared" si="3"/>
        <v>B072215TAWCSCB33CD12</v>
      </c>
      <c r="E41">
        <v>1</v>
      </c>
      <c r="F41" t="s">
        <v>686</v>
      </c>
      <c r="G41" t="str">
        <f t="shared" si="4"/>
        <v>072215</v>
      </c>
      <c r="H41" s="10">
        <v>12</v>
      </c>
      <c r="I41" t="s">
        <v>685</v>
      </c>
      <c r="J41" t="s">
        <v>684</v>
      </c>
      <c r="K41" t="str">
        <f t="shared" si="5"/>
        <v>072215</v>
      </c>
      <c r="P41">
        <v>2015</v>
      </c>
      <c r="AG41" t="s">
        <v>206</v>
      </c>
      <c r="AH41" t="s">
        <v>207</v>
      </c>
      <c r="AK41" t="s">
        <v>79</v>
      </c>
      <c r="AO41" t="s">
        <v>205</v>
      </c>
      <c r="AW41" s="5">
        <v>42278.422858796293</v>
      </c>
      <c r="AX41" t="s">
        <v>204</v>
      </c>
      <c r="AY41">
        <v>250</v>
      </c>
      <c r="AZ41" t="s">
        <v>203</v>
      </c>
      <c r="BA41" t="s">
        <v>191</v>
      </c>
      <c r="BB41" t="s">
        <v>672</v>
      </c>
      <c r="BC41" s="4" t="s">
        <v>195</v>
      </c>
      <c r="BD41" s="4" t="s">
        <v>199</v>
      </c>
      <c r="BE41" t="s">
        <v>201</v>
      </c>
      <c r="BF41" s="4" t="s">
        <v>200</v>
      </c>
      <c r="BG41" t="s">
        <v>202</v>
      </c>
    </row>
    <row r="42" spans="1:59" x14ac:dyDescent="0.2">
      <c r="A42">
        <v>41</v>
      </c>
      <c r="B42" t="s">
        <v>159</v>
      </c>
      <c r="C42" t="str">
        <f t="shared" si="2"/>
        <v>SB072215TAWCSCB33CD13VMTV4R1</v>
      </c>
      <c r="D42" t="str">
        <f t="shared" si="3"/>
        <v>B072215TAWCSCB33CD13</v>
      </c>
      <c r="E42">
        <v>1</v>
      </c>
      <c r="F42" t="s">
        <v>686</v>
      </c>
      <c r="G42" t="str">
        <f t="shared" si="4"/>
        <v>072215</v>
      </c>
      <c r="H42" s="10">
        <v>13</v>
      </c>
      <c r="I42" t="s">
        <v>685</v>
      </c>
      <c r="J42" t="s">
        <v>684</v>
      </c>
      <c r="K42" t="str">
        <f t="shared" si="5"/>
        <v>072215</v>
      </c>
      <c r="P42">
        <v>2015</v>
      </c>
      <c r="AG42" t="s">
        <v>206</v>
      </c>
      <c r="AH42" t="s">
        <v>207</v>
      </c>
      <c r="AK42" t="s">
        <v>80</v>
      </c>
      <c r="AO42" t="s">
        <v>205</v>
      </c>
      <c r="AW42" s="5">
        <v>42278.422858796293</v>
      </c>
      <c r="AX42" t="s">
        <v>204</v>
      </c>
      <c r="AY42">
        <v>250</v>
      </c>
      <c r="AZ42" t="s">
        <v>203</v>
      </c>
      <c r="BA42" t="s">
        <v>191</v>
      </c>
      <c r="BB42" t="s">
        <v>672</v>
      </c>
      <c r="BC42" s="4" t="s">
        <v>195</v>
      </c>
      <c r="BD42" s="4" t="s">
        <v>199</v>
      </c>
      <c r="BE42" t="s">
        <v>201</v>
      </c>
      <c r="BF42" s="4" t="s">
        <v>200</v>
      </c>
      <c r="BG42" t="s">
        <v>202</v>
      </c>
    </row>
    <row r="43" spans="1:59" x14ac:dyDescent="0.2">
      <c r="A43">
        <v>42</v>
      </c>
      <c r="B43" t="s">
        <v>160</v>
      </c>
      <c r="C43" t="str">
        <f t="shared" si="2"/>
        <v>SB072215TAWCSCB33CD14VMTV4R1</v>
      </c>
      <c r="D43" t="str">
        <f t="shared" si="3"/>
        <v>B072215TAWCSCB33CD14</v>
      </c>
      <c r="E43">
        <v>1</v>
      </c>
      <c r="F43" t="s">
        <v>686</v>
      </c>
      <c r="G43" t="str">
        <f t="shared" si="4"/>
        <v>072215</v>
      </c>
      <c r="H43" s="10">
        <v>14</v>
      </c>
      <c r="I43" t="s">
        <v>685</v>
      </c>
      <c r="J43" t="s">
        <v>684</v>
      </c>
      <c r="K43" t="str">
        <f t="shared" si="5"/>
        <v>072215</v>
      </c>
      <c r="P43">
        <v>2015</v>
      </c>
      <c r="AG43" t="s">
        <v>206</v>
      </c>
      <c r="AH43" t="s">
        <v>207</v>
      </c>
      <c r="AK43" t="s">
        <v>81</v>
      </c>
      <c r="AO43" t="s">
        <v>205</v>
      </c>
      <c r="AW43" s="5">
        <v>42278.422858796293</v>
      </c>
      <c r="AX43" t="s">
        <v>204</v>
      </c>
      <c r="AY43">
        <v>250</v>
      </c>
      <c r="AZ43" t="s">
        <v>203</v>
      </c>
      <c r="BA43" t="s">
        <v>191</v>
      </c>
      <c r="BB43" t="s">
        <v>672</v>
      </c>
      <c r="BC43" s="4" t="s">
        <v>195</v>
      </c>
      <c r="BD43" s="4" t="s">
        <v>199</v>
      </c>
      <c r="BE43" t="s">
        <v>201</v>
      </c>
      <c r="BF43" s="4" t="s">
        <v>200</v>
      </c>
      <c r="BG43" t="s">
        <v>202</v>
      </c>
    </row>
    <row r="44" spans="1:59" x14ac:dyDescent="0.2">
      <c r="A44">
        <v>43</v>
      </c>
      <c r="B44" t="s">
        <v>161</v>
      </c>
      <c r="C44" t="str">
        <f t="shared" si="2"/>
        <v>SB072215TAWCSCB33CD15VMTV4R1</v>
      </c>
      <c r="D44" t="str">
        <f t="shared" si="3"/>
        <v>B072215TAWCSCB33CD15</v>
      </c>
      <c r="E44">
        <v>1</v>
      </c>
      <c r="F44" t="s">
        <v>686</v>
      </c>
      <c r="G44" t="str">
        <f t="shared" si="4"/>
        <v>072215</v>
      </c>
      <c r="H44" s="10">
        <v>15</v>
      </c>
      <c r="I44" t="s">
        <v>685</v>
      </c>
      <c r="J44" t="s">
        <v>684</v>
      </c>
      <c r="K44" t="str">
        <f t="shared" si="5"/>
        <v>072215</v>
      </c>
      <c r="P44">
        <v>2015</v>
      </c>
      <c r="AG44" t="s">
        <v>206</v>
      </c>
      <c r="AH44" t="s">
        <v>207</v>
      </c>
      <c r="AK44" t="s">
        <v>82</v>
      </c>
      <c r="AO44" t="s">
        <v>205</v>
      </c>
      <c r="AW44" s="5">
        <v>42278.422858796293</v>
      </c>
      <c r="AX44" t="s">
        <v>204</v>
      </c>
      <c r="AY44">
        <v>250</v>
      </c>
      <c r="AZ44" t="s">
        <v>203</v>
      </c>
      <c r="BA44" t="s">
        <v>191</v>
      </c>
      <c r="BB44" t="s">
        <v>672</v>
      </c>
      <c r="BC44" s="4" t="s">
        <v>195</v>
      </c>
      <c r="BD44" s="4" t="s">
        <v>199</v>
      </c>
      <c r="BE44" t="s">
        <v>201</v>
      </c>
      <c r="BF44" s="4" t="s">
        <v>200</v>
      </c>
      <c r="BG44" t="s">
        <v>202</v>
      </c>
    </row>
    <row r="45" spans="1:59" x14ac:dyDescent="0.2">
      <c r="A45">
        <v>44</v>
      </c>
      <c r="B45" t="s">
        <v>162</v>
      </c>
      <c r="C45" t="str">
        <f t="shared" si="2"/>
        <v>SB072215TAWCSCB33CD18VMTV4R1</v>
      </c>
      <c r="D45" t="str">
        <f t="shared" si="3"/>
        <v>B072215TAWCSCB33CD18</v>
      </c>
      <c r="E45">
        <v>1</v>
      </c>
      <c r="F45" t="s">
        <v>686</v>
      </c>
      <c r="G45" t="str">
        <f t="shared" si="4"/>
        <v>072215</v>
      </c>
      <c r="H45" s="10">
        <v>18</v>
      </c>
      <c r="I45" t="s">
        <v>685</v>
      </c>
      <c r="J45" t="s">
        <v>684</v>
      </c>
      <c r="K45" t="str">
        <f t="shared" si="5"/>
        <v>072215</v>
      </c>
      <c r="P45">
        <v>2015</v>
      </c>
      <c r="AG45" t="s">
        <v>206</v>
      </c>
      <c r="AH45" t="s">
        <v>207</v>
      </c>
      <c r="AK45" t="s">
        <v>83</v>
      </c>
      <c r="AO45" t="s">
        <v>205</v>
      </c>
      <c r="AW45" s="5">
        <v>42278.422858796293</v>
      </c>
      <c r="AX45" t="s">
        <v>204</v>
      </c>
      <c r="AY45">
        <v>250</v>
      </c>
      <c r="AZ45" t="s">
        <v>203</v>
      </c>
      <c r="BA45" t="s">
        <v>191</v>
      </c>
      <c r="BB45" t="s">
        <v>672</v>
      </c>
      <c r="BC45" s="4" t="s">
        <v>195</v>
      </c>
      <c r="BD45" s="4" t="s">
        <v>199</v>
      </c>
      <c r="BE45" t="s">
        <v>201</v>
      </c>
      <c r="BF45" s="4" t="s">
        <v>200</v>
      </c>
      <c r="BG45" t="s">
        <v>202</v>
      </c>
    </row>
    <row r="46" spans="1:59" x14ac:dyDescent="0.2">
      <c r="A46">
        <v>45</v>
      </c>
      <c r="B46" t="s">
        <v>163</v>
      </c>
      <c r="C46" t="str">
        <f t="shared" si="2"/>
        <v>SB072215TAWCSCB33CD20VMTV4R1</v>
      </c>
      <c r="D46" t="str">
        <f t="shared" si="3"/>
        <v>B072215TAWCSCB33CD20</v>
      </c>
      <c r="E46">
        <v>1</v>
      </c>
      <c r="F46" t="s">
        <v>686</v>
      </c>
      <c r="G46" t="str">
        <f t="shared" si="4"/>
        <v>072215</v>
      </c>
      <c r="H46" s="10">
        <v>20</v>
      </c>
      <c r="I46" t="s">
        <v>685</v>
      </c>
      <c r="J46" t="s">
        <v>684</v>
      </c>
      <c r="K46" t="str">
        <f t="shared" si="5"/>
        <v>072215</v>
      </c>
      <c r="P46">
        <v>2015</v>
      </c>
      <c r="AG46" t="s">
        <v>206</v>
      </c>
      <c r="AH46" t="s">
        <v>207</v>
      </c>
      <c r="AK46" s="3" t="s">
        <v>84</v>
      </c>
      <c r="AO46" t="s">
        <v>205</v>
      </c>
      <c r="AW46" s="5">
        <v>42278.422858796293</v>
      </c>
      <c r="AX46" t="s">
        <v>204</v>
      </c>
      <c r="AY46">
        <v>250</v>
      </c>
      <c r="AZ46" t="s">
        <v>203</v>
      </c>
      <c r="BA46" t="s">
        <v>191</v>
      </c>
      <c r="BB46" t="s">
        <v>672</v>
      </c>
      <c r="BC46" s="4" t="s">
        <v>195</v>
      </c>
      <c r="BD46" s="4" t="s">
        <v>199</v>
      </c>
      <c r="BE46" t="s">
        <v>201</v>
      </c>
      <c r="BF46" s="4" t="s">
        <v>200</v>
      </c>
      <c r="BG46" t="s">
        <v>202</v>
      </c>
    </row>
    <row r="47" spans="1:59" x14ac:dyDescent="0.2">
      <c r="A47">
        <v>46</v>
      </c>
      <c r="B47" t="s">
        <v>164</v>
      </c>
      <c r="C47" t="str">
        <f t="shared" si="2"/>
        <v>SB072215TAWCSCB33CD22VMTV4R1</v>
      </c>
      <c r="D47" t="str">
        <f t="shared" si="3"/>
        <v>B072215TAWCSCB33CD22</v>
      </c>
      <c r="E47">
        <v>1</v>
      </c>
      <c r="F47" t="s">
        <v>686</v>
      </c>
      <c r="G47" t="str">
        <f t="shared" si="4"/>
        <v>072215</v>
      </c>
      <c r="H47" s="10">
        <v>22</v>
      </c>
      <c r="I47" t="s">
        <v>685</v>
      </c>
      <c r="J47" t="s">
        <v>684</v>
      </c>
      <c r="K47" t="str">
        <f t="shared" si="5"/>
        <v>072215</v>
      </c>
      <c r="P47">
        <v>2015</v>
      </c>
      <c r="AG47" t="s">
        <v>206</v>
      </c>
      <c r="AH47" t="s">
        <v>207</v>
      </c>
      <c r="AK47" t="s">
        <v>85</v>
      </c>
      <c r="AO47" t="s">
        <v>205</v>
      </c>
      <c r="AW47" s="5">
        <v>42278.422858796293</v>
      </c>
      <c r="AX47" t="s">
        <v>204</v>
      </c>
      <c r="AY47">
        <v>250</v>
      </c>
      <c r="AZ47" t="s">
        <v>203</v>
      </c>
      <c r="BA47" t="s">
        <v>191</v>
      </c>
      <c r="BB47" t="s">
        <v>672</v>
      </c>
      <c r="BC47" s="4" t="s">
        <v>195</v>
      </c>
      <c r="BD47" s="4" t="s">
        <v>199</v>
      </c>
      <c r="BE47" t="s">
        <v>201</v>
      </c>
      <c r="BF47" s="4" t="s">
        <v>200</v>
      </c>
      <c r="BG47" t="s">
        <v>202</v>
      </c>
    </row>
    <row r="48" spans="1:59" x14ac:dyDescent="0.2">
      <c r="A48">
        <v>47</v>
      </c>
      <c r="B48" t="s">
        <v>165</v>
      </c>
      <c r="C48" t="str">
        <f t="shared" si="2"/>
        <v>SB072215TAWCSCB33CDEBVMTV4R1</v>
      </c>
      <c r="D48" t="str">
        <f t="shared" si="3"/>
        <v>B072215TAWCSCB33CDEB</v>
      </c>
      <c r="E48">
        <v>1</v>
      </c>
      <c r="F48" t="s">
        <v>686</v>
      </c>
      <c r="G48" t="str">
        <f t="shared" si="4"/>
        <v>072215</v>
      </c>
      <c r="H48" s="10" t="s">
        <v>688</v>
      </c>
      <c r="I48" t="s">
        <v>685</v>
      </c>
      <c r="J48" t="s">
        <v>684</v>
      </c>
      <c r="K48" t="str">
        <f t="shared" si="5"/>
        <v>072215</v>
      </c>
      <c r="P48">
        <v>2015</v>
      </c>
      <c r="AG48" t="s">
        <v>206</v>
      </c>
      <c r="AH48" t="s">
        <v>207</v>
      </c>
      <c r="AK48" t="s">
        <v>86</v>
      </c>
      <c r="AO48" t="s">
        <v>205</v>
      </c>
      <c r="AW48" s="5">
        <v>42278.422858796293</v>
      </c>
      <c r="AX48" t="s">
        <v>204</v>
      </c>
      <c r="AY48">
        <v>250</v>
      </c>
      <c r="AZ48" t="s">
        <v>203</v>
      </c>
      <c r="BA48" t="s">
        <v>191</v>
      </c>
      <c r="BB48" t="s">
        <v>672</v>
      </c>
      <c r="BC48" s="4" t="s">
        <v>195</v>
      </c>
      <c r="BD48" s="4" t="s">
        <v>199</v>
      </c>
      <c r="BE48" t="s">
        <v>201</v>
      </c>
      <c r="BF48" s="4" t="s">
        <v>200</v>
      </c>
      <c r="BG48" t="s">
        <v>202</v>
      </c>
    </row>
    <row r="49" spans="1:59" x14ac:dyDescent="0.2">
      <c r="A49">
        <v>48</v>
      </c>
      <c r="B49" t="s">
        <v>87</v>
      </c>
      <c r="C49" t="str">
        <f t="shared" si="2"/>
        <v>SBTAWCSNONEDNONEVMTV4R1</v>
      </c>
      <c r="D49" t="str">
        <f t="shared" si="3"/>
        <v>BTAWCSNONEDNONE</v>
      </c>
      <c r="E49">
        <v>1</v>
      </c>
      <c r="F49" t="s">
        <v>975</v>
      </c>
      <c r="H49" t="s">
        <v>975</v>
      </c>
      <c r="I49" t="s">
        <v>685</v>
      </c>
      <c r="J49" t="s">
        <v>684</v>
      </c>
      <c r="K49" t="s">
        <v>120</v>
      </c>
      <c r="P49">
        <v>2015</v>
      </c>
      <c r="AG49" t="s">
        <v>206</v>
      </c>
      <c r="AH49" t="s">
        <v>207</v>
      </c>
      <c r="AK49" t="s">
        <v>88</v>
      </c>
      <c r="AO49" t="s">
        <v>205</v>
      </c>
      <c r="AW49" s="5">
        <v>42278.422858796293</v>
      </c>
      <c r="AX49" t="s">
        <v>204</v>
      </c>
      <c r="AY49">
        <v>250</v>
      </c>
      <c r="AZ49" t="s">
        <v>203</v>
      </c>
      <c r="BA49" t="s">
        <v>191</v>
      </c>
      <c r="BB49" t="s">
        <v>672</v>
      </c>
      <c r="BC49" s="4" t="s">
        <v>195</v>
      </c>
      <c r="BD49" s="4" t="s">
        <v>199</v>
      </c>
      <c r="BE49" t="s">
        <v>201</v>
      </c>
      <c r="BF49" s="4" t="s">
        <v>200</v>
      </c>
      <c r="BG49" t="s">
        <v>202</v>
      </c>
    </row>
    <row r="50" spans="1:59" x14ac:dyDescent="0.2">
      <c r="A50">
        <v>49</v>
      </c>
      <c r="B50" t="s">
        <v>89</v>
      </c>
      <c r="C50" t="str">
        <f t="shared" si="2"/>
        <v>SBTAWCSNONEDNONEVMTV4R1</v>
      </c>
      <c r="D50" t="str">
        <f t="shared" si="3"/>
        <v>BTAWCSNONEDNONE</v>
      </c>
      <c r="E50">
        <v>1</v>
      </c>
      <c r="F50" t="s">
        <v>975</v>
      </c>
      <c r="H50" t="s">
        <v>975</v>
      </c>
      <c r="I50" t="s">
        <v>685</v>
      </c>
      <c r="J50" t="s">
        <v>684</v>
      </c>
      <c r="K50" t="s">
        <v>120</v>
      </c>
      <c r="P50">
        <v>2015</v>
      </c>
      <c r="AG50" t="s">
        <v>206</v>
      </c>
      <c r="AH50" t="s">
        <v>207</v>
      </c>
      <c r="AK50" t="s">
        <v>90</v>
      </c>
      <c r="AO50" t="s">
        <v>205</v>
      </c>
      <c r="AW50" s="5">
        <v>42278.422858796293</v>
      </c>
      <c r="AX50" t="s">
        <v>204</v>
      </c>
      <c r="AY50">
        <v>250</v>
      </c>
      <c r="AZ50" t="s">
        <v>203</v>
      </c>
      <c r="BA50" t="s">
        <v>191</v>
      </c>
      <c r="BB50" t="s">
        <v>672</v>
      </c>
      <c r="BC50" s="4" t="s">
        <v>195</v>
      </c>
      <c r="BD50" s="4" t="s">
        <v>199</v>
      </c>
      <c r="BE50" t="s">
        <v>201</v>
      </c>
      <c r="BF50" s="4" t="s">
        <v>200</v>
      </c>
      <c r="BG50" t="s">
        <v>202</v>
      </c>
    </row>
    <row r="51" spans="1:59" x14ac:dyDescent="0.2">
      <c r="A51">
        <v>50</v>
      </c>
      <c r="B51" t="s">
        <v>166</v>
      </c>
      <c r="C51" t="str">
        <f t="shared" si="2"/>
        <v>SB082015TAWCSCB33CDSBVMTV4R1</v>
      </c>
      <c r="D51" t="str">
        <f t="shared" si="3"/>
        <v>B082015TAWCSCB33CDSB</v>
      </c>
      <c r="E51">
        <v>1</v>
      </c>
      <c r="F51" t="s">
        <v>686</v>
      </c>
      <c r="G51" t="str">
        <f t="shared" ref="G51:G64" si="6">"082015"</f>
        <v>082015</v>
      </c>
      <c r="H51" t="s">
        <v>687</v>
      </c>
      <c r="I51" t="s">
        <v>685</v>
      </c>
      <c r="J51" t="s">
        <v>684</v>
      </c>
      <c r="K51" t="str">
        <f>"082015"</f>
        <v>082015</v>
      </c>
      <c r="P51">
        <v>2015</v>
      </c>
      <c r="AG51" t="s">
        <v>206</v>
      </c>
      <c r="AH51" t="s">
        <v>207</v>
      </c>
      <c r="AK51" t="s">
        <v>91</v>
      </c>
      <c r="AO51" t="s">
        <v>205</v>
      </c>
      <c r="AW51" s="5">
        <v>42278.422858796293</v>
      </c>
      <c r="AX51" t="s">
        <v>204</v>
      </c>
      <c r="AY51">
        <v>250</v>
      </c>
      <c r="AZ51" t="s">
        <v>203</v>
      </c>
      <c r="BA51" t="s">
        <v>191</v>
      </c>
      <c r="BB51" t="s">
        <v>672</v>
      </c>
      <c r="BC51" s="4" t="s">
        <v>195</v>
      </c>
      <c r="BD51" s="4" t="s">
        <v>199</v>
      </c>
      <c r="BE51" t="s">
        <v>201</v>
      </c>
      <c r="BF51" s="4" t="s">
        <v>200</v>
      </c>
      <c r="BG51" t="s">
        <v>202</v>
      </c>
    </row>
    <row r="52" spans="1:59" x14ac:dyDescent="0.2">
      <c r="A52">
        <v>51</v>
      </c>
      <c r="B52" t="s">
        <v>167</v>
      </c>
      <c r="C52" t="str">
        <f t="shared" si="2"/>
        <v>SB082015TAWCSCB33CD00VMTV4R1</v>
      </c>
      <c r="D52" t="str">
        <f t="shared" si="3"/>
        <v>B082015TAWCSCB33CD00</v>
      </c>
      <c r="E52">
        <v>1</v>
      </c>
      <c r="F52" t="s">
        <v>686</v>
      </c>
      <c r="G52" t="str">
        <f t="shared" si="6"/>
        <v>082015</v>
      </c>
      <c r="H52" t="str">
        <f>"00"</f>
        <v>00</v>
      </c>
      <c r="I52" t="s">
        <v>685</v>
      </c>
      <c r="J52" t="s">
        <v>684</v>
      </c>
      <c r="K52" t="str">
        <f t="shared" ref="K52:K72" si="7">"082015"</f>
        <v>082015</v>
      </c>
      <c r="P52">
        <v>2015</v>
      </c>
      <c r="AG52" t="s">
        <v>206</v>
      </c>
      <c r="AH52" t="s">
        <v>207</v>
      </c>
      <c r="AK52" t="s">
        <v>92</v>
      </c>
      <c r="AO52" t="s">
        <v>205</v>
      </c>
      <c r="AW52" s="5">
        <v>42278.422858796293</v>
      </c>
      <c r="AX52" t="s">
        <v>204</v>
      </c>
      <c r="AY52">
        <v>250</v>
      </c>
      <c r="AZ52" t="s">
        <v>203</v>
      </c>
      <c r="BA52" t="s">
        <v>191</v>
      </c>
      <c r="BB52" t="s">
        <v>672</v>
      </c>
      <c r="BC52" s="4" t="s">
        <v>195</v>
      </c>
      <c r="BD52" s="4" t="s">
        <v>199</v>
      </c>
      <c r="BE52" t="s">
        <v>201</v>
      </c>
      <c r="BF52" s="4" t="s">
        <v>200</v>
      </c>
      <c r="BG52" t="s">
        <v>202</v>
      </c>
    </row>
    <row r="53" spans="1:59" x14ac:dyDescent="0.2">
      <c r="A53">
        <v>52</v>
      </c>
      <c r="B53" t="s">
        <v>168</v>
      </c>
      <c r="C53" t="str">
        <f t="shared" si="2"/>
        <v>SB082015TAWCSCB33CD01VMTV4R1</v>
      </c>
      <c r="D53" t="str">
        <f t="shared" si="3"/>
        <v>B082015TAWCSCB33CD01</v>
      </c>
      <c r="E53">
        <v>1</v>
      </c>
      <c r="F53" t="s">
        <v>686</v>
      </c>
      <c r="G53" t="str">
        <f t="shared" si="6"/>
        <v>082015</v>
      </c>
      <c r="H53" t="str">
        <f>"01"</f>
        <v>01</v>
      </c>
      <c r="I53" t="s">
        <v>685</v>
      </c>
      <c r="J53" t="s">
        <v>684</v>
      </c>
      <c r="K53" t="str">
        <f t="shared" si="7"/>
        <v>082015</v>
      </c>
      <c r="P53">
        <v>2015</v>
      </c>
      <c r="AG53" t="s">
        <v>206</v>
      </c>
      <c r="AH53" t="s">
        <v>207</v>
      </c>
      <c r="AK53" t="s">
        <v>93</v>
      </c>
      <c r="AO53" t="s">
        <v>205</v>
      </c>
      <c r="AW53" s="5">
        <v>42278.422858796293</v>
      </c>
      <c r="AX53" t="s">
        <v>204</v>
      </c>
      <c r="AY53">
        <v>250</v>
      </c>
      <c r="AZ53" t="s">
        <v>203</v>
      </c>
      <c r="BA53" t="s">
        <v>191</v>
      </c>
      <c r="BB53" t="s">
        <v>672</v>
      </c>
      <c r="BC53" s="4" t="s">
        <v>195</v>
      </c>
      <c r="BD53" s="4" t="s">
        <v>199</v>
      </c>
      <c r="BE53" t="s">
        <v>201</v>
      </c>
      <c r="BF53" s="4" t="s">
        <v>200</v>
      </c>
      <c r="BG53" t="s">
        <v>202</v>
      </c>
    </row>
    <row r="54" spans="1:59" x14ac:dyDescent="0.2">
      <c r="A54">
        <v>53</v>
      </c>
      <c r="B54" t="s">
        <v>169</v>
      </c>
      <c r="C54" t="str">
        <f t="shared" si="2"/>
        <v>SB082015TAWCSCB33CD02VMTV4R1</v>
      </c>
      <c r="D54" t="str">
        <f t="shared" si="3"/>
        <v>B082015TAWCSCB33CD02</v>
      </c>
      <c r="E54">
        <v>1</v>
      </c>
      <c r="F54" t="s">
        <v>686</v>
      </c>
      <c r="G54" t="str">
        <f t="shared" si="6"/>
        <v>082015</v>
      </c>
      <c r="H54" t="str">
        <f>"02"</f>
        <v>02</v>
      </c>
      <c r="I54" t="s">
        <v>685</v>
      </c>
      <c r="J54" t="s">
        <v>684</v>
      </c>
      <c r="K54" t="str">
        <f t="shared" si="7"/>
        <v>082015</v>
      </c>
      <c r="P54">
        <v>2015</v>
      </c>
      <c r="AG54" t="s">
        <v>206</v>
      </c>
      <c r="AH54" t="s">
        <v>207</v>
      </c>
      <c r="AK54" t="s">
        <v>94</v>
      </c>
      <c r="AO54" t="s">
        <v>205</v>
      </c>
      <c r="AW54" s="5">
        <v>42278.422858796293</v>
      </c>
      <c r="AX54" t="s">
        <v>204</v>
      </c>
      <c r="AY54">
        <v>250</v>
      </c>
      <c r="AZ54" t="s">
        <v>203</v>
      </c>
      <c r="BA54" t="s">
        <v>191</v>
      </c>
      <c r="BB54" t="s">
        <v>672</v>
      </c>
      <c r="BC54" s="4" t="s">
        <v>195</v>
      </c>
      <c r="BD54" s="4" t="s">
        <v>199</v>
      </c>
      <c r="BE54" t="s">
        <v>201</v>
      </c>
      <c r="BF54" s="4" t="s">
        <v>200</v>
      </c>
      <c r="BG54" t="s">
        <v>202</v>
      </c>
    </row>
    <row r="55" spans="1:59" x14ac:dyDescent="0.2">
      <c r="A55">
        <v>54</v>
      </c>
      <c r="B55" t="s">
        <v>170</v>
      </c>
      <c r="C55" t="str">
        <f t="shared" si="2"/>
        <v>SB082015TAWCSCB33CD03VMTV4R1</v>
      </c>
      <c r="D55" t="str">
        <f t="shared" si="3"/>
        <v>B082015TAWCSCB33CD03</v>
      </c>
      <c r="E55">
        <v>1</v>
      </c>
      <c r="F55" t="s">
        <v>686</v>
      </c>
      <c r="G55" t="str">
        <f t="shared" si="6"/>
        <v>082015</v>
      </c>
      <c r="H55" t="str">
        <f>"03"</f>
        <v>03</v>
      </c>
      <c r="I55" t="s">
        <v>685</v>
      </c>
      <c r="J55" t="s">
        <v>684</v>
      </c>
      <c r="K55" t="str">
        <f t="shared" si="7"/>
        <v>082015</v>
      </c>
      <c r="P55">
        <v>2015</v>
      </c>
      <c r="AG55" t="s">
        <v>206</v>
      </c>
      <c r="AH55" t="s">
        <v>207</v>
      </c>
      <c r="AK55" t="s">
        <v>95</v>
      </c>
      <c r="AO55" t="s">
        <v>205</v>
      </c>
      <c r="AW55" s="5">
        <v>42278.422858796293</v>
      </c>
      <c r="AX55" t="s">
        <v>204</v>
      </c>
      <c r="AY55">
        <v>250</v>
      </c>
      <c r="AZ55" t="s">
        <v>203</v>
      </c>
      <c r="BA55" t="s">
        <v>191</v>
      </c>
      <c r="BB55" t="s">
        <v>672</v>
      </c>
      <c r="BC55" s="4" t="s">
        <v>195</v>
      </c>
      <c r="BD55" s="4" t="s">
        <v>199</v>
      </c>
      <c r="BE55" t="s">
        <v>201</v>
      </c>
      <c r="BF55" s="4" t="s">
        <v>200</v>
      </c>
      <c r="BG55" t="s">
        <v>202</v>
      </c>
    </row>
    <row r="56" spans="1:59" x14ac:dyDescent="0.2">
      <c r="A56">
        <v>55</v>
      </c>
      <c r="B56" t="s">
        <v>171</v>
      </c>
      <c r="C56" t="str">
        <f t="shared" si="2"/>
        <v>SB082015TAWCSCB33CD04VMTV4R1</v>
      </c>
      <c r="D56" t="str">
        <f t="shared" si="3"/>
        <v>B082015TAWCSCB33CD04</v>
      </c>
      <c r="E56">
        <v>1</v>
      </c>
      <c r="F56" t="s">
        <v>686</v>
      </c>
      <c r="G56" t="str">
        <f t="shared" si="6"/>
        <v>082015</v>
      </c>
      <c r="H56" t="str">
        <f>"04"</f>
        <v>04</v>
      </c>
      <c r="I56" t="s">
        <v>685</v>
      </c>
      <c r="J56" t="s">
        <v>684</v>
      </c>
      <c r="K56" t="str">
        <f t="shared" si="7"/>
        <v>082015</v>
      </c>
      <c r="P56">
        <v>2015</v>
      </c>
      <c r="AG56" t="s">
        <v>206</v>
      </c>
      <c r="AH56" t="s">
        <v>207</v>
      </c>
      <c r="AK56" t="s">
        <v>96</v>
      </c>
      <c r="AO56" t="s">
        <v>205</v>
      </c>
      <c r="AW56" s="5">
        <v>42278.422858796293</v>
      </c>
      <c r="AX56" t="s">
        <v>204</v>
      </c>
      <c r="AY56">
        <v>250</v>
      </c>
      <c r="AZ56" t="s">
        <v>203</v>
      </c>
      <c r="BA56" t="s">
        <v>191</v>
      </c>
      <c r="BB56" t="s">
        <v>672</v>
      </c>
      <c r="BC56" s="4" t="s">
        <v>195</v>
      </c>
      <c r="BD56" s="4" t="s">
        <v>199</v>
      </c>
      <c r="BE56" t="s">
        <v>201</v>
      </c>
      <c r="BF56" s="4" t="s">
        <v>200</v>
      </c>
      <c r="BG56" t="s">
        <v>202</v>
      </c>
    </row>
    <row r="57" spans="1:59" x14ac:dyDescent="0.2">
      <c r="A57">
        <v>56</v>
      </c>
      <c r="B57" t="s">
        <v>172</v>
      </c>
      <c r="C57" t="str">
        <f t="shared" si="2"/>
        <v>SB082015TAWCSCB33CD05VMTV4R1</v>
      </c>
      <c r="D57" t="str">
        <f t="shared" si="3"/>
        <v>B082015TAWCSCB33CD05</v>
      </c>
      <c r="E57">
        <v>1</v>
      </c>
      <c r="F57" t="s">
        <v>686</v>
      </c>
      <c r="G57" t="str">
        <f t="shared" si="6"/>
        <v>082015</v>
      </c>
      <c r="H57" t="str">
        <f>"05"</f>
        <v>05</v>
      </c>
      <c r="I57" t="s">
        <v>685</v>
      </c>
      <c r="J57" t="s">
        <v>684</v>
      </c>
      <c r="K57" t="str">
        <f t="shared" si="7"/>
        <v>082015</v>
      </c>
      <c r="P57">
        <v>2015</v>
      </c>
      <c r="AG57" t="s">
        <v>206</v>
      </c>
      <c r="AH57" t="s">
        <v>207</v>
      </c>
      <c r="AK57" t="s">
        <v>97</v>
      </c>
      <c r="AO57" t="s">
        <v>205</v>
      </c>
      <c r="AW57" s="5">
        <v>42278.422858796293</v>
      </c>
      <c r="AX57" t="s">
        <v>204</v>
      </c>
      <c r="AY57">
        <v>250</v>
      </c>
      <c r="AZ57" t="s">
        <v>203</v>
      </c>
      <c r="BA57" t="s">
        <v>191</v>
      </c>
      <c r="BB57" t="s">
        <v>672</v>
      </c>
      <c r="BC57" s="4" t="s">
        <v>195</v>
      </c>
      <c r="BD57" s="4" t="s">
        <v>199</v>
      </c>
      <c r="BE57" t="s">
        <v>201</v>
      </c>
      <c r="BF57" s="4" t="s">
        <v>200</v>
      </c>
      <c r="BG57" t="s">
        <v>202</v>
      </c>
    </row>
    <row r="58" spans="1:59" x14ac:dyDescent="0.2">
      <c r="A58">
        <v>57</v>
      </c>
      <c r="B58" t="s">
        <v>173</v>
      </c>
      <c r="C58" t="str">
        <f t="shared" si="2"/>
        <v>SB082015TAWCSCB33CD06VMTV4R1</v>
      </c>
      <c r="D58" t="str">
        <f t="shared" si="3"/>
        <v>B082015TAWCSCB33CD06</v>
      </c>
      <c r="E58">
        <v>1</v>
      </c>
      <c r="F58" t="s">
        <v>686</v>
      </c>
      <c r="G58" t="str">
        <f t="shared" si="6"/>
        <v>082015</v>
      </c>
      <c r="H58" t="str">
        <f>"06"</f>
        <v>06</v>
      </c>
      <c r="I58" t="s">
        <v>685</v>
      </c>
      <c r="J58" t="s">
        <v>684</v>
      </c>
      <c r="K58" t="str">
        <f t="shared" si="7"/>
        <v>082015</v>
      </c>
      <c r="P58">
        <v>2015</v>
      </c>
      <c r="AG58" t="s">
        <v>206</v>
      </c>
      <c r="AH58" t="s">
        <v>207</v>
      </c>
      <c r="AK58" t="s">
        <v>98</v>
      </c>
      <c r="AO58" t="s">
        <v>205</v>
      </c>
      <c r="AW58" s="5">
        <v>42278.422858796293</v>
      </c>
      <c r="AX58" t="s">
        <v>204</v>
      </c>
      <c r="AY58">
        <v>250</v>
      </c>
      <c r="AZ58" t="s">
        <v>203</v>
      </c>
      <c r="BA58" t="s">
        <v>191</v>
      </c>
      <c r="BB58" t="s">
        <v>672</v>
      </c>
      <c r="BC58" s="4" t="s">
        <v>195</v>
      </c>
      <c r="BD58" s="4" t="s">
        <v>199</v>
      </c>
      <c r="BE58" t="s">
        <v>201</v>
      </c>
      <c r="BF58" s="4" t="s">
        <v>200</v>
      </c>
      <c r="BG58" t="s">
        <v>202</v>
      </c>
    </row>
    <row r="59" spans="1:59" x14ac:dyDescent="0.2">
      <c r="A59">
        <v>58</v>
      </c>
      <c r="B59" t="s">
        <v>174</v>
      </c>
      <c r="C59" t="str">
        <f t="shared" si="2"/>
        <v>SB082015TAWCSCB33CD07VMTV4R1</v>
      </c>
      <c r="D59" t="str">
        <f t="shared" si="3"/>
        <v>B082015TAWCSCB33CD07</v>
      </c>
      <c r="E59">
        <v>1</v>
      </c>
      <c r="F59" t="s">
        <v>686</v>
      </c>
      <c r="G59" t="str">
        <f t="shared" si="6"/>
        <v>082015</v>
      </c>
      <c r="H59" t="str">
        <f>"07"</f>
        <v>07</v>
      </c>
      <c r="I59" t="s">
        <v>685</v>
      </c>
      <c r="J59" t="s">
        <v>684</v>
      </c>
      <c r="K59" t="str">
        <f t="shared" si="7"/>
        <v>082015</v>
      </c>
      <c r="P59">
        <v>2015</v>
      </c>
      <c r="AG59" t="s">
        <v>206</v>
      </c>
      <c r="AH59" t="s">
        <v>207</v>
      </c>
      <c r="AK59" t="s">
        <v>99</v>
      </c>
      <c r="AO59" t="s">
        <v>205</v>
      </c>
      <c r="AW59" s="5">
        <v>42278.422858796293</v>
      </c>
      <c r="AX59" t="s">
        <v>204</v>
      </c>
      <c r="AY59">
        <v>250</v>
      </c>
      <c r="AZ59" t="s">
        <v>203</v>
      </c>
      <c r="BA59" t="s">
        <v>191</v>
      </c>
      <c r="BB59" t="s">
        <v>672</v>
      </c>
      <c r="BC59" s="4" t="s">
        <v>195</v>
      </c>
      <c r="BD59" s="4" t="s">
        <v>199</v>
      </c>
      <c r="BE59" t="s">
        <v>201</v>
      </c>
      <c r="BF59" s="4" t="s">
        <v>200</v>
      </c>
      <c r="BG59" t="s">
        <v>202</v>
      </c>
    </row>
    <row r="60" spans="1:59" x14ac:dyDescent="0.2">
      <c r="A60">
        <v>59</v>
      </c>
      <c r="B60" t="s">
        <v>175</v>
      </c>
      <c r="C60" t="str">
        <f t="shared" si="2"/>
        <v>SB082015TAWCSCB33CD08VMTV4R1</v>
      </c>
      <c r="D60" t="str">
        <f t="shared" si="3"/>
        <v>B082015TAWCSCB33CD08</v>
      </c>
      <c r="E60">
        <v>1</v>
      </c>
      <c r="F60" t="s">
        <v>686</v>
      </c>
      <c r="G60" t="str">
        <f t="shared" si="6"/>
        <v>082015</v>
      </c>
      <c r="H60" t="str">
        <f>"08"</f>
        <v>08</v>
      </c>
      <c r="I60" t="s">
        <v>685</v>
      </c>
      <c r="J60" t="s">
        <v>684</v>
      </c>
      <c r="K60" t="str">
        <f t="shared" si="7"/>
        <v>082015</v>
      </c>
      <c r="P60">
        <v>2015</v>
      </c>
      <c r="AG60" t="s">
        <v>206</v>
      </c>
      <c r="AH60" t="s">
        <v>207</v>
      </c>
      <c r="AK60" t="s">
        <v>100</v>
      </c>
      <c r="AO60" t="s">
        <v>205</v>
      </c>
      <c r="AW60" s="5">
        <v>42278.422858796293</v>
      </c>
      <c r="AX60" t="s">
        <v>204</v>
      </c>
      <c r="AY60">
        <v>250</v>
      </c>
      <c r="AZ60" t="s">
        <v>203</v>
      </c>
      <c r="BA60" t="s">
        <v>191</v>
      </c>
      <c r="BB60" t="s">
        <v>672</v>
      </c>
      <c r="BC60" s="4" t="s">
        <v>195</v>
      </c>
      <c r="BD60" s="4" t="s">
        <v>199</v>
      </c>
      <c r="BE60" t="s">
        <v>201</v>
      </c>
      <c r="BF60" s="4" t="s">
        <v>200</v>
      </c>
      <c r="BG60" t="s">
        <v>202</v>
      </c>
    </row>
    <row r="61" spans="1:59" x14ac:dyDescent="0.2">
      <c r="A61">
        <v>60</v>
      </c>
      <c r="B61" t="s">
        <v>176</v>
      </c>
      <c r="C61" t="str">
        <f t="shared" si="2"/>
        <v>SB082015TAWCSCB33CD09VMTV4R1</v>
      </c>
      <c r="D61" t="str">
        <f t="shared" si="3"/>
        <v>B082015TAWCSCB33CD09</v>
      </c>
      <c r="E61">
        <v>1</v>
      </c>
      <c r="F61" t="s">
        <v>686</v>
      </c>
      <c r="G61" t="str">
        <f t="shared" si="6"/>
        <v>082015</v>
      </c>
      <c r="H61" t="str">
        <f>"09"</f>
        <v>09</v>
      </c>
      <c r="I61" t="s">
        <v>685</v>
      </c>
      <c r="J61" t="s">
        <v>684</v>
      </c>
      <c r="K61" t="str">
        <f t="shared" si="7"/>
        <v>082015</v>
      </c>
      <c r="P61">
        <v>2015</v>
      </c>
      <c r="AG61" t="s">
        <v>206</v>
      </c>
      <c r="AH61" t="s">
        <v>207</v>
      </c>
      <c r="AK61" t="s">
        <v>101</v>
      </c>
      <c r="AO61" t="s">
        <v>205</v>
      </c>
      <c r="AW61" s="5">
        <v>42278.422858796293</v>
      </c>
      <c r="AX61" t="s">
        <v>204</v>
      </c>
      <c r="AY61">
        <v>250</v>
      </c>
      <c r="AZ61" t="s">
        <v>203</v>
      </c>
      <c r="BA61" t="s">
        <v>191</v>
      </c>
      <c r="BB61" t="s">
        <v>672</v>
      </c>
      <c r="BC61" s="4" t="s">
        <v>195</v>
      </c>
      <c r="BD61" s="4" t="s">
        <v>199</v>
      </c>
      <c r="BE61" t="s">
        <v>201</v>
      </c>
      <c r="BF61" s="4" t="s">
        <v>200</v>
      </c>
      <c r="BG61" t="s">
        <v>202</v>
      </c>
    </row>
    <row r="62" spans="1:59" x14ac:dyDescent="0.2">
      <c r="A62">
        <v>61</v>
      </c>
      <c r="B62" t="s">
        <v>177</v>
      </c>
      <c r="C62" t="str">
        <f t="shared" si="2"/>
        <v>SB082015TAWCSCB33CD10VMTV4R1</v>
      </c>
      <c r="D62" t="str">
        <f t="shared" si="3"/>
        <v>B082015TAWCSCB33CD10</v>
      </c>
      <c r="E62">
        <v>1</v>
      </c>
      <c r="F62" t="s">
        <v>686</v>
      </c>
      <c r="G62" t="str">
        <f t="shared" si="6"/>
        <v>082015</v>
      </c>
      <c r="H62" s="10">
        <v>10</v>
      </c>
      <c r="I62" t="s">
        <v>685</v>
      </c>
      <c r="J62" t="s">
        <v>684</v>
      </c>
      <c r="K62" t="str">
        <f t="shared" si="7"/>
        <v>082015</v>
      </c>
      <c r="P62">
        <v>2015</v>
      </c>
      <c r="AG62" t="s">
        <v>206</v>
      </c>
      <c r="AH62" t="s">
        <v>207</v>
      </c>
      <c r="AK62" t="s">
        <v>102</v>
      </c>
      <c r="AO62" t="s">
        <v>205</v>
      </c>
      <c r="AW62" s="5">
        <v>42278.422858796293</v>
      </c>
      <c r="AX62" t="s">
        <v>204</v>
      </c>
      <c r="AY62">
        <v>250</v>
      </c>
      <c r="AZ62" t="s">
        <v>203</v>
      </c>
      <c r="BA62" t="s">
        <v>191</v>
      </c>
      <c r="BB62" t="s">
        <v>672</v>
      </c>
      <c r="BC62" s="4" t="s">
        <v>195</v>
      </c>
      <c r="BD62" s="4" t="s">
        <v>199</v>
      </c>
      <c r="BE62" t="s">
        <v>201</v>
      </c>
      <c r="BF62" s="4" t="s">
        <v>200</v>
      </c>
      <c r="BG62" t="s">
        <v>202</v>
      </c>
    </row>
    <row r="63" spans="1:59" x14ac:dyDescent="0.2">
      <c r="A63">
        <v>62</v>
      </c>
      <c r="B63" t="s">
        <v>178</v>
      </c>
      <c r="C63" t="str">
        <f t="shared" si="2"/>
        <v>SB082015TAWCSCB33CD10VMTV4R2</v>
      </c>
      <c r="D63" t="str">
        <f t="shared" si="3"/>
        <v>B082015TAWCSCB33CD10</v>
      </c>
      <c r="E63">
        <v>2</v>
      </c>
      <c r="F63" t="s">
        <v>686</v>
      </c>
      <c r="G63" t="str">
        <f t="shared" si="6"/>
        <v>082015</v>
      </c>
      <c r="H63" s="10">
        <v>10</v>
      </c>
      <c r="I63" t="s">
        <v>685</v>
      </c>
      <c r="J63" t="s">
        <v>684</v>
      </c>
      <c r="K63" t="str">
        <f t="shared" si="7"/>
        <v>082015</v>
      </c>
      <c r="P63">
        <v>2015</v>
      </c>
      <c r="AG63" t="s">
        <v>206</v>
      </c>
      <c r="AH63" t="s">
        <v>207</v>
      </c>
      <c r="AK63" t="s">
        <v>103</v>
      </c>
      <c r="AO63" t="s">
        <v>205</v>
      </c>
      <c r="AW63" s="5">
        <v>42278.422858796293</v>
      </c>
      <c r="AX63" t="s">
        <v>204</v>
      </c>
      <c r="AY63">
        <v>250</v>
      </c>
      <c r="AZ63" t="s">
        <v>203</v>
      </c>
      <c r="BA63" t="s">
        <v>191</v>
      </c>
      <c r="BB63" t="s">
        <v>672</v>
      </c>
      <c r="BC63" s="4" t="s">
        <v>195</v>
      </c>
      <c r="BD63" s="4" t="s">
        <v>199</v>
      </c>
      <c r="BE63" t="s">
        <v>201</v>
      </c>
      <c r="BF63" s="4" t="s">
        <v>200</v>
      </c>
      <c r="BG63" t="s">
        <v>202</v>
      </c>
    </row>
    <row r="64" spans="1:59" x14ac:dyDescent="0.2">
      <c r="A64">
        <v>63</v>
      </c>
      <c r="B64" t="s">
        <v>179</v>
      </c>
      <c r="C64" t="str">
        <f t="shared" si="2"/>
        <v>SB082015TAWCSCB33CD11VMTV4R1</v>
      </c>
      <c r="D64" t="str">
        <f t="shared" si="3"/>
        <v>B082015TAWCSCB33CD11</v>
      </c>
      <c r="E64">
        <v>1</v>
      </c>
      <c r="F64" t="s">
        <v>686</v>
      </c>
      <c r="G64" t="str">
        <f t="shared" si="6"/>
        <v>082015</v>
      </c>
      <c r="H64" s="10">
        <v>11</v>
      </c>
      <c r="I64" t="s">
        <v>685</v>
      </c>
      <c r="J64" t="s">
        <v>684</v>
      </c>
      <c r="K64" t="str">
        <f t="shared" si="7"/>
        <v>082015</v>
      </c>
      <c r="P64">
        <v>2015</v>
      </c>
      <c r="AG64" t="s">
        <v>206</v>
      </c>
      <c r="AH64" t="s">
        <v>207</v>
      </c>
      <c r="AK64" t="s">
        <v>104</v>
      </c>
      <c r="AO64" t="s">
        <v>205</v>
      </c>
      <c r="AW64" s="5">
        <v>42278.422858796293</v>
      </c>
      <c r="AX64" t="s">
        <v>204</v>
      </c>
      <c r="AY64">
        <v>250</v>
      </c>
      <c r="AZ64" t="s">
        <v>203</v>
      </c>
      <c r="BA64" t="s">
        <v>191</v>
      </c>
      <c r="BB64" t="s">
        <v>672</v>
      </c>
      <c r="BC64" s="4" t="s">
        <v>195</v>
      </c>
      <c r="BD64" s="4" t="s">
        <v>199</v>
      </c>
      <c r="BE64" t="s">
        <v>201</v>
      </c>
      <c r="BF64" s="4" t="s">
        <v>200</v>
      </c>
      <c r="BG64" t="s">
        <v>202</v>
      </c>
    </row>
    <row r="65" spans="1:59" x14ac:dyDescent="0.2">
      <c r="A65">
        <v>64</v>
      </c>
      <c r="B65" t="s">
        <v>180</v>
      </c>
      <c r="C65" t="str">
        <f t="shared" si="2"/>
        <v>SB082015TAWCSCB33CD12VMTV4R1</v>
      </c>
      <c r="D65" t="str">
        <f t="shared" si="3"/>
        <v>B082015TAWCSCB33CD12</v>
      </c>
      <c r="E65">
        <v>1</v>
      </c>
      <c r="F65" t="s">
        <v>686</v>
      </c>
      <c r="G65" t="str">
        <f t="shared" ref="G65:G72" si="8">"082015"</f>
        <v>082015</v>
      </c>
      <c r="H65" s="10">
        <v>12</v>
      </c>
      <c r="I65" t="s">
        <v>685</v>
      </c>
      <c r="J65" t="s">
        <v>684</v>
      </c>
      <c r="K65" t="str">
        <f t="shared" si="7"/>
        <v>082015</v>
      </c>
      <c r="P65">
        <v>2015</v>
      </c>
      <c r="AG65" t="s">
        <v>206</v>
      </c>
      <c r="AH65" t="s">
        <v>207</v>
      </c>
      <c r="AK65" t="s">
        <v>105</v>
      </c>
      <c r="AO65" t="s">
        <v>205</v>
      </c>
      <c r="AW65" s="5">
        <v>42278.422858796293</v>
      </c>
      <c r="AX65" t="s">
        <v>204</v>
      </c>
      <c r="AY65">
        <v>250</v>
      </c>
      <c r="AZ65" t="s">
        <v>203</v>
      </c>
      <c r="BA65" t="s">
        <v>191</v>
      </c>
      <c r="BB65" t="s">
        <v>672</v>
      </c>
      <c r="BC65" s="4" t="s">
        <v>195</v>
      </c>
      <c r="BD65" s="4" t="s">
        <v>199</v>
      </c>
      <c r="BE65" t="s">
        <v>201</v>
      </c>
      <c r="BF65" s="4" t="s">
        <v>200</v>
      </c>
      <c r="BG65" t="s">
        <v>202</v>
      </c>
    </row>
    <row r="66" spans="1:59" x14ac:dyDescent="0.2">
      <c r="A66">
        <v>65</v>
      </c>
      <c r="B66" t="s">
        <v>181</v>
      </c>
      <c r="C66" t="str">
        <f t="shared" si="2"/>
        <v>SB082015TAWCSCB33CD13VMTV4R1</v>
      </c>
      <c r="D66" t="str">
        <f t="shared" si="3"/>
        <v>B082015TAWCSCB33CD13</v>
      </c>
      <c r="E66">
        <v>1</v>
      </c>
      <c r="F66" t="s">
        <v>686</v>
      </c>
      <c r="G66" t="str">
        <f t="shared" si="8"/>
        <v>082015</v>
      </c>
      <c r="H66" s="10">
        <v>13</v>
      </c>
      <c r="I66" t="s">
        <v>685</v>
      </c>
      <c r="J66" t="s">
        <v>684</v>
      </c>
      <c r="K66" t="str">
        <f t="shared" si="7"/>
        <v>082015</v>
      </c>
      <c r="P66">
        <v>2015</v>
      </c>
      <c r="AG66" t="s">
        <v>206</v>
      </c>
      <c r="AH66" t="s">
        <v>207</v>
      </c>
      <c r="AK66" t="s">
        <v>106</v>
      </c>
      <c r="AO66" t="s">
        <v>205</v>
      </c>
      <c r="AW66" s="5">
        <v>42278.422858796293</v>
      </c>
      <c r="AX66" t="s">
        <v>204</v>
      </c>
      <c r="AY66">
        <v>250</v>
      </c>
      <c r="AZ66" t="s">
        <v>203</v>
      </c>
      <c r="BA66" t="s">
        <v>191</v>
      </c>
      <c r="BB66" t="s">
        <v>672</v>
      </c>
      <c r="BC66" s="4" t="s">
        <v>195</v>
      </c>
      <c r="BD66" s="4" t="s">
        <v>199</v>
      </c>
      <c r="BE66" t="s">
        <v>201</v>
      </c>
      <c r="BF66" s="4" t="s">
        <v>200</v>
      </c>
      <c r="BG66" t="s">
        <v>202</v>
      </c>
    </row>
    <row r="67" spans="1:59" x14ac:dyDescent="0.2">
      <c r="A67">
        <v>66</v>
      </c>
      <c r="B67" t="s">
        <v>182</v>
      </c>
      <c r="C67" t="str">
        <f t="shared" si="2"/>
        <v>SB082015TAWCSCB33CD14VMTV4R1</v>
      </c>
      <c r="D67" t="str">
        <f t="shared" si="3"/>
        <v>B082015TAWCSCB33CD14</v>
      </c>
      <c r="E67">
        <v>1</v>
      </c>
      <c r="F67" t="s">
        <v>686</v>
      </c>
      <c r="G67" t="str">
        <f t="shared" si="8"/>
        <v>082015</v>
      </c>
      <c r="H67" s="10">
        <v>14</v>
      </c>
      <c r="I67" t="s">
        <v>685</v>
      </c>
      <c r="J67" t="s">
        <v>684</v>
      </c>
      <c r="K67" t="str">
        <f t="shared" si="7"/>
        <v>082015</v>
      </c>
      <c r="P67">
        <v>2015</v>
      </c>
      <c r="AG67" t="s">
        <v>206</v>
      </c>
      <c r="AH67" t="s">
        <v>207</v>
      </c>
      <c r="AK67" t="s">
        <v>107</v>
      </c>
      <c r="AO67" t="s">
        <v>205</v>
      </c>
      <c r="AW67" s="5">
        <v>42278.422858796293</v>
      </c>
      <c r="AX67" t="s">
        <v>204</v>
      </c>
      <c r="AY67">
        <v>250</v>
      </c>
      <c r="AZ67" t="s">
        <v>203</v>
      </c>
      <c r="BA67" t="s">
        <v>191</v>
      </c>
      <c r="BB67" t="s">
        <v>672</v>
      </c>
      <c r="BC67" s="4" t="s">
        <v>195</v>
      </c>
      <c r="BD67" s="4" t="s">
        <v>199</v>
      </c>
      <c r="BE67" t="s">
        <v>201</v>
      </c>
      <c r="BF67" s="4" t="s">
        <v>200</v>
      </c>
      <c r="BG67" t="s">
        <v>202</v>
      </c>
    </row>
    <row r="68" spans="1:59" x14ac:dyDescent="0.2">
      <c r="A68">
        <v>67</v>
      </c>
      <c r="B68" t="s">
        <v>183</v>
      </c>
      <c r="C68" t="str">
        <f t="shared" ref="C68:C95" si="9">CONCATENATE("S",D68,"V",I68,"T",J68,"R",E68)</f>
        <v>SB082015TAWCSCB33CD15VMTV4R1</v>
      </c>
      <c r="D68" t="str">
        <f t="shared" ref="D68:D95" si="10">CONCATENATE("B",G68,"TAWCS", F68, "D",H68)</f>
        <v>B082015TAWCSCB33CD15</v>
      </c>
      <c r="E68">
        <v>1</v>
      </c>
      <c r="F68" t="s">
        <v>686</v>
      </c>
      <c r="G68" t="str">
        <f t="shared" si="8"/>
        <v>082015</v>
      </c>
      <c r="H68" s="10">
        <v>15</v>
      </c>
      <c r="I68" t="s">
        <v>685</v>
      </c>
      <c r="J68" t="s">
        <v>684</v>
      </c>
      <c r="K68" t="str">
        <f t="shared" si="7"/>
        <v>082015</v>
      </c>
      <c r="P68">
        <v>2015</v>
      </c>
      <c r="AG68" t="s">
        <v>206</v>
      </c>
      <c r="AH68" t="s">
        <v>207</v>
      </c>
      <c r="AK68" t="s">
        <v>108</v>
      </c>
      <c r="AO68" t="s">
        <v>205</v>
      </c>
      <c r="AW68" s="5">
        <v>42278.422858796293</v>
      </c>
      <c r="AX68" t="s">
        <v>204</v>
      </c>
      <c r="AY68">
        <v>250</v>
      </c>
      <c r="AZ68" t="s">
        <v>203</v>
      </c>
      <c r="BA68" t="s">
        <v>191</v>
      </c>
      <c r="BB68" t="s">
        <v>672</v>
      </c>
      <c r="BC68" s="4" t="s">
        <v>195</v>
      </c>
      <c r="BD68" s="4" t="s">
        <v>199</v>
      </c>
      <c r="BE68" t="s">
        <v>201</v>
      </c>
      <c r="BF68" s="4" t="s">
        <v>200</v>
      </c>
      <c r="BG68" t="s">
        <v>202</v>
      </c>
    </row>
    <row r="69" spans="1:59" x14ac:dyDescent="0.2">
      <c r="A69">
        <v>68</v>
      </c>
      <c r="B69" t="s">
        <v>184</v>
      </c>
      <c r="C69" t="str">
        <f t="shared" si="9"/>
        <v>SB082015TAWCSCB33CD16VMTV4R1</v>
      </c>
      <c r="D69" t="str">
        <f t="shared" si="10"/>
        <v>B082015TAWCSCB33CD16</v>
      </c>
      <c r="E69">
        <v>1</v>
      </c>
      <c r="F69" t="s">
        <v>686</v>
      </c>
      <c r="G69" t="str">
        <f t="shared" si="8"/>
        <v>082015</v>
      </c>
      <c r="H69" s="10">
        <v>16</v>
      </c>
      <c r="I69" t="s">
        <v>685</v>
      </c>
      <c r="J69" t="s">
        <v>684</v>
      </c>
      <c r="K69" t="str">
        <f t="shared" si="7"/>
        <v>082015</v>
      </c>
      <c r="P69">
        <v>2015</v>
      </c>
      <c r="AG69" t="s">
        <v>206</v>
      </c>
      <c r="AH69" t="s">
        <v>207</v>
      </c>
      <c r="AK69" t="s">
        <v>109</v>
      </c>
      <c r="AO69" t="s">
        <v>205</v>
      </c>
      <c r="AW69" s="5">
        <v>42278.422858796293</v>
      </c>
      <c r="AX69" t="s">
        <v>204</v>
      </c>
      <c r="AY69">
        <v>250</v>
      </c>
      <c r="AZ69" t="s">
        <v>203</v>
      </c>
      <c r="BA69" t="s">
        <v>191</v>
      </c>
      <c r="BB69" t="s">
        <v>672</v>
      </c>
      <c r="BC69" s="4" t="s">
        <v>195</v>
      </c>
      <c r="BD69" s="4" t="s">
        <v>199</v>
      </c>
      <c r="BE69" t="s">
        <v>201</v>
      </c>
      <c r="BF69" s="4" t="s">
        <v>200</v>
      </c>
      <c r="BG69" t="s">
        <v>202</v>
      </c>
    </row>
    <row r="70" spans="1:59" x14ac:dyDescent="0.2">
      <c r="A70">
        <v>69</v>
      </c>
      <c r="B70" t="s">
        <v>185</v>
      </c>
      <c r="C70" t="str">
        <f t="shared" si="9"/>
        <v>SB082015TAWCSCB33CD17VMTV4R1</v>
      </c>
      <c r="D70" t="str">
        <f t="shared" si="10"/>
        <v>B082015TAWCSCB33CD17</v>
      </c>
      <c r="E70">
        <v>1</v>
      </c>
      <c r="F70" t="s">
        <v>686</v>
      </c>
      <c r="G70" t="str">
        <f t="shared" si="8"/>
        <v>082015</v>
      </c>
      <c r="H70" s="10">
        <v>17</v>
      </c>
      <c r="I70" t="s">
        <v>685</v>
      </c>
      <c r="J70" t="s">
        <v>684</v>
      </c>
      <c r="K70" t="str">
        <f t="shared" si="7"/>
        <v>082015</v>
      </c>
      <c r="P70">
        <v>2015</v>
      </c>
      <c r="AG70" t="s">
        <v>206</v>
      </c>
      <c r="AH70" t="s">
        <v>207</v>
      </c>
      <c r="AK70" t="s">
        <v>110</v>
      </c>
      <c r="AO70" t="s">
        <v>205</v>
      </c>
      <c r="AW70" s="5">
        <v>42278.422858796293</v>
      </c>
      <c r="AX70" t="s">
        <v>204</v>
      </c>
      <c r="AY70">
        <v>250</v>
      </c>
      <c r="AZ70" t="s">
        <v>203</v>
      </c>
      <c r="BA70" t="s">
        <v>191</v>
      </c>
      <c r="BB70" t="s">
        <v>672</v>
      </c>
      <c r="BC70" s="4" t="s">
        <v>195</v>
      </c>
      <c r="BD70" s="4" t="s">
        <v>199</v>
      </c>
      <c r="BE70" t="s">
        <v>201</v>
      </c>
      <c r="BF70" s="4" t="s">
        <v>200</v>
      </c>
      <c r="BG70" t="s">
        <v>202</v>
      </c>
    </row>
    <row r="71" spans="1:59" x14ac:dyDescent="0.2">
      <c r="A71">
        <v>70</v>
      </c>
      <c r="B71" t="s">
        <v>186</v>
      </c>
      <c r="C71" t="str">
        <f t="shared" si="9"/>
        <v>SB082015TAWCSCB33CD18VMTV4R1</v>
      </c>
      <c r="D71" t="str">
        <f t="shared" si="10"/>
        <v>B082015TAWCSCB33CD18</v>
      </c>
      <c r="E71">
        <v>1</v>
      </c>
      <c r="F71" t="s">
        <v>686</v>
      </c>
      <c r="G71" t="str">
        <f t="shared" si="8"/>
        <v>082015</v>
      </c>
      <c r="H71" s="10">
        <v>18</v>
      </c>
      <c r="I71" t="s">
        <v>685</v>
      </c>
      <c r="J71" t="s">
        <v>684</v>
      </c>
      <c r="K71" t="str">
        <f t="shared" si="7"/>
        <v>082015</v>
      </c>
      <c r="P71">
        <v>2015</v>
      </c>
      <c r="AG71" t="s">
        <v>206</v>
      </c>
      <c r="AH71" t="s">
        <v>207</v>
      </c>
      <c r="AK71" t="s">
        <v>111</v>
      </c>
      <c r="AO71" t="s">
        <v>205</v>
      </c>
      <c r="AW71" s="5">
        <v>42278.422858796293</v>
      </c>
      <c r="AX71" t="s">
        <v>204</v>
      </c>
      <c r="AY71">
        <v>250</v>
      </c>
      <c r="AZ71" t="s">
        <v>203</v>
      </c>
      <c r="BA71" t="s">
        <v>191</v>
      </c>
      <c r="BB71" t="s">
        <v>672</v>
      </c>
      <c r="BC71" s="4" t="s">
        <v>195</v>
      </c>
      <c r="BD71" s="4" t="s">
        <v>199</v>
      </c>
      <c r="BE71" t="s">
        <v>201</v>
      </c>
      <c r="BF71" s="4" t="s">
        <v>200</v>
      </c>
      <c r="BG71" t="s">
        <v>202</v>
      </c>
    </row>
    <row r="72" spans="1:59" x14ac:dyDescent="0.2">
      <c r="A72">
        <v>71</v>
      </c>
      <c r="B72" t="s">
        <v>187</v>
      </c>
      <c r="C72" t="str">
        <f t="shared" si="9"/>
        <v>SB082015TAWCSCB33CD19VMTV4R1</v>
      </c>
      <c r="D72" t="str">
        <f t="shared" si="10"/>
        <v>B082015TAWCSCB33CD19</v>
      </c>
      <c r="E72">
        <v>1</v>
      </c>
      <c r="F72" t="s">
        <v>686</v>
      </c>
      <c r="G72" t="str">
        <f t="shared" si="8"/>
        <v>082015</v>
      </c>
      <c r="H72" s="10">
        <v>19</v>
      </c>
      <c r="I72" t="s">
        <v>685</v>
      </c>
      <c r="J72" t="s">
        <v>684</v>
      </c>
      <c r="K72" t="str">
        <f t="shared" si="7"/>
        <v>082015</v>
      </c>
      <c r="P72">
        <v>2015</v>
      </c>
      <c r="AG72" t="s">
        <v>206</v>
      </c>
      <c r="AH72" t="s">
        <v>207</v>
      </c>
      <c r="AK72" t="s">
        <v>112</v>
      </c>
      <c r="AO72" t="s">
        <v>205</v>
      </c>
      <c r="AW72" s="5">
        <v>42278.422858796293</v>
      </c>
      <c r="AX72" t="s">
        <v>204</v>
      </c>
      <c r="AY72">
        <v>250</v>
      </c>
      <c r="AZ72" t="s">
        <v>203</v>
      </c>
      <c r="BA72" t="s">
        <v>191</v>
      </c>
      <c r="BB72" t="s">
        <v>672</v>
      </c>
      <c r="BC72" s="4" t="s">
        <v>195</v>
      </c>
      <c r="BD72" s="4" t="s">
        <v>199</v>
      </c>
      <c r="BE72" t="s">
        <v>201</v>
      </c>
      <c r="BF72" s="4" t="s">
        <v>200</v>
      </c>
      <c r="BG72" t="s">
        <v>202</v>
      </c>
    </row>
    <row r="73" spans="1:59" x14ac:dyDescent="0.2">
      <c r="A73">
        <v>72</v>
      </c>
      <c r="B73" t="s">
        <v>113</v>
      </c>
      <c r="C73" t="str">
        <f t="shared" si="9"/>
        <v>SBTAWCSNONEDNONEVMTV4R1</v>
      </c>
      <c r="D73" t="str">
        <f t="shared" si="10"/>
        <v>BTAWCSNONEDNONE</v>
      </c>
      <c r="E73">
        <v>1</v>
      </c>
      <c r="F73" t="s">
        <v>975</v>
      </c>
      <c r="H73" t="s">
        <v>975</v>
      </c>
      <c r="I73" t="s">
        <v>685</v>
      </c>
      <c r="J73" t="s">
        <v>684</v>
      </c>
      <c r="K73" t="s">
        <v>120</v>
      </c>
      <c r="P73">
        <v>2015</v>
      </c>
      <c r="AG73" t="s">
        <v>206</v>
      </c>
      <c r="AH73" t="s">
        <v>207</v>
      </c>
      <c r="AK73" t="s">
        <v>114</v>
      </c>
      <c r="AO73" t="s">
        <v>205</v>
      </c>
      <c r="AW73" s="5">
        <v>42278.422858796293</v>
      </c>
      <c r="AX73" t="s">
        <v>204</v>
      </c>
      <c r="AY73">
        <v>250</v>
      </c>
      <c r="AZ73" t="s">
        <v>203</v>
      </c>
      <c r="BA73" t="s">
        <v>191</v>
      </c>
      <c r="BB73" t="s">
        <v>672</v>
      </c>
      <c r="BC73" s="4" t="s">
        <v>195</v>
      </c>
      <c r="BD73" s="4" t="s">
        <v>199</v>
      </c>
      <c r="BE73" t="s">
        <v>201</v>
      </c>
      <c r="BF73" s="4" t="s">
        <v>200</v>
      </c>
      <c r="BG73" t="s">
        <v>202</v>
      </c>
    </row>
    <row r="74" spans="1:59" x14ac:dyDescent="0.2">
      <c r="A74">
        <v>73</v>
      </c>
      <c r="B74" t="s">
        <v>115</v>
      </c>
      <c r="C74" t="str">
        <f t="shared" si="9"/>
        <v>SBTAWCSNONEDNONEVMTV4R1</v>
      </c>
      <c r="D74" t="str">
        <f t="shared" si="10"/>
        <v>BTAWCSNONEDNONE</v>
      </c>
      <c r="E74">
        <v>1</v>
      </c>
      <c r="F74" t="s">
        <v>975</v>
      </c>
      <c r="H74" t="s">
        <v>975</v>
      </c>
      <c r="I74" t="s">
        <v>685</v>
      </c>
      <c r="J74" t="s">
        <v>684</v>
      </c>
      <c r="K74" t="s">
        <v>120</v>
      </c>
      <c r="P74">
        <v>2015</v>
      </c>
      <c r="AG74" t="s">
        <v>206</v>
      </c>
      <c r="AH74" t="s">
        <v>207</v>
      </c>
      <c r="AK74" t="s">
        <v>116</v>
      </c>
      <c r="AO74" t="s">
        <v>205</v>
      </c>
      <c r="AW74" s="5">
        <v>42278.422858796293</v>
      </c>
      <c r="AX74" t="s">
        <v>204</v>
      </c>
      <c r="AY74">
        <v>250</v>
      </c>
      <c r="AZ74" t="s">
        <v>203</v>
      </c>
      <c r="BA74" t="s">
        <v>191</v>
      </c>
      <c r="BB74" t="s">
        <v>672</v>
      </c>
      <c r="BC74" s="4" t="s">
        <v>195</v>
      </c>
      <c r="BD74" s="4" t="s">
        <v>199</v>
      </c>
      <c r="BE74" t="s">
        <v>201</v>
      </c>
      <c r="BF74" s="4" t="s">
        <v>200</v>
      </c>
      <c r="BG74" t="s">
        <v>202</v>
      </c>
    </row>
    <row r="75" spans="1:59" x14ac:dyDescent="0.2">
      <c r="A75">
        <v>74</v>
      </c>
      <c r="B75" t="s">
        <v>188</v>
      </c>
      <c r="C75" t="str">
        <f t="shared" si="9"/>
        <v>SB082015TAWCSCB33CD20VMTV4R1</v>
      </c>
      <c r="D75" t="str">
        <f t="shared" si="10"/>
        <v>B082015TAWCSCB33CD20</v>
      </c>
      <c r="E75">
        <v>1</v>
      </c>
      <c r="F75" t="s">
        <v>686</v>
      </c>
      <c r="G75" t="str">
        <f t="shared" ref="G75:G77" si="11">"082015"</f>
        <v>082015</v>
      </c>
      <c r="H75" s="10">
        <v>20</v>
      </c>
      <c r="I75" t="s">
        <v>685</v>
      </c>
      <c r="J75" t="s">
        <v>684</v>
      </c>
      <c r="K75" t="str">
        <f>"082015"</f>
        <v>082015</v>
      </c>
      <c r="P75">
        <v>2015</v>
      </c>
      <c r="AG75" t="s">
        <v>206</v>
      </c>
      <c r="AH75" t="s">
        <v>207</v>
      </c>
      <c r="AK75" t="s">
        <v>117</v>
      </c>
      <c r="AO75" t="s">
        <v>205</v>
      </c>
      <c r="AW75" s="5">
        <v>42278.422858796293</v>
      </c>
      <c r="AX75" t="s">
        <v>204</v>
      </c>
      <c r="AY75">
        <v>250</v>
      </c>
      <c r="AZ75" t="s">
        <v>203</v>
      </c>
      <c r="BA75" t="s">
        <v>191</v>
      </c>
      <c r="BB75" t="s">
        <v>672</v>
      </c>
      <c r="BC75" s="4" t="s">
        <v>195</v>
      </c>
      <c r="BD75" s="4" t="s">
        <v>199</v>
      </c>
      <c r="BE75" t="s">
        <v>201</v>
      </c>
      <c r="BF75" s="4" t="s">
        <v>200</v>
      </c>
      <c r="BG75" t="s">
        <v>202</v>
      </c>
    </row>
    <row r="76" spans="1:59" x14ac:dyDescent="0.2">
      <c r="A76">
        <v>75</v>
      </c>
      <c r="B76" t="s">
        <v>189</v>
      </c>
      <c r="C76" t="str">
        <f t="shared" si="9"/>
        <v>SB082015TAWCSCB33CD21VMTV4R1</v>
      </c>
      <c r="D76" t="str">
        <f t="shared" si="10"/>
        <v>B082015TAWCSCB33CD21</v>
      </c>
      <c r="E76">
        <v>1</v>
      </c>
      <c r="F76" t="s">
        <v>686</v>
      </c>
      <c r="G76" t="str">
        <f t="shared" si="11"/>
        <v>082015</v>
      </c>
      <c r="H76" s="10">
        <v>21</v>
      </c>
      <c r="I76" t="s">
        <v>685</v>
      </c>
      <c r="J76" t="s">
        <v>684</v>
      </c>
      <c r="K76" t="str">
        <f>"082015"</f>
        <v>082015</v>
      </c>
      <c r="P76">
        <v>2015</v>
      </c>
      <c r="AG76" t="s">
        <v>206</v>
      </c>
      <c r="AH76" t="s">
        <v>207</v>
      </c>
      <c r="AK76" t="s">
        <v>118</v>
      </c>
      <c r="AO76" t="s">
        <v>205</v>
      </c>
      <c r="AW76" s="5">
        <v>42278.422858796293</v>
      </c>
      <c r="AX76" t="s">
        <v>204</v>
      </c>
      <c r="AY76">
        <v>250</v>
      </c>
      <c r="AZ76" t="s">
        <v>203</v>
      </c>
      <c r="BA76" t="s">
        <v>191</v>
      </c>
      <c r="BB76" t="s">
        <v>672</v>
      </c>
      <c r="BC76" s="4" t="s">
        <v>195</v>
      </c>
      <c r="BD76" s="4" t="s">
        <v>199</v>
      </c>
      <c r="BE76" t="s">
        <v>201</v>
      </c>
      <c r="BF76" s="4" t="s">
        <v>200</v>
      </c>
      <c r="BG76" t="s">
        <v>202</v>
      </c>
    </row>
    <row r="77" spans="1:59" x14ac:dyDescent="0.2">
      <c r="A77">
        <v>76</v>
      </c>
      <c r="B77" t="s">
        <v>190</v>
      </c>
      <c r="C77" t="str">
        <f t="shared" si="9"/>
        <v>SB082015TAWCSCB33CDEBVMTV4R1</v>
      </c>
      <c r="D77" t="str">
        <f t="shared" si="10"/>
        <v>B082015TAWCSCB33CDEB</v>
      </c>
      <c r="E77">
        <v>1</v>
      </c>
      <c r="F77" t="s">
        <v>686</v>
      </c>
      <c r="G77" t="str">
        <f t="shared" si="11"/>
        <v>082015</v>
      </c>
      <c r="H77" t="s">
        <v>688</v>
      </c>
      <c r="I77" t="s">
        <v>685</v>
      </c>
      <c r="J77" t="s">
        <v>684</v>
      </c>
      <c r="K77" t="str">
        <f>"082015"</f>
        <v>082015</v>
      </c>
      <c r="P77">
        <v>2015</v>
      </c>
      <c r="AG77" t="s">
        <v>206</v>
      </c>
      <c r="AH77" t="s">
        <v>207</v>
      </c>
      <c r="AK77" t="s">
        <v>119</v>
      </c>
      <c r="AO77" t="s">
        <v>205</v>
      </c>
      <c r="AW77" s="5">
        <v>42278.422858796293</v>
      </c>
      <c r="AX77" t="s">
        <v>204</v>
      </c>
      <c r="AY77">
        <v>250</v>
      </c>
      <c r="AZ77" t="s">
        <v>203</v>
      </c>
      <c r="BA77" t="s">
        <v>191</v>
      </c>
      <c r="BB77" t="s">
        <v>672</v>
      </c>
      <c r="BC77" s="4" t="s">
        <v>195</v>
      </c>
      <c r="BD77" s="4" t="s">
        <v>199</v>
      </c>
      <c r="BE77" t="s">
        <v>201</v>
      </c>
      <c r="BF77" s="4" t="s">
        <v>200</v>
      </c>
      <c r="BG77" t="s">
        <v>202</v>
      </c>
    </row>
    <row r="78" spans="1:59" x14ac:dyDescent="0.2">
      <c r="A78">
        <v>77</v>
      </c>
      <c r="B78" t="s">
        <v>208</v>
      </c>
      <c r="C78" t="str">
        <f t="shared" si="9"/>
        <v>SB062716TAWCSCB33CD00VMTV4R1</v>
      </c>
      <c r="D78" t="str">
        <f t="shared" si="10"/>
        <v>B062716TAWCSCB33CD00</v>
      </c>
      <c r="E78">
        <v>1</v>
      </c>
      <c r="F78" t="s">
        <v>686</v>
      </c>
      <c r="G78" t="str">
        <f>"062716"</f>
        <v>062716</v>
      </c>
      <c r="H78" t="str">
        <f>"00"</f>
        <v>00</v>
      </c>
      <c r="I78" t="s">
        <v>685</v>
      </c>
      <c r="J78" t="s">
        <v>684</v>
      </c>
      <c r="K78" t="str">
        <f t="shared" ref="K78:K95" si="12">"062716"</f>
        <v>062716</v>
      </c>
      <c r="P78" s="7"/>
    </row>
    <row r="79" spans="1:59" x14ac:dyDescent="0.2">
      <c r="A79">
        <v>78</v>
      </c>
      <c r="B79" t="s">
        <v>209</v>
      </c>
      <c r="C79" t="str">
        <f t="shared" si="9"/>
        <v>SB062716TAWCSCB33CD00VMTV4R2</v>
      </c>
      <c r="D79" t="str">
        <f t="shared" si="10"/>
        <v>B062716TAWCSCB33CD00</v>
      </c>
      <c r="E79">
        <v>2</v>
      </c>
      <c r="F79" t="s">
        <v>686</v>
      </c>
      <c r="G79" t="str">
        <f t="shared" ref="G79:G95" si="13">"062716"</f>
        <v>062716</v>
      </c>
      <c r="H79" t="str">
        <f>"00"</f>
        <v>00</v>
      </c>
      <c r="I79" t="s">
        <v>685</v>
      </c>
      <c r="J79" t="s">
        <v>684</v>
      </c>
      <c r="K79" t="str">
        <f t="shared" si="12"/>
        <v>062716</v>
      </c>
      <c r="P79" s="7">
        <v>42570</v>
      </c>
      <c r="Q79" t="s">
        <v>649</v>
      </c>
      <c r="S79" s="7">
        <v>42571</v>
      </c>
      <c r="T79" t="s">
        <v>649</v>
      </c>
      <c r="U79">
        <v>3.8</v>
      </c>
      <c r="V79" s="7">
        <v>42571</v>
      </c>
      <c r="W79">
        <v>34.9</v>
      </c>
      <c r="X79" s="3" t="s">
        <v>649</v>
      </c>
      <c r="Z79" s="7">
        <v>42572</v>
      </c>
      <c r="AA79">
        <v>25</v>
      </c>
      <c r="AB79" t="s">
        <v>652</v>
      </c>
      <c r="AC79" t="s">
        <v>652</v>
      </c>
      <c r="AD79" s="3" t="s">
        <v>649</v>
      </c>
      <c r="AE79" t="s">
        <v>653</v>
      </c>
      <c r="AF79" s="7">
        <v>42578</v>
      </c>
      <c r="AG79" t="s">
        <v>206</v>
      </c>
      <c r="AH79" s="3" t="s">
        <v>649</v>
      </c>
      <c r="AI79" t="s">
        <v>654</v>
      </c>
      <c r="AJ79" s="7">
        <v>42579</v>
      </c>
      <c r="AK79" t="s">
        <v>655</v>
      </c>
      <c r="AL79" t="s">
        <v>652</v>
      </c>
      <c r="AM79" t="s">
        <v>652</v>
      </c>
      <c r="AN79">
        <v>25</v>
      </c>
      <c r="AQ79" s="7">
        <v>42580</v>
      </c>
      <c r="AR79" s="3" t="s">
        <v>649</v>
      </c>
      <c r="AT79" s="7">
        <v>42583</v>
      </c>
      <c r="AU79" t="s">
        <v>670</v>
      </c>
      <c r="AV79" t="s">
        <v>671</v>
      </c>
      <c r="AX79" t="s">
        <v>204</v>
      </c>
      <c r="BA79" s="11"/>
      <c r="BB79" t="s">
        <v>675</v>
      </c>
      <c r="BC79" t="s">
        <v>996</v>
      </c>
      <c r="BD79" t="s">
        <v>997</v>
      </c>
      <c r="BG79" t="s">
        <v>120</v>
      </c>
    </row>
    <row r="80" spans="1:59" x14ac:dyDescent="0.2">
      <c r="A80">
        <v>79</v>
      </c>
      <c r="B80" t="s">
        <v>210</v>
      </c>
      <c r="C80" t="str">
        <f t="shared" si="9"/>
        <v>SB062716TAWCSCB33CD01VMTV4R1</v>
      </c>
      <c r="D80" t="str">
        <f t="shared" si="10"/>
        <v>B062716TAWCSCB33CD01</v>
      </c>
      <c r="E80">
        <v>1</v>
      </c>
      <c r="F80" t="s">
        <v>686</v>
      </c>
      <c r="G80" t="str">
        <f t="shared" si="13"/>
        <v>062716</v>
      </c>
      <c r="H80" t="str">
        <f>"01"</f>
        <v>01</v>
      </c>
      <c r="I80" t="s">
        <v>685</v>
      </c>
      <c r="J80" t="s">
        <v>684</v>
      </c>
      <c r="K80" t="str">
        <f t="shared" si="12"/>
        <v>062716</v>
      </c>
      <c r="P80" s="7">
        <v>42570</v>
      </c>
      <c r="Q80" t="s">
        <v>649</v>
      </c>
      <c r="R80" s="10" t="s">
        <v>651</v>
      </c>
      <c r="S80" s="7">
        <v>42571</v>
      </c>
      <c r="T80" t="s">
        <v>649</v>
      </c>
      <c r="U80">
        <v>0.94399999999999995</v>
      </c>
      <c r="V80" s="7">
        <v>42571</v>
      </c>
      <c r="W80">
        <v>18.5</v>
      </c>
      <c r="X80" s="3" t="s">
        <v>649</v>
      </c>
      <c r="Z80" s="7">
        <v>42572</v>
      </c>
      <c r="AA80">
        <v>25</v>
      </c>
      <c r="AB80" t="s">
        <v>652</v>
      </c>
      <c r="AC80" t="s">
        <v>652</v>
      </c>
      <c r="AD80" s="3" t="s">
        <v>649</v>
      </c>
      <c r="AE80" t="s">
        <v>653</v>
      </c>
      <c r="AF80" s="7">
        <v>42578</v>
      </c>
      <c r="AG80" t="s">
        <v>206</v>
      </c>
      <c r="AH80" s="3" t="s">
        <v>649</v>
      </c>
      <c r="AI80" t="s">
        <v>654</v>
      </c>
      <c r="AJ80" s="7">
        <v>42579</v>
      </c>
      <c r="AK80" t="s">
        <v>657</v>
      </c>
      <c r="AL80" t="s">
        <v>652</v>
      </c>
      <c r="AM80" t="s">
        <v>652</v>
      </c>
      <c r="AN80">
        <v>25</v>
      </c>
      <c r="AQ80" s="7">
        <v>42580</v>
      </c>
      <c r="AR80" s="3" t="s">
        <v>649</v>
      </c>
      <c r="AT80" s="7">
        <v>42583</v>
      </c>
      <c r="AU80" t="s">
        <v>670</v>
      </c>
      <c r="AV80" t="s">
        <v>671</v>
      </c>
      <c r="AX80" t="s">
        <v>204</v>
      </c>
      <c r="BA80" s="11"/>
      <c r="BB80" t="s">
        <v>675</v>
      </c>
      <c r="BC80" t="s">
        <v>996</v>
      </c>
      <c r="BD80" t="s">
        <v>998</v>
      </c>
    </row>
    <row r="81" spans="1:59" x14ac:dyDescent="0.2">
      <c r="A81">
        <v>80</v>
      </c>
      <c r="B81" t="s">
        <v>515</v>
      </c>
      <c r="C81" t="str">
        <f t="shared" si="9"/>
        <v>SB062716TAWCSCB33CD01VMTV4R2</v>
      </c>
      <c r="D81" t="str">
        <f t="shared" si="10"/>
        <v>B062716TAWCSCB33CD01</v>
      </c>
      <c r="E81">
        <v>2</v>
      </c>
      <c r="F81" t="s">
        <v>686</v>
      </c>
      <c r="G81" t="str">
        <f t="shared" si="13"/>
        <v>062716</v>
      </c>
      <c r="H81" t="str">
        <f>"01"</f>
        <v>01</v>
      </c>
      <c r="I81" t="s">
        <v>685</v>
      </c>
      <c r="J81" t="s">
        <v>684</v>
      </c>
      <c r="K81" t="str">
        <f t="shared" si="12"/>
        <v>062716</v>
      </c>
      <c r="M81" t="s">
        <v>409</v>
      </c>
      <c r="N81" s="7">
        <v>42639</v>
      </c>
      <c r="O81">
        <v>3</v>
      </c>
      <c r="P81" s="7">
        <v>42649</v>
      </c>
      <c r="Q81" t="s">
        <v>353</v>
      </c>
      <c r="R81" s="10">
        <v>4</v>
      </c>
      <c r="S81" s="7">
        <v>42654</v>
      </c>
      <c r="T81" t="s">
        <v>353</v>
      </c>
      <c r="U81">
        <v>4.68</v>
      </c>
      <c r="V81" s="7">
        <v>42654</v>
      </c>
      <c r="X81" t="s">
        <v>353</v>
      </c>
      <c r="Y81" t="s">
        <v>504</v>
      </c>
      <c r="Z81" s="7">
        <v>42661</v>
      </c>
      <c r="AA81">
        <v>20</v>
      </c>
      <c r="AB81" t="s">
        <v>534</v>
      </c>
      <c r="AC81" t="s">
        <v>485</v>
      </c>
      <c r="AD81" t="s">
        <v>353</v>
      </c>
      <c r="AE81" t="s">
        <v>502</v>
      </c>
      <c r="AF81" t="s">
        <v>553</v>
      </c>
      <c r="AG81" t="s">
        <v>206</v>
      </c>
      <c r="AH81" t="s">
        <v>554</v>
      </c>
      <c r="AJ81" s="7">
        <v>42677</v>
      </c>
      <c r="AK81" s="3" t="s">
        <v>595</v>
      </c>
      <c r="AL81" s="3" t="s">
        <v>485</v>
      </c>
      <c r="AM81" s="3" t="s">
        <v>591</v>
      </c>
      <c r="AN81">
        <v>8</v>
      </c>
      <c r="AO81" s="3" t="s">
        <v>353</v>
      </c>
      <c r="AQ81" s="3" t="s">
        <v>622</v>
      </c>
      <c r="AT81" s="7">
        <v>42685</v>
      </c>
      <c r="AU81" t="s">
        <v>353</v>
      </c>
      <c r="AV81" t="s">
        <v>623</v>
      </c>
      <c r="BA81" t="s">
        <v>674</v>
      </c>
    </row>
    <row r="82" spans="1:59" x14ac:dyDescent="0.2">
      <c r="A82">
        <v>81</v>
      </c>
      <c r="B82" t="s">
        <v>211</v>
      </c>
      <c r="C82" t="str">
        <f t="shared" si="9"/>
        <v>SB062716TAWCSCB33CD02VMTV4R1</v>
      </c>
      <c r="D82" t="str">
        <f t="shared" si="10"/>
        <v>B062716TAWCSCB33CD02</v>
      </c>
      <c r="E82">
        <v>1</v>
      </c>
      <c r="F82" t="s">
        <v>686</v>
      </c>
      <c r="G82" t="str">
        <f t="shared" si="13"/>
        <v>062716</v>
      </c>
      <c r="H82" t="str">
        <f>"02"</f>
        <v>02</v>
      </c>
      <c r="I82" t="s">
        <v>685</v>
      </c>
      <c r="J82" t="s">
        <v>684</v>
      </c>
      <c r="K82" t="str">
        <f t="shared" si="12"/>
        <v>062716</v>
      </c>
      <c r="P82" s="7">
        <v>42570</v>
      </c>
      <c r="Q82" t="s">
        <v>649</v>
      </c>
      <c r="S82" s="7">
        <v>42571</v>
      </c>
      <c r="T82" t="s">
        <v>649</v>
      </c>
      <c r="U82">
        <v>9.0999999999999998E-2</v>
      </c>
      <c r="V82" s="7">
        <v>42571</v>
      </c>
      <c r="W82">
        <v>24.2</v>
      </c>
      <c r="X82" s="3" t="s">
        <v>649</v>
      </c>
      <c r="Z82" s="7">
        <v>42572</v>
      </c>
      <c r="AA82">
        <v>25</v>
      </c>
      <c r="AB82" t="s">
        <v>652</v>
      </c>
      <c r="AC82" t="s">
        <v>652</v>
      </c>
      <c r="AD82" s="3" t="s">
        <v>649</v>
      </c>
      <c r="AE82" t="s">
        <v>653</v>
      </c>
      <c r="AF82" s="7">
        <v>42578</v>
      </c>
      <c r="AG82" t="s">
        <v>206</v>
      </c>
      <c r="AH82" s="3" t="s">
        <v>649</v>
      </c>
      <c r="AI82" t="s">
        <v>654</v>
      </c>
      <c r="AJ82" s="7">
        <v>42579</v>
      </c>
      <c r="AK82" t="s">
        <v>656</v>
      </c>
      <c r="AL82" t="s">
        <v>652</v>
      </c>
      <c r="AM82" t="s">
        <v>652</v>
      </c>
      <c r="AN82">
        <v>25</v>
      </c>
      <c r="AQ82" s="7">
        <v>42580</v>
      </c>
      <c r="AR82" s="3" t="s">
        <v>649</v>
      </c>
      <c r="AT82" s="7">
        <v>42583</v>
      </c>
      <c r="AU82" t="s">
        <v>670</v>
      </c>
      <c r="AV82" t="s">
        <v>671</v>
      </c>
      <c r="AX82" t="s">
        <v>204</v>
      </c>
      <c r="BA82" s="11"/>
      <c r="BB82" t="s">
        <v>675</v>
      </c>
      <c r="BC82" t="s">
        <v>996</v>
      </c>
      <c r="BD82" t="s">
        <v>1000</v>
      </c>
      <c r="BG82" t="s">
        <v>120</v>
      </c>
    </row>
    <row r="83" spans="1:59" x14ac:dyDescent="0.2">
      <c r="A83">
        <v>82</v>
      </c>
      <c r="B83" t="s">
        <v>212</v>
      </c>
      <c r="C83" t="str">
        <f t="shared" si="9"/>
        <v>SB062716TAWCSCB33CD04VMTV4R1</v>
      </c>
      <c r="D83" t="str">
        <f t="shared" si="10"/>
        <v>B062716TAWCSCB33CD04</v>
      </c>
      <c r="E83">
        <v>1</v>
      </c>
      <c r="F83" t="s">
        <v>686</v>
      </c>
      <c r="G83" t="str">
        <f t="shared" si="13"/>
        <v>062716</v>
      </c>
      <c r="H83" t="str">
        <f>"04"</f>
        <v>04</v>
      </c>
      <c r="I83" t="s">
        <v>685</v>
      </c>
      <c r="J83" t="s">
        <v>684</v>
      </c>
      <c r="K83" t="str">
        <f t="shared" si="12"/>
        <v>062716</v>
      </c>
      <c r="P83" s="7">
        <v>42570</v>
      </c>
      <c r="Q83" t="s">
        <v>649</v>
      </c>
      <c r="S83" s="7">
        <v>42571</v>
      </c>
      <c r="T83" t="s">
        <v>649</v>
      </c>
      <c r="U83">
        <v>0.98299999999999998</v>
      </c>
      <c r="V83" s="7">
        <v>42571</v>
      </c>
      <c r="W83">
        <v>18.100000000000001</v>
      </c>
      <c r="X83" s="3" t="s">
        <v>649</v>
      </c>
      <c r="Z83" s="7">
        <v>42572</v>
      </c>
      <c r="AA83">
        <v>25</v>
      </c>
      <c r="AB83" t="s">
        <v>652</v>
      </c>
      <c r="AC83" t="s">
        <v>652</v>
      </c>
      <c r="AD83" s="3" t="s">
        <v>649</v>
      </c>
      <c r="AE83" t="s">
        <v>653</v>
      </c>
      <c r="AF83" s="7">
        <v>42578</v>
      </c>
      <c r="AG83" t="s">
        <v>206</v>
      </c>
      <c r="AH83" s="3" t="s">
        <v>649</v>
      </c>
      <c r="AI83" t="s">
        <v>654</v>
      </c>
      <c r="AJ83" s="7">
        <v>42579</v>
      </c>
      <c r="AK83" t="s">
        <v>660</v>
      </c>
      <c r="AL83" t="s">
        <v>652</v>
      </c>
      <c r="AM83" t="s">
        <v>652</v>
      </c>
      <c r="AN83">
        <v>25</v>
      </c>
      <c r="AQ83" s="7">
        <v>42580</v>
      </c>
      <c r="AR83" s="3" t="s">
        <v>649</v>
      </c>
      <c r="AT83" s="7">
        <v>42583</v>
      </c>
      <c r="AU83" t="s">
        <v>670</v>
      </c>
      <c r="AV83" t="s">
        <v>671</v>
      </c>
      <c r="AX83" t="s">
        <v>204</v>
      </c>
      <c r="BA83" s="11"/>
      <c r="BB83" t="s">
        <v>675</v>
      </c>
      <c r="BC83" t="s">
        <v>996</v>
      </c>
      <c r="BD83" t="s">
        <v>999</v>
      </c>
      <c r="BG83" t="s">
        <v>120</v>
      </c>
    </row>
    <row r="84" spans="1:59" x14ac:dyDescent="0.2">
      <c r="A84">
        <v>83</v>
      </c>
      <c r="B84" t="s">
        <v>213</v>
      </c>
      <c r="C84" t="str">
        <f t="shared" si="9"/>
        <v>SB062716TAWCSCB33CD06VMTV4R1</v>
      </c>
      <c r="D84" t="str">
        <f t="shared" si="10"/>
        <v>B062716TAWCSCB33CD06</v>
      </c>
      <c r="E84">
        <v>1</v>
      </c>
      <c r="F84" t="s">
        <v>686</v>
      </c>
      <c r="G84" t="str">
        <f t="shared" si="13"/>
        <v>062716</v>
      </c>
      <c r="H84" t="str">
        <f>"06"</f>
        <v>06</v>
      </c>
      <c r="I84" t="s">
        <v>685</v>
      </c>
      <c r="J84" t="s">
        <v>684</v>
      </c>
      <c r="K84" t="str">
        <f t="shared" si="12"/>
        <v>062716</v>
      </c>
      <c r="P84" s="7">
        <v>42570</v>
      </c>
      <c r="Q84" t="s">
        <v>649</v>
      </c>
      <c r="S84" s="7">
        <v>42571</v>
      </c>
      <c r="T84" t="s">
        <v>649</v>
      </c>
      <c r="U84">
        <v>2.2400000000000002</v>
      </c>
      <c r="V84" s="7">
        <v>42571</v>
      </c>
      <c r="W84">
        <v>16.7</v>
      </c>
      <c r="X84" s="3" t="s">
        <v>649</v>
      </c>
      <c r="Z84" s="7">
        <v>42572</v>
      </c>
      <c r="AA84">
        <v>25</v>
      </c>
      <c r="AB84" t="s">
        <v>652</v>
      </c>
      <c r="AC84" t="s">
        <v>652</v>
      </c>
      <c r="AD84" s="3" t="s">
        <v>649</v>
      </c>
      <c r="AE84" t="s">
        <v>653</v>
      </c>
      <c r="AF84" s="7">
        <v>42578</v>
      </c>
      <c r="AG84" t="s">
        <v>206</v>
      </c>
      <c r="AH84" s="3" t="s">
        <v>649</v>
      </c>
      <c r="AI84" t="s">
        <v>654</v>
      </c>
      <c r="AJ84" s="7">
        <v>42579</v>
      </c>
      <c r="AK84" t="s">
        <v>658</v>
      </c>
      <c r="AL84" s="3" t="s">
        <v>652</v>
      </c>
      <c r="AM84" s="3" t="s">
        <v>652</v>
      </c>
      <c r="AN84">
        <v>25</v>
      </c>
      <c r="AQ84" s="7">
        <v>42580</v>
      </c>
      <c r="AR84" s="3" t="s">
        <v>649</v>
      </c>
      <c r="AT84" s="7">
        <v>42583</v>
      </c>
      <c r="AU84" t="s">
        <v>670</v>
      </c>
      <c r="AV84" t="s">
        <v>671</v>
      </c>
      <c r="AX84" t="s">
        <v>204</v>
      </c>
      <c r="BA84" s="11"/>
      <c r="BB84" t="s">
        <v>675</v>
      </c>
      <c r="BC84" t="s">
        <v>996</v>
      </c>
      <c r="BD84" t="s">
        <v>1001</v>
      </c>
      <c r="BG84" t="s">
        <v>120</v>
      </c>
    </row>
    <row r="85" spans="1:59" x14ac:dyDescent="0.2">
      <c r="A85">
        <v>84</v>
      </c>
      <c r="B85" t="s">
        <v>214</v>
      </c>
      <c r="C85" t="str">
        <f t="shared" si="9"/>
        <v>SB062716TAWCSCB33CD08VMTV4R1</v>
      </c>
      <c r="D85" t="str">
        <f t="shared" si="10"/>
        <v>B062716TAWCSCB33CD08</v>
      </c>
      <c r="E85">
        <v>1</v>
      </c>
      <c r="F85" t="s">
        <v>686</v>
      </c>
      <c r="G85" t="str">
        <f t="shared" si="13"/>
        <v>062716</v>
      </c>
      <c r="H85" s="10" t="str">
        <f>"08"</f>
        <v>08</v>
      </c>
      <c r="I85" t="s">
        <v>685</v>
      </c>
      <c r="J85" t="s">
        <v>684</v>
      </c>
      <c r="K85" t="str">
        <f t="shared" si="12"/>
        <v>062716</v>
      </c>
      <c r="P85" s="7">
        <v>42570</v>
      </c>
      <c r="Q85" t="s">
        <v>649</v>
      </c>
      <c r="S85" s="7">
        <v>42571</v>
      </c>
      <c r="T85" t="s">
        <v>649</v>
      </c>
      <c r="U85">
        <v>2.67</v>
      </c>
      <c r="V85" s="7">
        <v>42571</v>
      </c>
      <c r="W85">
        <v>21.2</v>
      </c>
      <c r="X85" s="3" t="s">
        <v>649</v>
      </c>
      <c r="Z85" s="7">
        <v>42572</v>
      </c>
      <c r="AA85">
        <v>25</v>
      </c>
      <c r="AB85" t="s">
        <v>652</v>
      </c>
      <c r="AC85" t="s">
        <v>652</v>
      </c>
      <c r="AD85" s="3" t="s">
        <v>649</v>
      </c>
      <c r="AE85" t="s">
        <v>653</v>
      </c>
      <c r="AF85" s="7">
        <v>42578</v>
      </c>
      <c r="AG85" t="s">
        <v>206</v>
      </c>
      <c r="AH85" s="3" t="s">
        <v>649</v>
      </c>
      <c r="AI85" t="s">
        <v>654</v>
      </c>
      <c r="AJ85" s="7">
        <v>42579</v>
      </c>
      <c r="AK85" t="s">
        <v>659</v>
      </c>
      <c r="AL85" s="3" t="s">
        <v>652</v>
      </c>
      <c r="AM85" s="3" t="s">
        <v>652</v>
      </c>
      <c r="AN85">
        <v>25</v>
      </c>
      <c r="AQ85" s="7">
        <v>42580</v>
      </c>
      <c r="AR85" s="3" t="s">
        <v>649</v>
      </c>
      <c r="AT85" s="7">
        <v>42583</v>
      </c>
      <c r="AU85" t="s">
        <v>670</v>
      </c>
      <c r="AV85" t="s">
        <v>671</v>
      </c>
      <c r="AX85" t="s">
        <v>204</v>
      </c>
      <c r="BA85" s="11"/>
      <c r="BB85" t="s">
        <v>675</v>
      </c>
      <c r="BC85" t="s">
        <v>996</v>
      </c>
      <c r="BD85" t="s">
        <v>1002</v>
      </c>
      <c r="BG85" t="s">
        <v>120</v>
      </c>
    </row>
    <row r="86" spans="1:59" x14ac:dyDescent="0.2">
      <c r="A86">
        <v>85</v>
      </c>
      <c r="B86" t="s">
        <v>215</v>
      </c>
      <c r="C86" t="str">
        <f t="shared" si="9"/>
        <v>SB062716TAWCSCB33CD10VMTV4R1</v>
      </c>
      <c r="D86" t="str">
        <f t="shared" si="10"/>
        <v>B062716TAWCSCB33CD10</v>
      </c>
      <c r="E86">
        <v>1</v>
      </c>
      <c r="F86" t="s">
        <v>686</v>
      </c>
      <c r="G86" t="str">
        <f t="shared" si="13"/>
        <v>062716</v>
      </c>
      <c r="H86" s="10">
        <v>10</v>
      </c>
      <c r="I86" t="s">
        <v>685</v>
      </c>
      <c r="J86" t="s">
        <v>684</v>
      </c>
      <c r="K86" t="str">
        <f t="shared" si="12"/>
        <v>062716</v>
      </c>
      <c r="P86" s="7">
        <v>42570</v>
      </c>
      <c r="Q86" t="s">
        <v>649</v>
      </c>
      <c r="S86" s="7">
        <v>42571</v>
      </c>
      <c r="T86" t="s">
        <v>649</v>
      </c>
      <c r="U86">
        <v>3.39</v>
      </c>
      <c r="V86" s="7">
        <v>42571</v>
      </c>
      <c r="W86">
        <v>16.3</v>
      </c>
      <c r="X86" s="3" t="s">
        <v>649</v>
      </c>
      <c r="Z86" s="7">
        <v>42572</v>
      </c>
      <c r="AA86">
        <v>25</v>
      </c>
      <c r="AB86" t="s">
        <v>652</v>
      </c>
      <c r="AC86" t="s">
        <v>652</v>
      </c>
      <c r="AD86" s="3" t="s">
        <v>649</v>
      </c>
      <c r="AE86" t="s">
        <v>653</v>
      </c>
      <c r="AF86" s="7">
        <v>42578</v>
      </c>
      <c r="AG86" t="s">
        <v>206</v>
      </c>
      <c r="AH86" s="3" t="s">
        <v>649</v>
      </c>
      <c r="AI86" t="s">
        <v>654</v>
      </c>
      <c r="AJ86" s="7">
        <v>42579</v>
      </c>
      <c r="AK86" t="s">
        <v>661</v>
      </c>
      <c r="AL86" s="3" t="s">
        <v>652</v>
      </c>
      <c r="AM86" s="3" t="s">
        <v>652</v>
      </c>
      <c r="AN86">
        <v>25</v>
      </c>
      <c r="AQ86" s="7">
        <v>42580</v>
      </c>
      <c r="AR86" s="3" t="s">
        <v>649</v>
      </c>
      <c r="AT86" s="7">
        <v>42583</v>
      </c>
      <c r="AU86" t="s">
        <v>670</v>
      </c>
      <c r="AV86" t="s">
        <v>671</v>
      </c>
      <c r="AX86" t="s">
        <v>204</v>
      </c>
      <c r="BA86" s="11"/>
      <c r="BB86" t="s">
        <v>675</v>
      </c>
      <c r="BC86" t="s">
        <v>996</v>
      </c>
      <c r="BD86" t="s">
        <v>1003</v>
      </c>
      <c r="BG86" t="s">
        <v>120</v>
      </c>
    </row>
    <row r="87" spans="1:59" x14ac:dyDescent="0.2">
      <c r="A87">
        <v>86</v>
      </c>
      <c r="B87" t="s">
        <v>216</v>
      </c>
      <c r="C87" t="str">
        <f t="shared" si="9"/>
        <v>SB062716TAWCSCB33CD12VMTV4R1</v>
      </c>
      <c r="D87" t="str">
        <f t="shared" si="10"/>
        <v>B062716TAWCSCB33CD12</v>
      </c>
      <c r="E87">
        <v>1</v>
      </c>
      <c r="F87" t="s">
        <v>686</v>
      </c>
      <c r="G87" t="str">
        <f t="shared" si="13"/>
        <v>062716</v>
      </c>
      <c r="H87" s="10">
        <v>12</v>
      </c>
      <c r="I87" t="s">
        <v>685</v>
      </c>
      <c r="J87" t="s">
        <v>684</v>
      </c>
      <c r="K87" t="str">
        <f t="shared" si="12"/>
        <v>062716</v>
      </c>
      <c r="P87" s="7">
        <v>42570</v>
      </c>
      <c r="Q87" t="s">
        <v>649</v>
      </c>
      <c r="S87" s="7">
        <v>42571</v>
      </c>
      <c r="T87" t="s">
        <v>649</v>
      </c>
      <c r="U87" t="s">
        <v>650</v>
      </c>
      <c r="V87" s="7">
        <v>42571</v>
      </c>
      <c r="W87">
        <v>23.5</v>
      </c>
      <c r="X87" s="3" t="s">
        <v>649</v>
      </c>
      <c r="Z87" s="7">
        <v>42572</v>
      </c>
      <c r="AA87">
        <v>25</v>
      </c>
      <c r="AB87" t="s">
        <v>652</v>
      </c>
      <c r="AC87" t="s">
        <v>652</v>
      </c>
      <c r="AD87" s="3" t="s">
        <v>649</v>
      </c>
      <c r="AE87" t="s">
        <v>653</v>
      </c>
      <c r="AF87" s="7">
        <v>42578</v>
      </c>
      <c r="AG87" t="s">
        <v>206</v>
      </c>
      <c r="AH87" s="3" t="s">
        <v>649</v>
      </c>
      <c r="AI87" t="s">
        <v>654</v>
      </c>
      <c r="AJ87" s="7">
        <v>42579</v>
      </c>
      <c r="AK87" t="s">
        <v>662</v>
      </c>
      <c r="AL87" s="3" t="s">
        <v>652</v>
      </c>
      <c r="AM87" s="3" t="s">
        <v>652</v>
      </c>
      <c r="AN87">
        <v>25</v>
      </c>
      <c r="AQ87" s="7">
        <v>42580</v>
      </c>
      <c r="AR87" s="3" t="s">
        <v>649</v>
      </c>
      <c r="AT87" s="7">
        <v>42583</v>
      </c>
      <c r="AU87" t="s">
        <v>670</v>
      </c>
      <c r="AV87" t="s">
        <v>671</v>
      </c>
      <c r="AX87" t="s">
        <v>204</v>
      </c>
      <c r="BA87" s="11"/>
      <c r="BB87" t="s">
        <v>675</v>
      </c>
      <c r="BC87" t="s">
        <v>996</v>
      </c>
      <c r="BD87" t="s">
        <v>1004</v>
      </c>
      <c r="BG87" t="s">
        <v>120</v>
      </c>
    </row>
    <row r="88" spans="1:59" x14ac:dyDescent="0.2">
      <c r="A88">
        <v>87</v>
      </c>
      <c r="B88" t="s">
        <v>498</v>
      </c>
      <c r="C88" t="str">
        <f t="shared" si="9"/>
        <v>SB062716TAWCSCB33CD12VMTV4R2</v>
      </c>
      <c r="D88" t="str">
        <f t="shared" si="10"/>
        <v>B062716TAWCSCB33CD12</v>
      </c>
      <c r="E88">
        <v>2</v>
      </c>
      <c r="F88" t="s">
        <v>686</v>
      </c>
      <c r="G88" t="str">
        <f t="shared" si="13"/>
        <v>062716</v>
      </c>
      <c r="H88" s="10">
        <v>12</v>
      </c>
      <c r="I88" t="s">
        <v>685</v>
      </c>
      <c r="J88" t="s">
        <v>684</v>
      </c>
      <c r="K88" t="str">
        <f t="shared" si="12"/>
        <v>062716</v>
      </c>
      <c r="M88" t="s">
        <v>409</v>
      </c>
      <c r="N88" s="7">
        <v>42639</v>
      </c>
      <c r="O88">
        <v>2</v>
      </c>
      <c r="P88" s="7">
        <v>42649</v>
      </c>
      <c r="Q88" t="s">
        <v>353</v>
      </c>
      <c r="R88" s="10" t="s">
        <v>530</v>
      </c>
      <c r="S88" s="7">
        <v>42654</v>
      </c>
      <c r="T88" t="s">
        <v>353</v>
      </c>
      <c r="U88" t="s">
        <v>531</v>
      </c>
      <c r="V88" s="7">
        <v>42654</v>
      </c>
      <c r="X88" t="s">
        <v>353</v>
      </c>
      <c r="Y88" t="s">
        <v>533</v>
      </c>
      <c r="Z88" s="7">
        <v>42661</v>
      </c>
      <c r="AA88">
        <v>20</v>
      </c>
      <c r="AB88" t="s">
        <v>534</v>
      </c>
      <c r="AC88" t="s">
        <v>551</v>
      </c>
      <c r="AD88" t="s">
        <v>353</v>
      </c>
      <c r="AE88" t="s">
        <v>502</v>
      </c>
      <c r="AF88" t="s">
        <v>553</v>
      </c>
      <c r="AG88" t="s">
        <v>206</v>
      </c>
      <c r="AH88" t="s">
        <v>554</v>
      </c>
      <c r="AJ88" s="7">
        <v>42669</v>
      </c>
      <c r="AK88" t="s">
        <v>467</v>
      </c>
      <c r="AL88" t="s">
        <v>445</v>
      </c>
      <c r="AM88" t="s">
        <v>571</v>
      </c>
      <c r="AN88">
        <v>8</v>
      </c>
      <c r="AO88" t="s">
        <v>353</v>
      </c>
      <c r="AQ88" t="s">
        <v>622</v>
      </c>
      <c r="AT88" s="7">
        <v>42685</v>
      </c>
      <c r="AU88" t="s">
        <v>353</v>
      </c>
      <c r="AV88" t="s">
        <v>623</v>
      </c>
      <c r="BA88" t="s">
        <v>674</v>
      </c>
    </row>
    <row r="89" spans="1:59" x14ac:dyDescent="0.2">
      <c r="A89">
        <v>88</v>
      </c>
      <c r="B89" t="s">
        <v>217</v>
      </c>
      <c r="C89" t="str">
        <f t="shared" si="9"/>
        <v>SB062716TAWCSCB33CD14VMTV4R1</v>
      </c>
      <c r="D89" t="str">
        <f t="shared" si="10"/>
        <v>B062716TAWCSCB33CD14</v>
      </c>
      <c r="E89">
        <v>1</v>
      </c>
      <c r="F89" t="s">
        <v>686</v>
      </c>
      <c r="G89" t="str">
        <f t="shared" si="13"/>
        <v>062716</v>
      </c>
      <c r="H89" s="10">
        <v>14</v>
      </c>
      <c r="I89" t="s">
        <v>685</v>
      </c>
      <c r="J89" t="s">
        <v>684</v>
      </c>
      <c r="K89" t="str">
        <f t="shared" si="12"/>
        <v>062716</v>
      </c>
      <c r="P89" s="7">
        <v>42570</v>
      </c>
      <c r="Q89" t="s">
        <v>649</v>
      </c>
      <c r="S89" s="7">
        <v>42571</v>
      </c>
      <c r="T89" t="s">
        <v>649</v>
      </c>
      <c r="U89">
        <v>0.79800000000000004</v>
      </c>
      <c r="V89" s="7">
        <v>42571</v>
      </c>
      <c r="W89">
        <v>34.299999999999997</v>
      </c>
      <c r="X89" s="3" t="s">
        <v>649</v>
      </c>
      <c r="Z89" s="7">
        <v>42572</v>
      </c>
      <c r="AA89">
        <v>25</v>
      </c>
      <c r="AB89" t="s">
        <v>652</v>
      </c>
      <c r="AC89" t="s">
        <v>652</v>
      </c>
      <c r="AD89" s="3" t="s">
        <v>649</v>
      </c>
      <c r="AE89" t="s">
        <v>653</v>
      </c>
      <c r="AF89" s="7">
        <v>42578</v>
      </c>
      <c r="AG89" t="s">
        <v>206</v>
      </c>
      <c r="AH89" s="3" t="s">
        <v>649</v>
      </c>
      <c r="AI89" t="s">
        <v>654</v>
      </c>
      <c r="AJ89" s="7">
        <v>42579</v>
      </c>
      <c r="AK89" t="s">
        <v>663</v>
      </c>
      <c r="AL89" s="3" t="s">
        <v>652</v>
      </c>
      <c r="AM89" s="3" t="s">
        <v>652</v>
      </c>
      <c r="AN89">
        <v>25</v>
      </c>
      <c r="AQ89" s="7">
        <v>42580</v>
      </c>
      <c r="AR89" s="3" t="s">
        <v>649</v>
      </c>
      <c r="AT89" s="7">
        <v>42583</v>
      </c>
      <c r="AU89" t="s">
        <v>670</v>
      </c>
      <c r="AV89" t="s">
        <v>671</v>
      </c>
      <c r="AX89" t="s">
        <v>204</v>
      </c>
      <c r="BA89" s="11"/>
      <c r="BB89" t="s">
        <v>675</v>
      </c>
      <c r="BC89" t="s">
        <v>996</v>
      </c>
      <c r="BD89" t="s">
        <v>1005</v>
      </c>
      <c r="BG89" t="s">
        <v>120</v>
      </c>
    </row>
    <row r="90" spans="1:59" x14ac:dyDescent="0.2">
      <c r="A90">
        <v>89</v>
      </c>
      <c r="B90" t="s">
        <v>218</v>
      </c>
      <c r="C90" t="str">
        <f t="shared" si="9"/>
        <v>SB062716TAWCSCB33CD16VMTV4R1</v>
      </c>
      <c r="D90" t="str">
        <f t="shared" si="10"/>
        <v>B062716TAWCSCB33CD16</v>
      </c>
      <c r="E90">
        <v>1</v>
      </c>
      <c r="F90" t="s">
        <v>686</v>
      </c>
      <c r="G90" t="str">
        <f t="shared" si="13"/>
        <v>062716</v>
      </c>
      <c r="H90" s="10">
        <v>16</v>
      </c>
      <c r="I90" t="s">
        <v>685</v>
      </c>
      <c r="J90" t="s">
        <v>684</v>
      </c>
      <c r="K90" t="str">
        <f t="shared" si="12"/>
        <v>062716</v>
      </c>
      <c r="P90" s="7">
        <v>42570</v>
      </c>
      <c r="Q90" t="s">
        <v>649</v>
      </c>
      <c r="S90" s="7">
        <v>42571</v>
      </c>
      <c r="T90" t="s">
        <v>649</v>
      </c>
      <c r="U90">
        <v>0.47599999999999998</v>
      </c>
      <c r="V90" s="7">
        <v>42571</v>
      </c>
      <c r="W90">
        <v>19.3</v>
      </c>
      <c r="X90" s="3" t="s">
        <v>649</v>
      </c>
      <c r="Z90" s="7">
        <v>42572</v>
      </c>
      <c r="AA90">
        <v>25</v>
      </c>
      <c r="AB90" t="s">
        <v>652</v>
      </c>
      <c r="AC90" t="s">
        <v>652</v>
      </c>
      <c r="AD90" s="3" t="s">
        <v>649</v>
      </c>
      <c r="AE90" t="s">
        <v>653</v>
      </c>
      <c r="AF90" s="7">
        <v>42578</v>
      </c>
      <c r="AG90" t="s">
        <v>206</v>
      </c>
      <c r="AH90" s="3" t="s">
        <v>649</v>
      </c>
      <c r="AI90" t="s">
        <v>654</v>
      </c>
      <c r="AJ90" s="7">
        <v>42579</v>
      </c>
      <c r="AK90" t="s">
        <v>664</v>
      </c>
      <c r="AL90" s="3" t="s">
        <v>652</v>
      </c>
      <c r="AM90" s="3" t="s">
        <v>652</v>
      </c>
      <c r="AN90">
        <v>25</v>
      </c>
      <c r="AQ90" s="7">
        <v>42580</v>
      </c>
      <c r="AR90" s="3" t="s">
        <v>649</v>
      </c>
      <c r="AT90" s="7">
        <v>42583</v>
      </c>
      <c r="AU90" t="s">
        <v>670</v>
      </c>
      <c r="AV90" t="s">
        <v>671</v>
      </c>
      <c r="AX90" t="s">
        <v>204</v>
      </c>
      <c r="BA90" s="11"/>
      <c r="BB90" t="s">
        <v>675</v>
      </c>
      <c r="BC90" t="s">
        <v>996</v>
      </c>
      <c r="BD90" t="s">
        <v>1006</v>
      </c>
      <c r="BG90" t="s">
        <v>120</v>
      </c>
    </row>
    <row r="91" spans="1:59" x14ac:dyDescent="0.2">
      <c r="A91">
        <v>90</v>
      </c>
      <c r="B91" t="s">
        <v>219</v>
      </c>
      <c r="C91" t="str">
        <f t="shared" si="9"/>
        <v>SB062716TAWCSCB33CD18VMTV4R1</v>
      </c>
      <c r="D91" t="str">
        <f t="shared" si="10"/>
        <v>B062716TAWCSCB33CD18</v>
      </c>
      <c r="E91">
        <v>1</v>
      </c>
      <c r="F91" t="s">
        <v>686</v>
      </c>
      <c r="G91" t="str">
        <f t="shared" si="13"/>
        <v>062716</v>
      </c>
      <c r="H91" s="10">
        <v>18</v>
      </c>
      <c r="I91" t="s">
        <v>685</v>
      </c>
      <c r="J91" t="s">
        <v>684</v>
      </c>
      <c r="K91" t="str">
        <f t="shared" si="12"/>
        <v>062716</v>
      </c>
      <c r="P91" s="7">
        <v>42570</v>
      </c>
      <c r="Q91" t="s">
        <v>649</v>
      </c>
      <c r="S91" s="7">
        <v>42571</v>
      </c>
      <c r="T91" t="s">
        <v>649</v>
      </c>
      <c r="U91">
        <v>1.07</v>
      </c>
      <c r="V91" s="7">
        <v>42571</v>
      </c>
      <c r="W91">
        <v>18.2</v>
      </c>
      <c r="X91" s="3" t="s">
        <v>649</v>
      </c>
      <c r="Z91" s="7">
        <v>42572</v>
      </c>
      <c r="AA91">
        <v>25</v>
      </c>
      <c r="AB91" t="s">
        <v>652</v>
      </c>
      <c r="AC91" t="s">
        <v>652</v>
      </c>
      <c r="AD91" s="3" t="s">
        <v>649</v>
      </c>
      <c r="AE91" t="s">
        <v>653</v>
      </c>
      <c r="AF91" s="7">
        <v>42578</v>
      </c>
      <c r="AG91" t="s">
        <v>206</v>
      </c>
      <c r="AH91" s="3" t="s">
        <v>649</v>
      </c>
      <c r="AI91" t="s">
        <v>654</v>
      </c>
      <c r="AJ91" s="7">
        <v>42579</v>
      </c>
      <c r="AK91" t="s">
        <v>665</v>
      </c>
      <c r="AL91" s="3" t="s">
        <v>652</v>
      </c>
      <c r="AM91" s="3" t="s">
        <v>652</v>
      </c>
      <c r="AN91">
        <v>25</v>
      </c>
      <c r="AQ91" s="7">
        <v>42580</v>
      </c>
      <c r="AR91" s="3" t="s">
        <v>649</v>
      </c>
      <c r="AT91" s="7">
        <v>42583</v>
      </c>
      <c r="AU91" t="s">
        <v>670</v>
      </c>
      <c r="AV91" t="s">
        <v>671</v>
      </c>
      <c r="AX91" t="s">
        <v>204</v>
      </c>
      <c r="BA91" s="11"/>
      <c r="BB91" t="s">
        <v>675</v>
      </c>
      <c r="BC91" t="s">
        <v>996</v>
      </c>
      <c r="BD91" t="s">
        <v>1007</v>
      </c>
      <c r="BG91" t="s">
        <v>120</v>
      </c>
    </row>
    <row r="92" spans="1:59" x14ac:dyDescent="0.2">
      <c r="A92">
        <v>91</v>
      </c>
      <c r="B92" t="s">
        <v>220</v>
      </c>
      <c r="C92" t="str">
        <f t="shared" si="9"/>
        <v>SB062716TAWCSCB33CD20VMTV4R1</v>
      </c>
      <c r="D92" t="str">
        <f t="shared" si="10"/>
        <v>B062716TAWCSCB33CD20</v>
      </c>
      <c r="E92">
        <v>1</v>
      </c>
      <c r="F92" t="s">
        <v>686</v>
      </c>
      <c r="G92" t="str">
        <f t="shared" si="13"/>
        <v>062716</v>
      </c>
      <c r="H92" s="10">
        <v>20</v>
      </c>
      <c r="I92" t="s">
        <v>685</v>
      </c>
      <c r="J92" t="s">
        <v>684</v>
      </c>
      <c r="K92" t="str">
        <f t="shared" si="12"/>
        <v>062716</v>
      </c>
      <c r="P92" s="7">
        <v>42570</v>
      </c>
      <c r="Q92" t="s">
        <v>649</v>
      </c>
      <c r="S92" s="7">
        <v>42571</v>
      </c>
      <c r="T92" t="s">
        <v>649</v>
      </c>
      <c r="U92">
        <v>2.86</v>
      </c>
      <c r="V92" s="7">
        <v>42571</v>
      </c>
      <c r="W92">
        <v>16.600000000000001</v>
      </c>
      <c r="X92" s="3" t="s">
        <v>649</v>
      </c>
      <c r="Z92" s="7">
        <v>42572</v>
      </c>
      <c r="AA92">
        <v>25</v>
      </c>
      <c r="AB92" t="s">
        <v>652</v>
      </c>
      <c r="AC92" t="s">
        <v>652</v>
      </c>
      <c r="AD92" s="3" t="s">
        <v>649</v>
      </c>
      <c r="AE92" t="s">
        <v>653</v>
      </c>
      <c r="AF92" s="7">
        <v>42578</v>
      </c>
      <c r="AG92" t="s">
        <v>206</v>
      </c>
      <c r="AH92" s="3" t="s">
        <v>649</v>
      </c>
      <c r="AI92" t="s">
        <v>654</v>
      </c>
      <c r="AJ92" s="7">
        <v>42579</v>
      </c>
      <c r="AK92" t="s">
        <v>666</v>
      </c>
      <c r="AL92" s="3" t="s">
        <v>652</v>
      </c>
      <c r="AM92" s="3" t="s">
        <v>652</v>
      </c>
      <c r="AN92">
        <v>25</v>
      </c>
      <c r="AQ92" s="7">
        <v>42580</v>
      </c>
      <c r="AR92" s="3" t="s">
        <v>649</v>
      </c>
      <c r="AT92" s="7">
        <v>42583</v>
      </c>
      <c r="AU92" t="s">
        <v>670</v>
      </c>
      <c r="AV92" t="s">
        <v>671</v>
      </c>
      <c r="AX92" t="s">
        <v>204</v>
      </c>
      <c r="BA92" s="11"/>
      <c r="BB92" t="s">
        <v>675</v>
      </c>
      <c r="BC92" t="s">
        <v>996</v>
      </c>
      <c r="BD92" t="s">
        <v>1008</v>
      </c>
      <c r="BG92" t="s">
        <v>120</v>
      </c>
    </row>
    <row r="93" spans="1:59" x14ac:dyDescent="0.2">
      <c r="A93">
        <v>92</v>
      </c>
      <c r="B93" t="s">
        <v>221</v>
      </c>
      <c r="C93" t="str">
        <f t="shared" si="9"/>
        <v>SB062716TAWCSCB33CD21VMTV4R1</v>
      </c>
      <c r="D93" t="str">
        <f t="shared" si="10"/>
        <v>B062716TAWCSCB33CD21</v>
      </c>
      <c r="E93">
        <v>1</v>
      </c>
      <c r="F93" t="s">
        <v>686</v>
      </c>
      <c r="G93" t="str">
        <f t="shared" si="13"/>
        <v>062716</v>
      </c>
      <c r="H93" s="10">
        <v>21</v>
      </c>
      <c r="I93" t="s">
        <v>685</v>
      </c>
      <c r="J93" t="s">
        <v>684</v>
      </c>
      <c r="K93" t="str">
        <f t="shared" si="12"/>
        <v>062716</v>
      </c>
      <c r="P93" s="7">
        <v>42570</v>
      </c>
      <c r="Q93" t="s">
        <v>649</v>
      </c>
      <c r="S93" s="7">
        <v>42571</v>
      </c>
      <c r="T93" s="3" t="s">
        <v>649</v>
      </c>
      <c r="U93">
        <v>2.86</v>
      </c>
      <c r="V93" s="7">
        <v>42571</v>
      </c>
      <c r="W93">
        <v>16.899999999999999</v>
      </c>
      <c r="X93" s="3" t="s">
        <v>649</v>
      </c>
      <c r="Z93" s="7">
        <v>42572</v>
      </c>
      <c r="AA93">
        <v>25</v>
      </c>
      <c r="AB93" t="s">
        <v>652</v>
      </c>
      <c r="AC93" t="s">
        <v>652</v>
      </c>
      <c r="AD93" s="3" t="s">
        <v>649</v>
      </c>
      <c r="AE93" t="s">
        <v>653</v>
      </c>
      <c r="AF93" s="7">
        <v>42578</v>
      </c>
      <c r="AG93" t="s">
        <v>206</v>
      </c>
      <c r="AH93" s="3" t="s">
        <v>649</v>
      </c>
      <c r="AI93" t="s">
        <v>654</v>
      </c>
      <c r="AJ93" s="7">
        <v>42579</v>
      </c>
      <c r="AK93" t="s">
        <v>667</v>
      </c>
      <c r="AL93" s="3" t="s">
        <v>652</v>
      </c>
      <c r="AM93" s="3" t="s">
        <v>652</v>
      </c>
      <c r="AN93">
        <v>25</v>
      </c>
      <c r="AQ93" s="7">
        <v>42580</v>
      </c>
      <c r="AR93" s="3" t="s">
        <v>649</v>
      </c>
      <c r="AT93" s="7">
        <v>42583</v>
      </c>
      <c r="AU93" t="s">
        <v>670</v>
      </c>
      <c r="AV93" t="s">
        <v>671</v>
      </c>
      <c r="AX93" t="s">
        <v>204</v>
      </c>
      <c r="BA93" s="11"/>
      <c r="BB93" t="s">
        <v>675</v>
      </c>
      <c r="BC93" t="s">
        <v>996</v>
      </c>
      <c r="BD93" t="s">
        <v>1009</v>
      </c>
      <c r="BG93" t="s">
        <v>120</v>
      </c>
    </row>
    <row r="94" spans="1:59" x14ac:dyDescent="0.2">
      <c r="A94">
        <v>93</v>
      </c>
      <c r="B94" t="s">
        <v>222</v>
      </c>
      <c r="C94" t="str">
        <f t="shared" si="9"/>
        <v>SB062716TAWCSCB33CDSBVMTV4R1</v>
      </c>
      <c r="D94" t="str">
        <f t="shared" si="10"/>
        <v>B062716TAWCSCB33CDSB</v>
      </c>
      <c r="E94">
        <v>1</v>
      </c>
      <c r="F94" t="s">
        <v>686</v>
      </c>
      <c r="G94" t="str">
        <f t="shared" si="13"/>
        <v>062716</v>
      </c>
      <c r="H94" t="s">
        <v>687</v>
      </c>
      <c r="I94" t="s">
        <v>685</v>
      </c>
      <c r="J94" t="s">
        <v>684</v>
      </c>
      <c r="K94" t="str">
        <f t="shared" si="12"/>
        <v>062716</v>
      </c>
      <c r="P94" s="7">
        <v>42570</v>
      </c>
      <c r="Q94" t="s">
        <v>649</v>
      </c>
      <c r="S94" s="7">
        <v>42571</v>
      </c>
      <c r="T94" s="3" t="s">
        <v>649</v>
      </c>
      <c r="U94" t="s">
        <v>650</v>
      </c>
      <c r="V94" s="7">
        <v>42571</v>
      </c>
      <c r="W94">
        <v>34.299999999999997</v>
      </c>
      <c r="X94" s="3" t="s">
        <v>649</v>
      </c>
      <c r="Z94" s="7">
        <v>42572</v>
      </c>
      <c r="AA94">
        <v>25</v>
      </c>
      <c r="AB94" t="s">
        <v>652</v>
      </c>
      <c r="AC94" t="s">
        <v>652</v>
      </c>
      <c r="AD94" s="3" t="s">
        <v>649</v>
      </c>
      <c r="AE94" t="s">
        <v>653</v>
      </c>
      <c r="AF94" s="7">
        <v>42578</v>
      </c>
      <c r="AG94" t="s">
        <v>206</v>
      </c>
      <c r="AH94" s="3" t="s">
        <v>649</v>
      </c>
      <c r="AI94" t="s">
        <v>654</v>
      </c>
      <c r="AJ94" s="7">
        <v>42579</v>
      </c>
      <c r="AK94" t="s">
        <v>668</v>
      </c>
      <c r="AL94" s="3" t="s">
        <v>652</v>
      </c>
      <c r="AM94" s="3" t="s">
        <v>652</v>
      </c>
      <c r="AN94">
        <v>25</v>
      </c>
      <c r="AQ94" s="7">
        <v>42580</v>
      </c>
      <c r="AR94" s="3" t="s">
        <v>649</v>
      </c>
      <c r="AT94" s="7">
        <v>42583</v>
      </c>
      <c r="AU94" t="s">
        <v>670</v>
      </c>
      <c r="AV94" t="s">
        <v>671</v>
      </c>
      <c r="AX94" t="s">
        <v>204</v>
      </c>
      <c r="BA94" s="11"/>
      <c r="BB94" t="s">
        <v>675</v>
      </c>
      <c r="BC94" t="s">
        <v>996</v>
      </c>
      <c r="BD94" t="s">
        <v>1010</v>
      </c>
      <c r="BG94" t="s">
        <v>120</v>
      </c>
    </row>
    <row r="95" spans="1:59" x14ac:dyDescent="0.2">
      <c r="A95">
        <v>94</v>
      </c>
      <c r="B95" t="s">
        <v>223</v>
      </c>
      <c r="C95" t="str">
        <f t="shared" si="9"/>
        <v>SB062716TAWCSCB33CDEBVMTV4R1</v>
      </c>
      <c r="D95" t="str">
        <f t="shared" si="10"/>
        <v>B062716TAWCSCB33CDEB</v>
      </c>
      <c r="E95">
        <v>1</v>
      </c>
      <c r="F95" t="s">
        <v>686</v>
      </c>
      <c r="G95" t="str">
        <f t="shared" si="13"/>
        <v>062716</v>
      </c>
      <c r="H95" t="s">
        <v>688</v>
      </c>
      <c r="I95" t="s">
        <v>685</v>
      </c>
      <c r="J95" t="s">
        <v>684</v>
      </c>
      <c r="K95" t="str">
        <f t="shared" si="12"/>
        <v>062716</v>
      </c>
      <c r="P95" s="7">
        <v>42570</v>
      </c>
      <c r="Q95" t="s">
        <v>649</v>
      </c>
      <c r="S95" s="7">
        <v>42571</v>
      </c>
      <c r="T95" s="3" t="s">
        <v>649</v>
      </c>
      <c r="U95" t="s">
        <v>650</v>
      </c>
      <c r="V95" s="7">
        <v>42571</v>
      </c>
      <c r="W95" t="s">
        <v>120</v>
      </c>
      <c r="X95" s="3" t="s">
        <v>649</v>
      </c>
      <c r="Z95" s="7">
        <v>42572</v>
      </c>
      <c r="AA95">
        <v>25</v>
      </c>
      <c r="AB95" t="s">
        <v>652</v>
      </c>
      <c r="AC95" t="s">
        <v>652</v>
      </c>
      <c r="AD95" s="3" t="s">
        <v>649</v>
      </c>
      <c r="AE95" t="s">
        <v>653</v>
      </c>
      <c r="AF95" s="7">
        <v>42578</v>
      </c>
      <c r="AG95" t="s">
        <v>206</v>
      </c>
      <c r="AH95" s="3" t="s">
        <v>649</v>
      </c>
      <c r="AI95" t="s">
        <v>654</v>
      </c>
      <c r="AJ95" s="7">
        <v>42579</v>
      </c>
      <c r="AK95" t="s">
        <v>669</v>
      </c>
      <c r="AL95" s="3" t="s">
        <v>652</v>
      </c>
      <c r="AM95" s="3" t="s">
        <v>652</v>
      </c>
      <c r="AN95">
        <v>25</v>
      </c>
      <c r="AQ95" s="7">
        <v>42580</v>
      </c>
      <c r="AR95" s="3" t="s">
        <v>649</v>
      </c>
      <c r="AT95" s="7">
        <v>42583</v>
      </c>
      <c r="AU95" t="s">
        <v>670</v>
      </c>
      <c r="AV95" t="s">
        <v>671</v>
      </c>
      <c r="AX95" t="s">
        <v>204</v>
      </c>
      <c r="BA95" s="11"/>
      <c r="BB95" t="s">
        <v>675</v>
      </c>
      <c r="BC95" t="s">
        <v>996</v>
      </c>
      <c r="BD95" t="s">
        <v>1011</v>
      </c>
      <c r="BG95" t="s">
        <v>120</v>
      </c>
    </row>
    <row r="96" spans="1:59" x14ac:dyDescent="0.2">
      <c r="A96">
        <v>565</v>
      </c>
      <c r="B96" t="s">
        <v>1012</v>
      </c>
      <c r="E96">
        <v>1</v>
      </c>
      <c r="F96" t="s">
        <v>975</v>
      </c>
      <c r="G96" t="s">
        <v>975</v>
      </c>
      <c r="H96" t="s">
        <v>975</v>
      </c>
      <c r="J96" t="s">
        <v>684</v>
      </c>
      <c r="K96" t="s">
        <v>975</v>
      </c>
      <c r="P96" s="7">
        <v>42570</v>
      </c>
      <c r="Q96" t="s">
        <v>649</v>
      </c>
      <c r="S96" s="7">
        <v>42571</v>
      </c>
      <c r="T96" s="3" t="s">
        <v>649</v>
      </c>
      <c r="V96" s="7">
        <v>42571</v>
      </c>
      <c r="X96" s="3" t="s">
        <v>649</v>
      </c>
      <c r="Z96" s="7">
        <v>42572</v>
      </c>
      <c r="AA96">
        <v>25</v>
      </c>
      <c r="AB96" t="s">
        <v>652</v>
      </c>
      <c r="AC96" t="s">
        <v>652</v>
      </c>
      <c r="AD96" s="3" t="s">
        <v>649</v>
      </c>
      <c r="AE96" t="s">
        <v>653</v>
      </c>
      <c r="AF96" s="7">
        <v>42578</v>
      </c>
      <c r="AG96" t="s">
        <v>206</v>
      </c>
      <c r="AH96" s="3" t="s">
        <v>649</v>
      </c>
      <c r="AI96" t="s">
        <v>654</v>
      </c>
      <c r="AJ96" s="7">
        <v>42579</v>
      </c>
      <c r="AL96" s="3" t="s">
        <v>652</v>
      </c>
      <c r="AM96" s="3" t="s">
        <v>652</v>
      </c>
      <c r="AN96">
        <v>25</v>
      </c>
      <c r="AQ96" s="7">
        <v>42580</v>
      </c>
      <c r="AR96" s="3" t="s">
        <v>649</v>
      </c>
      <c r="AT96" s="7">
        <v>42583</v>
      </c>
      <c r="AU96" t="s">
        <v>670</v>
      </c>
      <c r="AV96" t="s">
        <v>671</v>
      </c>
      <c r="AX96" t="s">
        <v>204</v>
      </c>
      <c r="BB96" t="s">
        <v>675</v>
      </c>
      <c r="BC96" t="s">
        <v>996</v>
      </c>
      <c r="BD96" t="s">
        <v>1014</v>
      </c>
    </row>
    <row r="97" spans="1:56" x14ac:dyDescent="0.2">
      <c r="A97">
        <v>566</v>
      </c>
      <c r="B97" t="s">
        <v>1013</v>
      </c>
      <c r="E97">
        <v>1</v>
      </c>
      <c r="F97" t="s">
        <v>975</v>
      </c>
      <c r="G97" t="s">
        <v>975</v>
      </c>
      <c r="H97" t="s">
        <v>975</v>
      </c>
      <c r="J97" t="s">
        <v>684</v>
      </c>
      <c r="K97" t="s">
        <v>975</v>
      </c>
      <c r="P97" s="7">
        <v>42570</v>
      </c>
      <c r="Q97" t="s">
        <v>649</v>
      </c>
      <c r="S97" s="7">
        <v>42571</v>
      </c>
      <c r="T97" s="3" t="s">
        <v>649</v>
      </c>
      <c r="V97" s="7">
        <v>42571</v>
      </c>
      <c r="X97" s="3" t="s">
        <v>649</v>
      </c>
      <c r="Z97" s="7">
        <v>42572</v>
      </c>
      <c r="AA97">
        <v>25</v>
      </c>
      <c r="AB97" t="s">
        <v>652</v>
      </c>
      <c r="AC97" t="s">
        <v>652</v>
      </c>
      <c r="AD97" s="3" t="s">
        <v>649</v>
      </c>
      <c r="AE97" t="s">
        <v>653</v>
      </c>
      <c r="AF97" s="7">
        <v>42578</v>
      </c>
      <c r="AG97" t="s">
        <v>206</v>
      </c>
      <c r="AH97" s="3" t="s">
        <v>649</v>
      </c>
      <c r="AI97" t="s">
        <v>654</v>
      </c>
      <c r="AJ97" s="7">
        <v>42579</v>
      </c>
      <c r="AL97" s="3" t="s">
        <v>652</v>
      </c>
      <c r="AM97" s="3" t="s">
        <v>652</v>
      </c>
      <c r="AN97">
        <v>25</v>
      </c>
      <c r="AQ97" s="7">
        <v>42580</v>
      </c>
      <c r="AR97" s="3" t="s">
        <v>649</v>
      </c>
      <c r="AT97" s="7">
        <v>42583</v>
      </c>
      <c r="AU97" t="s">
        <v>670</v>
      </c>
      <c r="AV97" t="s">
        <v>671</v>
      </c>
      <c r="AX97" t="s">
        <v>204</v>
      </c>
      <c r="BB97" t="s">
        <v>675</v>
      </c>
      <c r="BC97" t="s">
        <v>996</v>
      </c>
      <c r="BD97" t="s">
        <v>1015</v>
      </c>
    </row>
    <row r="98" spans="1:56" x14ac:dyDescent="0.2">
      <c r="A98">
        <v>95</v>
      </c>
      <c r="B98" t="s">
        <v>414</v>
      </c>
      <c r="C98" t="str">
        <f>CONCATENATE("S",D98,"V",I98,"T",J98,"R",E98)</f>
        <v>SB072516TAWCSCB33CD00VMTV4R1</v>
      </c>
      <c r="D98" t="str">
        <f>CONCATENATE("B",G98,"TAWCS", F98, "D",H98)</f>
        <v>B072516TAWCSCB33CD00</v>
      </c>
      <c r="E98">
        <v>1</v>
      </c>
      <c r="F98" t="s">
        <v>686</v>
      </c>
      <c r="G98" t="str">
        <f>"072516"</f>
        <v>072516</v>
      </c>
      <c r="H98" t="str">
        <f>"00"</f>
        <v>00</v>
      </c>
      <c r="I98" t="s">
        <v>685</v>
      </c>
      <c r="J98" t="s">
        <v>684</v>
      </c>
      <c r="K98" t="str">
        <f t="shared" ref="K98:K128" si="14">"072516"</f>
        <v>072516</v>
      </c>
      <c r="P98" s="8">
        <v>42634</v>
      </c>
      <c r="Q98" s="3" t="s">
        <v>353</v>
      </c>
      <c r="R98" s="10" t="str">
        <f>"6 A"</f>
        <v>6 A</v>
      </c>
      <c r="S98" s="7">
        <v>42641</v>
      </c>
      <c r="T98" t="s">
        <v>353</v>
      </c>
      <c r="U98">
        <v>3.36</v>
      </c>
      <c r="V98" s="7">
        <v>42641</v>
      </c>
      <c r="X98" t="s">
        <v>353</v>
      </c>
      <c r="Y98" t="s">
        <v>503</v>
      </c>
      <c r="Z98" s="7">
        <v>42648</v>
      </c>
      <c r="AA98">
        <v>22</v>
      </c>
      <c r="AB98" s="3" t="s">
        <v>508</v>
      </c>
      <c r="AC98" t="s">
        <v>450</v>
      </c>
      <c r="AD98" t="s">
        <v>353</v>
      </c>
      <c r="AE98" t="s">
        <v>502</v>
      </c>
      <c r="AF98" t="s">
        <v>553</v>
      </c>
      <c r="AG98" t="s">
        <v>206</v>
      </c>
      <c r="AH98" t="s">
        <v>554</v>
      </c>
      <c r="AJ98" s="7">
        <v>42669</v>
      </c>
      <c r="AK98" t="s">
        <v>463</v>
      </c>
      <c r="AL98" t="s">
        <v>450</v>
      </c>
      <c r="AM98" t="s">
        <v>562</v>
      </c>
      <c r="AN98">
        <v>8</v>
      </c>
      <c r="AO98" t="s">
        <v>353</v>
      </c>
      <c r="AQ98" t="s">
        <v>622</v>
      </c>
      <c r="AT98" s="7">
        <v>42685</v>
      </c>
      <c r="AU98" t="s">
        <v>353</v>
      </c>
      <c r="AV98" t="s">
        <v>623</v>
      </c>
      <c r="BA98" t="s">
        <v>674</v>
      </c>
    </row>
    <row r="99" spans="1:56" x14ac:dyDescent="0.2">
      <c r="A99">
        <v>96</v>
      </c>
      <c r="B99" t="s">
        <v>413</v>
      </c>
      <c r="C99" t="str">
        <f>CONCATENATE("S",D99,"V",I99,"T",J99,"R",E99)</f>
        <v>SB072516TAWCSCB33CD00VMTV4R2</v>
      </c>
      <c r="D99" t="str">
        <f>CONCATENATE("B",G99,"TAWCS", F99, "D",H99)</f>
        <v>B072516TAWCSCB33CD00</v>
      </c>
      <c r="E99">
        <v>2</v>
      </c>
      <c r="F99" t="s">
        <v>686</v>
      </c>
      <c r="G99" t="str">
        <f t="shared" ref="G99:G128" si="15">"072516"</f>
        <v>072516</v>
      </c>
      <c r="H99" t="str">
        <f t="shared" ref="H99:H100" si="16">"00"</f>
        <v>00</v>
      </c>
      <c r="I99" t="s">
        <v>685</v>
      </c>
      <c r="J99" t="s">
        <v>684</v>
      </c>
      <c r="K99" t="str">
        <f t="shared" si="14"/>
        <v>072516</v>
      </c>
      <c r="P99" s="8"/>
      <c r="Q99" s="3"/>
    </row>
    <row r="100" spans="1:56" x14ac:dyDescent="0.2">
      <c r="A100">
        <v>97</v>
      </c>
      <c r="B100" t="s">
        <v>412</v>
      </c>
      <c r="C100" t="str">
        <f>CONCATENATE("S",D100,"V",I100,"T",J100,"R",E100)</f>
        <v>SB072516TAWCSCB33CD00VMTV4R3</v>
      </c>
      <c r="D100" t="str">
        <f>CONCATENATE("B",G100,"TAWCS", F100, "D",H100)</f>
        <v>B072516TAWCSCB33CD00</v>
      </c>
      <c r="E100">
        <v>3</v>
      </c>
      <c r="F100" t="s">
        <v>686</v>
      </c>
      <c r="G100" t="str">
        <f t="shared" si="15"/>
        <v>072516</v>
      </c>
      <c r="H100" t="str">
        <f t="shared" si="16"/>
        <v>00</v>
      </c>
      <c r="I100" t="s">
        <v>685</v>
      </c>
      <c r="J100" t="s">
        <v>684</v>
      </c>
      <c r="K100" t="str">
        <f t="shared" si="14"/>
        <v>072516</v>
      </c>
      <c r="M100" t="s">
        <v>415</v>
      </c>
      <c r="N100" s="7">
        <v>42636</v>
      </c>
      <c r="O100" t="s">
        <v>416</v>
      </c>
      <c r="P100" s="8"/>
      <c r="Q100" s="3"/>
    </row>
    <row r="101" spans="1:56" x14ac:dyDescent="0.2">
      <c r="A101">
        <v>98</v>
      </c>
      <c r="B101" t="s">
        <v>253</v>
      </c>
      <c r="C101" t="str">
        <f>CONCATENATE("S",D101,"V",I101,"T",J101,"R",E101)</f>
        <v>SB072516TAWCSCB33CD01VMTV4R1</v>
      </c>
      <c r="D101" t="str">
        <f>CONCATENATE("B",G101,"TAWCS", F101, "D",H101)</f>
        <v>B072516TAWCSCB33CD01</v>
      </c>
      <c r="E101">
        <v>1</v>
      </c>
      <c r="F101" t="s">
        <v>686</v>
      </c>
      <c r="G101" t="str">
        <f t="shared" si="15"/>
        <v>072516</v>
      </c>
      <c r="H101" t="str">
        <f>"01"</f>
        <v>01</v>
      </c>
      <c r="I101" t="s">
        <v>685</v>
      </c>
      <c r="J101" t="s">
        <v>684</v>
      </c>
      <c r="K101" t="str">
        <f t="shared" si="14"/>
        <v>072516</v>
      </c>
    </row>
    <row r="102" spans="1:56" x14ac:dyDescent="0.2">
      <c r="A102">
        <v>99</v>
      </c>
      <c r="B102" t="s">
        <v>254</v>
      </c>
      <c r="C102" t="str">
        <f>CONCATENATE("S",D102,"V",I102,"T",J102,"R",E102)</f>
        <v>SB072516TAWCSCB33CD02VMTV4R1</v>
      </c>
      <c r="D102" t="str">
        <f>CONCATENATE("B",G102,"TAWCS", F102, "D",H102)</f>
        <v>B072516TAWCSCB33CD02</v>
      </c>
      <c r="E102">
        <v>1</v>
      </c>
      <c r="F102" t="s">
        <v>686</v>
      </c>
      <c r="G102" t="str">
        <f t="shared" si="15"/>
        <v>072516</v>
      </c>
      <c r="H102" s="3" t="str">
        <f>"02"</f>
        <v>02</v>
      </c>
      <c r="I102" t="s">
        <v>685</v>
      </c>
      <c r="J102" t="s">
        <v>684</v>
      </c>
      <c r="K102" t="str">
        <f t="shared" si="14"/>
        <v>072516</v>
      </c>
    </row>
    <row r="103" spans="1:56" x14ac:dyDescent="0.2">
      <c r="A103">
        <v>100</v>
      </c>
      <c r="B103" t="s">
        <v>255</v>
      </c>
      <c r="C103" t="str">
        <f>CONCATENATE("S",D103,"V",I103,"T",J103,"R",E103)</f>
        <v>SB072516TAWCSCB33CD03VMTV4R1</v>
      </c>
      <c r="D103" t="str">
        <f>CONCATENATE("B",G103,"TAWCS", F103, "D",H103)</f>
        <v>B072516TAWCSCB33CD03</v>
      </c>
      <c r="E103">
        <v>1</v>
      </c>
      <c r="F103" t="s">
        <v>686</v>
      </c>
      <c r="G103" t="str">
        <f t="shared" si="15"/>
        <v>072516</v>
      </c>
      <c r="H103" t="str">
        <f>"03"</f>
        <v>03</v>
      </c>
      <c r="I103" t="s">
        <v>685</v>
      </c>
      <c r="J103" t="s">
        <v>684</v>
      </c>
      <c r="K103" t="str">
        <f t="shared" si="14"/>
        <v>072516</v>
      </c>
    </row>
    <row r="104" spans="1:56" x14ac:dyDescent="0.2">
      <c r="A104">
        <v>101</v>
      </c>
      <c r="B104" t="s">
        <v>256</v>
      </c>
      <c r="C104" t="str">
        <f>CONCATENATE("S",D104,"V",I104,"T",J104,"R",E104)</f>
        <v>SB072516TAWCSCB33CD04VMTV4R1</v>
      </c>
      <c r="D104" t="str">
        <f>CONCATENATE("B",G104,"TAWCS", F104, "D",H104)</f>
        <v>B072516TAWCSCB33CD04</v>
      </c>
      <c r="E104">
        <v>1</v>
      </c>
      <c r="F104" t="s">
        <v>686</v>
      </c>
      <c r="G104" t="str">
        <f t="shared" si="15"/>
        <v>072516</v>
      </c>
      <c r="H104" t="str">
        <f>"04"</f>
        <v>04</v>
      </c>
      <c r="I104" t="s">
        <v>685</v>
      </c>
      <c r="J104" t="s">
        <v>684</v>
      </c>
      <c r="K104" t="str">
        <f t="shared" si="14"/>
        <v>072516</v>
      </c>
    </row>
    <row r="105" spans="1:56" x14ac:dyDescent="0.2">
      <c r="A105">
        <v>101</v>
      </c>
      <c r="B105" t="s">
        <v>627</v>
      </c>
      <c r="C105" t="str">
        <f>CONCATENATE("S",D105,"V",I105,"T",J105,"R",E105)</f>
        <v>SB072516TAWCSCB33CD04VMTV4R2</v>
      </c>
      <c r="D105" t="str">
        <f>CONCATENATE("B",G105,"TAWCS", F105, "D",H105)</f>
        <v>B072516TAWCSCB33CD04</v>
      </c>
      <c r="E105">
        <v>2</v>
      </c>
      <c r="F105" t="s">
        <v>686</v>
      </c>
      <c r="G105" t="str">
        <f t="shared" si="15"/>
        <v>072516</v>
      </c>
      <c r="H105" t="str">
        <f>"04"</f>
        <v>04</v>
      </c>
      <c r="I105" t="s">
        <v>685</v>
      </c>
      <c r="J105" t="s">
        <v>684</v>
      </c>
      <c r="K105" t="str">
        <f t="shared" si="14"/>
        <v>072516</v>
      </c>
      <c r="M105" t="s">
        <v>409</v>
      </c>
      <c r="N105" s="7">
        <v>42690</v>
      </c>
      <c r="O105">
        <v>1</v>
      </c>
    </row>
    <row r="106" spans="1:56" x14ac:dyDescent="0.2">
      <c r="A106">
        <v>102</v>
      </c>
      <c r="B106" t="s">
        <v>257</v>
      </c>
      <c r="C106" t="str">
        <f>CONCATENATE("S",D106,"V",I106,"T",J106,"R",E106)</f>
        <v>SB072516TAWCSCB33CD05VMTV4R1</v>
      </c>
      <c r="D106" t="str">
        <f>CONCATENATE("B",G106,"TAWCS", F106, "D",H106)</f>
        <v>B072516TAWCSCB33CD05</v>
      </c>
      <c r="E106">
        <v>1</v>
      </c>
      <c r="F106" t="s">
        <v>686</v>
      </c>
      <c r="G106" t="str">
        <f t="shared" si="15"/>
        <v>072516</v>
      </c>
      <c r="H106" t="str">
        <f>"05"</f>
        <v>05</v>
      </c>
      <c r="I106" t="s">
        <v>685</v>
      </c>
      <c r="J106" t="s">
        <v>684</v>
      </c>
      <c r="K106" t="str">
        <f t="shared" si="14"/>
        <v>072516</v>
      </c>
    </row>
    <row r="107" spans="1:56" x14ac:dyDescent="0.2">
      <c r="A107">
        <v>103</v>
      </c>
      <c r="B107" t="s">
        <v>258</v>
      </c>
      <c r="C107" t="str">
        <f>CONCATENATE("S",D107,"V",I107,"T",J107,"R",E107)</f>
        <v>SB072516TAWCSCB33CD06VMTV4R1</v>
      </c>
      <c r="D107" t="str">
        <f>CONCATENATE("B",G107,"TAWCS", F107, "D",H107)</f>
        <v>B072516TAWCSCB33CD06</v>
      </c>
      <c r="E107">
        <v>1</v>
      </c>
      <c r="F107" t="s">
        <v>686</v>
      </c>
      <c r="G107" t="str">
        <f t="shared" si="15"/>
        <v>072516</v>
      </c>
      <c r="H107" t="str">
        <f>"06"</f>
        <v>06</v>
      </c>
      <c r="I107" t="s">
        <v>685</v>
      </c>
      <c r="J107" t="s">
        <v>684</v>
      </c>
      <c r="K107" t="str">
        <f t="shared" si="14"/>
        <v>072516</v>
      </c>
      <c r="P107" s="7">
        <v>42634</v>
      </c>
      <c r="Q107" t="s">
        <v>353</v>
      </c>
      <c r="R107" s="10">
        <v>4</v>
      </c>
      <c r="S107" s="7">
        <v>42641</v>
      </c>
      <c r="T107" t="s">
        <v>353</v>
      </c>
      <c r="U107">
        <v>8.66</v>
      </c>
      <c r="V107" s="7">
        <v>42641</v>
      </c>
      <c r="X107" t="s">
        <v>353</v>
      </c>
      <c r="Y107" t="s">
        <v>503</v>
      </c>
      <c r="Z107" s="7">
        <v>42648</v>
      </c>
      <c r="AA107">
        <v>22</v>
      </c>
      <c r="AB107" s="3" t="s">
        <v>508</v>
      </c>
      <c r="AC107" t="s">
        <v>444</v>
      </c>
      <c r="AD107" t="s">
        <v>353</v>
      </c>
      <c r="AE107" t="s">
        <v>502</v>
      </c>
      <c r="AF107" t="s">
        <v>553</v>
      </c>
      <c r="AG107" t="s">
        <v>206</v>
      </c>
      <c r="AH107" t="s">
        <v>554</v>
      </c>
      <c r="AJ107" s="7">
        <v>42669</v>
      </c>
      <c r="AK107" t="s">
        <v>461</v>
      </c>
      <c r="AL107" t="s">
        <v>444</v>
      </c>
      <c r="AM107" t="s">
        <v>562</v>
      </c>
      <c r="AN107">
        <v>8</v>
      </c>
      <c r="AO107" t="s">
        <v>353</v>
      </c>
      <c r="AQ107" t="s">
        <v>622</v>
      </c>
      <c r="AT107" s="7">
        <v>42685</v>
      </c>
      <c r="AU107" t="s">
        <v>353</v>
      </c>
      <c r="AV107" t="s">
        <v>623</v>
      </c>
      <c r="BA107" t="s">
        <v>674</v>
      </c>
    </row>
    <row r="108" spans="1:56" x14ac:dyDescent="0.2">
      <c r="A108">
        <v>103</v>
      </c>
      <c r="B108" t="s">
        <v>588</v>
      </c>
      <c r="C108" t="str">
        <f>CONCATENATE("S",D108,"V",I108,"T",J108,"R",E108)</f>
        <v>SB072516TAWCSCB33CD06VMTV4R2</v>
      </c>
      <c r="D108" t="str">
        <f>CONCATENATE("B",G108,"TAWCS", F108, "D",H108)</f>
        <v>B072516TAWCSCB33CD06</v>
      </c>
      <c r="E108">
        <v>2</v>
      </c>
      <c r="F108" t="s">
        <v>686</v>
      </c>
      <c r="G108" t="str">
        <f t="shared" si="15"/>
        <v>072516</v>
      </c>
      <c r="H108" t="str">
        <f>"06"</f>
        <v>06</v>
      </c>
      <c r="I108" t="s">
        <v>685</v>
      </c>
      <c r="J108" t="s">
        <v>684</v>
      </c>
      <c r="K108" t="str">
        <f t="shared" si="14"/>
        <v>072516</v>
      </c>
      <c r="M108" t="s">
        <v>409</v>
      </c>
      <c r="N108" s="7">
        <v>42670</v>
      </c>
      <c r="O108">
        <v>2</v>
      </c>
      <c r="P108" s="7">
        <v>42709</v>
      </c>
      <c r="Q108" t="s">
        <v>353</v>
      </c>
      <c r="R108" s="7" t="s">
        <v>648</v>
      </c>
    </row>
    <row r="109" spans="1:56" x14ac:dyDescent="0.2">
      <c r="A109">
        <v>104</v>
      </c>
      <c r="B109" t="s">
        <v>259</v>
      </c>
      <c r="C109" t="str">
        <f>CONCATENATE("S",D109,"V",I109,"T",J109,"R",E109)</f>
        <v>SB072516TAWCSCB33CD07VMTV4R1</v>
      </c>
      <c r="D109" t="str">
        <f>CONCATENATE("B",G109,"TAWCS", F109, "D",H109)</f>
        <v>B072516TAWCSCB33CD07</v>
      </c>
      <c r="E109">
        <v>1</v>
      </c>
      <c r="F109" t="s">
        <v>686</v>
      </c>
      <c r="G109" t="str">
        <f t="shared" si="15"/>
        <v>072516</v>
      </c>
      <c r="H109" t="str">
        <f>"07"</f>
        <v>07</v>
      </c>
      <c r="I109" t="s">
        <v>685</v>
      </c>
      <c r="J109" t="s">
        <v>684</v>
      </c>
      <c r="K109" t="str">
        <f t="shared" si="14"/>
        <v>072516</v>
      </c>
    </row>
    <row r="110" spans="1:56" x14ac:dyDescent="0.2">
      <c r="A110">
        <v>105</v>
      </c>
      <c r="B110" t="s">
        <v>260</v>
      </c>
      <c r="C110" t="str">
        <f>CONCATENATE("S",D110,"V",I110,"T",J110,"R",E110)</f>
        <v>SB072516TAWCSCB33CD08VMTV4R1</v>
      </c>
      <c r="D110" t="str">
        <f>CONCATENATE("B",G110,"TAWCS", F110, "D",H110)</f>
        <v>B072516TAWCSCB33CD08</v>
      </c>
      <c r="E110">
        <v>1</v>
      </c>
      <c r="F110" t="s">
        <v>686</v>
      </c>
      <c r="G110" t="str">
        <f t="shared" si="15"/>
        <v>072516</v>
      </c>
      <c r="H110" t="str">
        <f>"08"</f>
        <v>08</v>
      </c>
      <c r="I110" t="s">
        <v>685</v>
      </c>
      <c r="J110" t="s">
        <v>684</v>
      </c>
      <c r="K110" t="str">
        <f t="shared" si="14"/>
        <v>072516</v>
      </c>
      <c r="P110" s="7">
        <v>42634</v>
      </c>
      <c r="Q110" t="s">
        <v>353</v>
      </c>
      <c r="R110" s="10">
        <v>2</v>
      </c>
      <c r="S110" s="7">
        <v>42641</v>
      </c>
      <c r="T110" t="s">
        <v>353</v>
      </c>
      <c r="U110">
        <v>8</v>
      </c>
      <c r="V110" s="7">
        <v>42641</v>
      </c>
      <c r="X110" t="s">
        <v>353</v>
      </c>
      <c r="Y110" t="s">
        <v>503</v>
      </c>
      <c r="Z110" s="7">
        <v>42648</v>
      </c>
      <c r="AA110">
        <v>22</v>
      </c>
      <c r="AB110" s="3" t="s">
        <v>508</v>
      </c>
      <c r="AC110" t="s">
        <v>465</v>
      </c>
      <c r="AD110" t="s">
        <v>353</v>
      </c>
      <c r="AE110" t="s">
        <v>502</v>
      </c>
      <c r="AF110" t="s">
        <v>553</v>
      </c>
      <c r="AG110" t="s">
        <v>206</v>
      </c>
      <c r="AH110" t="s">
        <v>554</v>
      </c>
      <c r="AJ110" s="7">
        <v>42669</v>
      </c>
      <c r="AK110" t="s">
        <v>459</v>
      </c>
      <c r="AL110" t="s">
        <v>465</v>
      </c>
      <c r="AM110" t="s">
        <v>562</v>
      </c>
      <c r="AN110">
        <v>8</v>
      </c>
      <c r="AO110" t="s">
        <v>353</v>
      </c>
      <c r="AQ110" t="s">
        <v>622</v>
      </c>
      <c r="AT110" s="7">
        <v>42685</v>
      </c>
      <c r="AU110" t="s">
        <v>353</v>
      </c>
      <c r="AV110" t="s">
        <v>623</v>
      </c>
      <c r="BA110" t="s">
        <v>674</v>
      </c>
    </row>
    <row r="111" spans="1:56" x14ac:dyDescent="0.2">
      <c r="A111">
        <v>106</v>
      </c>
      <c r="B111" t="s">
        <v>261</v>
      </c>
      <c r="C111" t="str">
        <f>CONCATENATE("S",D111,"V",I111,"T",J111,"R",E111)</f>
        <v>SB072516TAWCSCB33CD09VMTV4R1</v>
      </c>
      <c r="D111" t="str">
        <f>CONCATENATE("B",G111,"TAWCS", F111, "D",H111)</f>
        <v>B072516TAWCSCB33CD09</v>
      </c>
      <c r="E111">
        <v>1</v>
      </c>
      <c r="F111" t="s">
        <v>686</v>
      </c>
      <c r="G111" t="str">
        <f t="shared" si="15"/>
        <v>072516</v>
      </c>
      <c r="H111" s="10" t="str">
        <f>"09"</f>
        <v>09</v>
      </c>
      <c r="I111" t="s">
        <v>685</v>
      </c>
      <c r="J111" t="s">
        <v>684</v>
      </c>
      <c r="K111" t="str">
        <f t="shared" si="14"/>
        <v>072516</v>
      </c>
    </row>
    <row r="112" spans="1:56" x14ac:dyDescent="0.2">
      <c r="A112">
        <v>107</v>
      </c>
      <c r="B112" t="s">
        <v>262</v>
      </c>
      <c r="C112" t="str">
        <f>CONCATENATE("S",D112,"V",I112,"T",J112,"R",E112)</f>
        <v>SB072516TAWCSCB33CD10VMTV4R1</v>
      </c>
      <c r="D112" t="str">
        <f>CONCATENATE("B",G112,"TAWCS", F112, "D",H112)</f>
        <v>B072516TAWCSCB33CD10</v>
      </c>
      <c r="E112">
        <v>1</v>
      </c>
      <c r="F112" t="s">
        <v>686</v>
      </c>
      <c r="G112" t="str">
        <f t="shared" si="15"/>
        <v>072516</v>
      </c>
      <c r="H112" s="10">
        <v>10</v>
      </c>
      <c r="I112" t="s">
        <v>685</v>
      </c>
      <c r="J112" t="s">
        <v>684</v>
      </c>
      <c r="K112" t="str">
        <f t="shared" si="14"/>
        <v>072516</v>
      </c>
    </row>
    <row r="113" spans="1:53" x14ac:dyDescent="0.2">
      <c r="A113">
        <v>108</v>
      </c>
      <c r="B113" t="s">
        <v>263</v>
      </c>
      <c r="C113" t="str">
        <f>CONCATENATE("S",D113,"V",I113,"T",J113,"R",E113)</f>
        <v>SB072516TAWCSCB33CD11VMTV4R1</v>
      </c>
      <c r="D113" t="str">
        <f>CONCATENATE("B",G113,"TAWCS", F113, "D",H113)</f>
        <v>B072516TAWCSCB33CD11</v>
      </c>
      <c r="E113">
        <v>1</v>
      </c>
      <c r="F113" t="s">
        <v>686</v>
      </c>
      <c r="G113" t="str">
        <f t="shared" si="15"/>
        <v>072516</v>
      </c>
      <c r="H113" s="10">
        <v>11</v>
      </c>
      <c r="I113" t="s">
        <v>685</v>
      </c>
      <c r="J113" t="s">
        <v>684</v>
      </c>
      <c r="K113" t="str">
        <f t="shared" si="14"/>
        <v>072516</v>
      </c>
    </row>
    <row r="114" spans="1:53" x14ac:dyDescent="0.2">
      <c r="A114">
        <v>109</v>
      </c>
      <c r="B114" t="s">
        <v>264</v>
      </c>
      <c r="C114" t="str">
        <f>CONCATENATE("S",D114,"V",I114,"T",J114,"R",E114)</f>
        <v>SB072516TAWCSCB33CD12VMTV4R1</v>
      </c>
      <c r="D114" t="str">
        <f>CONCATENATE("B",G114,"TAWCS", F114, "D",H114)</f>
        <v>B072516TAWCSCB33CD12</v>
      </c>
      <c r="E114">
        <v>1</v>
      </c>
      <c r="F114" t="s">
        <v>686</v>
      </c>
      <c r="G114" t="str">
        <f t="shared" si="15"/>
        <v>072516</v>
      </c>
      <c r="H114" s="10">
        <v>12</v>
      </c>
      <c r="I114" t="s">
        <v>685</v>
      </c>
      <c r="J114" t="s">
        <v>684</v>
      </c>
      <c r="K114" t="str">
        <f t="shared" si="14"/>
        <v>072516</v>
      </c>
    </row>
    <row r="115" spans="1:53" x14ac:dyDescent="0.2">
      <c r="A115">
        <v>110</v>
      </c>
      <c r="B115" t="s">
        <v>265</v>
      </c>
      <c r="C115" t="str">
        <f>CONCATENATE("S",D115,"V",I115,"T",J115,"R",E115)</f>
        <v>SB072516TAWCSCB33CD13VMTV4R1</v>
      </c>
      <c r="D115" t="str">
        <f>CONCATENATE("B",G115,"TAWCS", F115, "D",H115)</f>
        <v>B072516TAWCSCB33CD13</v>
      </c>
      <c r="E115">
        <v>1</v>
      </c>
      <c r="F115" t="s">
        <v>686</v>
      </c>
      <c r="G115" t="str">
        <f t="shared" si="15"/>
        <v>072516</v>
      </c>
      <c r="H115" s="10">
        <v>13</v>
      </c>
      <c r="I115" t="s">
        <v>685</v>
      </c>
      <c r="J115" t="s">
        <v>684</v>
      </c>
      <c r="K115" t="str">
        <f t="shared" si="14"/>
        <v>072516</v>
      </c>
    </row>
    <row r="116" spans="1:53" x14ac:dyDescent="0.2">
      <c r="A116">
        <v>111</v>
      </c>
      <c r="B116" t="s">
        <v>266</v>
      </c>
      <c r="C116" t="str">
        <f>CONCATENATE("S",D116,"V",I116,"T",J116,"R",E116)</f>
        <v>SB072516TAWCSCB33CD14VMTV4R1</v>
      </c>
      <c r="D116" t="str">
        <f>CONCATENATE("B",G116,"TAWCS", F116, "D",H116)</f>
        <v>B072516TAWCSCB33CD14</v>
      </c>
      <c r="E116">
        <v>1</v>
      </c>
      <c r="F116" t="s">
        <v>686</v>
      </c>
      <c r="G116" t="str">
        <f t="shared" si="15"/>
        <v>072516</v>
      </c>
      <c r="H116" s="10">
        <v>14</v>
      </c>
      <c r="I116" t="s">
        <v>685</v>
      </c>
      <c r="J116" t="s">
        <v>684</v>
      </c>
      <c r="K116" t="str">
        <f t="shared" si="14"/>
        <v>072516</v>
      </c>
      <c r="L116" t="s">
        <v>224</v>
      </c>
    </row>
    <row r="117" spans="1:53" x14ac:dyDescent="0.2">
      <c r="A117">
        <v>112</v>
      </c>
      <c r="B117" t="s">
        <v>267</v>
      </c>
      <c r="C117" t="str">
        <f>CONCATENATE("S",D117,"V",I117,"T",J117,"R",E117)</f>
        <v>SB072516TAWCSCB33CD15VMTV4R1</v>
      </c>
      <c r="D117" t="str">
        <f>CONCATENATE("B",G117,"TAWCS", F117, "D",H117)</f>
        <v>B072516TAWCSCB33CD15</v>
      </c>
      <c r="E117">
        <v>1</v>
      </c>
      <c r="F117" t="s">
        <v>686</v>
      </c>
      <c r="G117" t="str">
        <f t="shared" si="15"/>
        <v>072516</v>
      </c>
      <c r="H117" s="10">
        <v>15</v>
      </c>
      <c r="I117" t="s">
        <v>685</v>
      </c>
      <c r="J117" t="s">
        <v>684</v>
      </c>
      <c r="K117" t="str">
        <f t="shared" si="14"/>
        <v>072516</v>
      </c>
      <c r="L117" t="s">
        <v>224</v>
      </c>
    </row>
    <row r="118" spans="1:53" x14ac:dyDescent="0.2">
      <c r="A118">
        <v>113</v>
      </c>
      <c r="B118" t="s">
        <v>268</v>
      </c>
      <c r="C118" t="str">
        <f>CONCATENATE("S",D118,"V",I118,"T",J118,"R",E118)</f>
        <v>SB072516TAWCSCB33CD16VMTV4R1</v>
      </c>
      <c r="D118" t="str">
        <f>CONCATENATE("B",G118,"TAWCS", F118, "D",H118)</f>
        <v>B072516TAWCSCB33CD16</v>
      </c>
      <c r="E118">
        <v>1</v>
      </c>
      <c r="F118" t="s">
        <v>686</v>
      </c>
      <c r="G118" t="str">
        <f t="shared" si="15"/>
        <v>072516</v>
      </c>
      <c r="H118" s="10">
        <v>16</v>
      </c>
      <c r="I118" t="s">
        <v>685</v>
      </c>
      <c r="J118" t="s">
        <v>684</v>
      </c>
      <c r="K118" t="str">
        <f t="shared" si="14"/>
        <v>072516</v>
      </c>
      <c r="L118" t="s">
        <v>224</v>
      </c>
      <c r="M118" t="s">
        <v>494</v>
      </c>
    </row>
    <row r="119" spans="1:53" x14ac:dyDescent="0.2">
      <c r="A119">
        <v>114</v>
      </c>
      <c r="B119" t="s">
        <v>499</v>
      </c>
      <c r="C119" t="str">
        <f>CONCATENATE("S",D119,"V",I119,"T",J119,"R",E119)</f>
        <v>SB072516TAWCSCB33CD16VMTV4R2</v>
      </c>
      <c r="D119" t="str">
        <f>CONCATENATE("B",G119,"TAWCS", F119, "D",H119)</f>
        <v>B072516TAWCSCB33CD16</v>
      </c>
      <c r="E119">
        <v>2</v>
      </c>
      <c r="F119" t="s">
        <v>686</v>
      </c>
      <c r="G119" t="str">
        <f t="shared" si="15"/>
        <v>072516</v>
      </c>
      <c r="H119" s="10">
        <v>16</v>
      </c>
      <c r="I119" t="s">
        <v>685</v>
      </c>
      <c r="J119" t="s">
        <v>684</v>
      </c>
      <c r="K119" t="str">
        <f t="shared" si="14"/>
        <v>072516</v>
      </c>
      <c r="L119" t="s">
        <v>224</v>
      </c>
      <c r="M119" t="s">
        <v>409</v>
      </c>
      <c r="N119" s="7">
        <v>42636</v>
      </c>
      <c r="O119">
        <v>2</v>
      </c>
      <c r="P119" s="7">
        <v>42695</v>
      </c>
      <c r="Q119" t="s">
        <v>353</v>
      </c>
      <c r="R119" s="10" t="s">
        <v>519</v>
      </c>
    </row>
    <row r="120" spans="1:53" x14ac:dyDescent="0.2">
      <c r="A120">
        <v>115</v>
      </c>
      <c r="B120" t="s">
        <v>269</v>
      </c>
      <c r="C120" t="str">
        <f>CONCATENATE("S",D120,"V",I120,"T",J120,"R",E120)</f>
        <v>SB072516TAWCSCB33CD17VMTV4R1</v>
      </c>
      <c r="D120" t="str">
        <f>CONCATENATE("B",G120,"TAWCS", F120, "D",H120)</f>
        <v>B072516TAWCSCB33CD17</v>
      </c>
      <c r="E120">
        <v>1</v>
      </c>
      <c r="F120" t="s">
        <v>686</v>
      </c>
      <c r="G120" t="str">
        <f t="shared" si="15"/>
        <v>072516</v>
      </c>
      <c r="H120" s="10">
        <v>17</v>
      </c>
      <c r="I120" t="s">
        <v>685</v>
      </c>
      <c r="J120" t="s">
        <v>684</v>
      </c>
      <c r="K120" t="str">
        <f t="shared" si="14"/>
        <v>072516</v>
      </c>
      <c r="L120" t="s">
        <v>224</v>
      </c>
    </row>
    <row r="121" spans="1:53" x14ac:dyDescent="0.2">
      <c r="A121">
        <v>116</v>
      </c>
      <c r="B121" t="s">
        <v>270</v>
      </c>
      <c r="C121" t="str">
        <f>CONCATENATE("S",D121,"V",I121,"T",J121,"R",E121)</f>
        <v>SB072516TAWCSCB33CD18VMTV4R1</v>
      </c>
      <c r="D121" t="str">
        <f>CONCATENATE("B",G121,"TAWCS", F121, "D",H121)</f>
        <v>B072516TAWCSCB33CD18</v>
      </c>
      <c r="E121">
        <v>1</v>
      </c>
      <c r="F121" t="s">
        <v>686</v>
      </c>
      <c r="G121" t="str">
        <f t="shared" si="15"/>
        <v>072516</v>
      </c>
      <c r="H121" s="10">
        <v>18</v>
      </c>
      <c r="I121" t="s">
        <v>685</v>
      </c>
      <c r="J121" t="s">
        <v>684</v>
      </c>
      <c r="K121" t="str">
        <f t="shared" si="14"/>
        <v>072516</v>
      </c>
      <c r="L121" t="s">
        <v>224</v>
      </c>
    </row>
    <row r="122" spans="1:53" x14ac:dyDescent="0.2">
      <c r="A122">
        <v>117</v>
      </c>
      <c r="B122" t="s">
        <v>271</v>
      </c>
      <c r="C122" t="str">
        <f>CONCATENATE("S",D122,"V",I122,"T",J122,"R",E122)</f>
        <v>SB072516TAWCSCB33CD19VMTV4R1</v>
      </c>
      <c r="D122" t="str">
        <f>CONCATENATE("B",G122,"TAWCS", F122, "D",H122)</f>
        <v>B072516TAWCSCB33CD19</v>
      </c>
      <c r="E122">
        <v>1</v>
      </c>
      <c r="F122" t="s">
        <v>686</v>
      </c>
      <c r="G122" t="str">
        <f t="shared" si="15"/>
        <v>072516</v>
      </c>
      <c r="H122" s="10">
        <v>19</v>
      </c>
      <c r="I122" t="s">
        <v>685</v>
      </c>
      <c r="J122" t="s">
        <v>684</v>
      </c>
      <c r="K122" t="str">
        <f t="shared" si="14"/>
        <v>072516</v>
      </c>
      <c r="L122" t="s">
        <v>224</v>
      </c>
    </row>
    <row r="123" spans="1:53" x14ac:dyDescent="0.2">
      <c r="A123">
        <v>118</v>
      </c>
      <c r="B123" t="s">
        <v>558</v>
      </c>
      <c r="C123" t="str">
        <f>CONCATENATE("S",D123,"V",I123,"T",J123,"R",E123)</f>
        <v>SB072516TAWCSCB33CD20VMTV4R1</v>
      </c>
      <c r="D123" t="str">
        <f>CONCATENATE("B",G123,"TAWCS", F123, "D",H123)</f>
        <v>B072516TAWCSCB33CD20</v>
      </c>
      <c r="E123">
        <v>1</v>
      </c>
      <c r="F123" t="s">
        <v>686</v>
      </c>
      <c r="G123" t="str">
        <f t="shared" si="15"/>
        <v>072516</v>
      </c>
      <c r="H123" s="10">
        <v>20</v>
      </c>
      <c r="I123" t="s">
        <v>685</v>
      </c>
      <c r="J123" t="s">
        <v>684</v>
      </c>
      <c r="K123" t="str">
        <f t="shared" si="14"/>
        <v>072516</v>
      </c>
      <c r="L123" t="s">
        <v>224</v>
      </c>
      <c r="M123" t="s">
        <v>409</v>
      </c>
      <c r="N123" s="7">
        <v>42662</v>
      </c>
      <c r="O123">
        <v>3</v>
      </c>
      <c r="P123" s="7">
        <v>42709</v>
      </c>
      <c r="Q123" t="s">
        <v>353</v>
      </c>
      <c r="R123" s="10" t="s">
        <v>619</v>
      </c>
    </row>
    <row r="124" spans="1:53" x14ac:dyDescent="0.2">
      <c r="A124">
        <v>118</v>
      </c>
      <c r="B124" t="s">
        <v>272</v>
      </c>
      <c r="C124" t="str">
        <f>CONCATENATE("S",D124,"V",I124,"T",J124,"R",E124)</f>
        <v>SB072516TAWCSCB33CD20VMTV4R2</v>
      </c>
      <c r="D124" t="str">
        <f>CONCATENATE("B",G124,"TAWCS", F124, "D",H124)</f>
        <v>B072516TAWCSCB33CD20</v>
      </c>
      <c r="E124">
        <v>2</v>
      </c>
      <c r="F124" t="s">
        <v>686</v>
      </c>
      <c r="G124" t="str">
        <f t="shared" si="15"/>
        <v>072516</v>
      </c>
      <c r="H124" s="10">
        <v>20</v>
      </c>
      <c r="I124" t="s">
        <v>685</v>
      </c>
      <c r="J124" t="s">
        <v>684</v>
      </c>
      <c r="K124" t="str">
        <f t="shared" si="14"/>
        <v>072516</v>
      </c>
      <c r="L124" t="s">
        <v>224</v>
      </c>
    </row>
    <row r="125" spans="1:53" x14ac:dyDescent="0.2">
      <c r="A125">
        <v>119</v>
      </c>
      <c r="B125" t="s">
        <v>273</v>
      </c>
      <c r="C125" t="str">
        <f>CONCATENATE("S",D125,"V",I125,"T",J125,"R",E125)</f>
        <v>SB072516TAWCSCB33CD21VMTV4R1</v>
      </c>
      <c r="D125" t="str">
        <f>CONCATENATE("B",G125,"TAWCS", F125, "D",H125)</f>
        <v>B072516TAWCSCB33CD21</v>
      </c>
      <c r="E125">
        <v>1</v>
      </c>
      <c r="F125" t="s">
        <v>686</v>
      </c>
      <c r="G125" t="str">
        <f t="shared" si="15"/>
        <v>072516</v>
      </c>
      <c r="H125" s="10">
        <v>21</v>
      </c>
      <c r="I125" t="s">
        <v>685</v>
      </c>
      <c r="J125" t="s">
        <v>684</v>
      </c>
      <c r="K125" t="str">
        <f t="shared" si="14"/>
        <v>072516</v>
      </c>
      <c r="L125" t="s">
        <v>224</v>
      </c>
    </row>
    <row r="126" spans="1:53" x14ac:dyDescent="0.2">
      <c r="A126">
        <v>120</v>
      </c>
      <c r="B126" t="s">
        <v>274</v>
      </c>
      <c r="C126" t="str">
        <f>CONCATENATE("S",D126,"V",I126,"T",J126,"R",E126)</f>
        <v>SB072516TAWCSCB33CD22VMTV4R1</v>
      </c>
      <c r="D126" t="str">
        <f>CONCATENATE("B",G126,"TAWCS", F126, "D",H126)</f>
        <v>B072516TAWCSCB33CD22</v>
      </c>
      <c r="E126">
        <v>1</v>
      </c>
      <c r="F126" t="s">
        <v>686</v>
      </c>
      <c r="G126" t="str">
        <f t="shared" si="15"/>
        <v>072516</v>
      </c>
      <c r="H126" s="10">
        <v>22</v>
      </c>
      <c r="I126" t="s">
        <v>685</v>
      </c>
      <c r="J126" t="s">
        <v>684</v>
      </c>
      <c r="K126" t="str">
        <f t="shared" si="14"/>
        <v>072516</v>
      </c>
      <c r="L126" t="s">
        <v>224</v>
      </c>
      <c r="P126" s="8">
        <v>42634</v>
      </c>
      <c r="Q126" s="3" t="s">
        <v>353</v>
      </c>
      <c r="R126" s="10">
        <v>10</v>
      </c>
      <c r="S126" s="7">
        <v>42641</v>
      </c>
      <c r="T126" t="s">
        <v>353</v>
      </c>
      <c r="U126">
        <v>6.64</v>
      </c>
      <c r="V126" s="7">
        <v>42641</v>
      </c>
      <c r="X126" t="s">
        <v>353</v>
      </c>
      <c r="Y126" t="s">
        <v>503</v>
      </c>
      <c r="Z126" s="7">
        <v>42648</v>
      </c>
      <c r="AA126">
        <v>22</v>
      </c>
      <c r="AB126" s="3" t="s">
        <v>508</v>
      </c>
      <c r="AC126" t="s">
        <v>513</v>
      </c>
      <c r="AD126" t="s">
        <v>353</v>
      </c>
      <c r="AE126" t="s">
        <v>502</v>
      </c>
      <c r="AF126" t="s">
        <v>553</v>
      </c>
      <c r="AG126" t="s">
        <v>206</v>
      </c>
      <c r="AH126" t="s">
        <v>554</v>
      </c>
      <c r="AJ126" s="8">
        <v>42669</v>
      </c>
      <c r="AK126" s="3" t="s">
        <v>470</v>
      </c>
      <c r="AL126" s="3" t="s">
        <v>436</v>
      </c>
      <c r="AM126" s="3" t="s">
        <v>571</v>
      </c>
      <c r="AN126">
        <v>8</v>
      </c>
      <c r="AO126" t="s">
        <v>353</v>
      </c>
      <c r="AQ126" t="s">
        <v>622</v>
      </c>
      <c r="AT126" s="7">
        <v>42685</v>
      </c>
      <c r="AU126" t="s">
        <v>353</v>
      </c>
      <c r="AV126" t="s">
        <v>623</v>
      </c>
      <c r="BA126" t="s">
        <v>674</v>
      </c>
    </row>
    <row r="127" spans="1:53" x14ac:dyDescent="0.2">
      <c r="A127">
        <v>121</v>
      </c>
      <c r="B127" t="s">
        <v>275</v>
      </c>
      <c r="C127" t="str">
        <f>CONCATENATE("S",D127,"V",I127,"T",J127,"R",E127)</f>
        <v>SB072516TAWCSCB33CDEBVMTV4R1</v>
      </c>
      <c r="D127" t="str">
        <f>CONCATENATE("B",G127,"TAWCS", F127, "D",H127)</f>
        <v>B072516TAWCSCB33CDEB</v>
      </c>
      <c r="E127">
        <v>1</v>
      </c>
      <c r="F127" t="s">
        <v>686</v>
      </c>
      <c r="G127" t="str">
        <f t="shared" si="15"/>
        <v>072516</v>
      </c>
      <c r="H127" s="10" t="s">
        <v>688</v>
      </c>
      <c r="I127" t="s">
        <v>685</v>
      </c>
      <c r="J127" t="s">
        <v>684</v>
      </c>
      <c r="K127" t="str">
        <f t="shared" si="14"/>
        <v>072516</v>
      </c>
    </row>
    <row r="128" spans="1:53" x14ac:dyDescent="0.2">
      <c r="A128">
        <v>122</v>
      </c>
      <c r="B128" t="s">
        <v>276</v>
      </c>
      <c r="C128" t="str">
        <f>CONCATENATE("S",D128,"V",I128,"T",J128,"R",E128)</f>
        <v>SB072516TAWCSCB33CDSBVMTV4R1</v>
      </c>
      <c r="D128" t="str">
        <f>CONCATENATE("B",G128,"TAWCS", F128, "D",H128)</f>
        <v>B072516TAWCSCB33CDSB</v>
      </c>
      <c r="E128">
        <v>1</v>
      </c>
      <c r="F128" t="s">
        <v>686</v>
      </c>
      <c r="G128" t="str">
        <f t="shared" si="15"/>
        <v>072516</v>
      </c>
      <c r="H128" t="s">
        <v>687</v>
      </c>
      <c r="I128" t="s">
        <v>685</v>
      </c>
      <c r="J128" t="s">
        <v>684</v>
      </c>
      <c r="K128" t="str">
        <f t="shared" si="14"/>
        <v>072516</v>
      </c>
      <c r="P128" s="8">
        <v>42634</v>
      </c>
      <c r="Q128" s="3" t="s">
        <v>353</v>
      </c>
      <c r="R128" s="10">
        <v>8</v>
      </c>
      <c r="S128" s="7">
        <v>42641</v>
      </c>
      <c r="T128" t="s">
        <v>353</v>
      </c>
      <c r="U128">
        <v>1.5800000000000002E-2</v>
      </c>
      <c r="V128" s="7">
        <v>42641</v>
      </c>
      <c r="X128" t="s">
        <v>353</v>
      </c>
      <c r="Y128" t="s">
        <v>504</v>
      </c>
      <c r="Z128" s="7">
        <v>42648</v>
      </c>
      <c r="AA128">
        <v>22</v>
      </c>
      <c r="AB128" t="s">
        <v>508</v>
      </c>
      <c r="AC128" t="s">
        <v>447</v>
      </c>
      <c r="AD128" t="s">
        <v>353</v>
      </c>
      <c r="AE128" t="s">
        <v>502</v>
      </c>
      <c r="AF128" t="s">
        <v>553</v>
      </c>
      <c r="AG128" t="s">
        <v>206</v>
      </c>
      <c r="AH128" t="s">
        <v>554</v>
      </c>
      <c r="AJ128" s="7">
        <v>42669</v>
      </c>
      <c r="AK128" t="s">
        <v>572</v>
      </c>
      <c r="AL128" t="s">
        <v>443</v>
      </c>
      <c r="AM128" t="s">
        <v>571</v>
      </c>
      <c r="AN128">
        <v>8</v>
      </c>
      <c r="AO128" t="s">
        <v>353</v>
      </c>
      <c r="AQ128" t="s">
        <v>622</v>
      </c>
      <c r="AT128" s="7">
        <v>42685</v>
      </c>
      <c r="AU128" t="s">
        <v>353</v>
      </c>
      <c r="AV128" t="s">
        <v>623</v>
      </c>
      <c r="BA128" t="s">
        <v>674</v>
      </c>
    </row>
    <row r="129" spans="1:53" x14ac:dyDescent="0.2">
      <c r="A129">
        <v>123</v>
      </c>
      <c r="B129" t="s">
        <v>225</v>
      </c>
      <c r="C129" t="str">
        <f>CONCATENATE("S",D129,"V",I129,"T",J129,"R",E129)</f>
        <v>SB081216TAWCSCB33CD00VMTV4R1</v>
      </c>
      <c r="D129" t="str">
        <f>CONCATENATE("B",G129,"TAWCS", F129, "D",H129)</f>
        <v>B081216TAWCSCB33CD00</v>
      </c>
      <c r="E129">
        <v>1</v>
      </c>
      <c r="F129" t="s">
        <v>686</v>
      </c>
      <c r="G129" t="str">
        <f>"081216"</f>
        <v>081216</v>
      </c>
      <c r="H129" t="str">
        <f>"00"</f>
        <v>00</v>
      </c>
      <c r="I129" t="s">
        <v>685</v>
      </c>
      <c r="J129" t="s">
        <v>684</v>
      </c>
      <c r="K129" t="str">
        <f t="shared" ref="K129:K146" si="17">"081216"</f>
        <v>081216</v>
      </c>
      <c r="L129" t="s">
        <v>239</v>
      </c>
      <c r="P129" s="7">
        <v>42634</v>
      </c>
      <c r="Q129" t="s">
        <v>353</v>
      </c>
      <c r="R129" s="10" t="s">
        <v>354</v>
      </c>
      <c r="S129" s="7">
        <v>42641</v>
      </c>
      <c r="T129" t="s">
        <v>353</v>
      </c>
      <c r="U129">
        <v>6.52</v>
      </c>
      <c r="V129" s="7">
        <v>42641</v>
      </c>
      <c r="X129" t="s">
        <v>353</v>
      </c>
      <c r="Y129" t="s">
        <v>503</v>
      </c>
      <c r="Z129" s="7">
        <v>42648</v>
      </c>
      <c r="AA129">
        <v>22</v>
      </c>
      <c r="AB129" t="s">
        <v>508</v>
      </c>
      <c r="AC129" t="s">
        <v>441</v>
      </c>
      <c r="AD129" t="s">
        <v>353</v>
      </c>
      <c r="AE129" t="s">
        <v>502</v>
      </c>
      <c r="AF129" t="s">
        <v>553</v>
      </c>
      <c r="AG129" t="s">
        <v>206</v>
      </c>
      <c r="AH129" t="s">
        <v>554</v>
      </c>
      <c r="AJ129" s="7">
        <v>42669</v>
      </c>
      <c r="AK129" t="s">
        <v>460</v>
      </c>
      <c r="AL129" t="s">
        <v>441</v>
      </c>
      <c r="AM129" t="s">
        <v>562</v>
      </c>
      <c r="AN129">
        <v>8</v>
      </c>
      <c r="AO129" t="s">
        <v>353</v>
      </c>
      <c r="AQ129" t="s">
        <v>622</v>
      </c>
      <c r="AT129" s="7">
        <v>42685</v>
      </c>
      <c r="AU129" t="s">
        <v>353</v>
      </c>
      <c r="AV129" t="s">
        <v>623</v>
      </c>
      <c r="BA129" t="s">
        <v>674</v>
      </c>
    </row>
    <row r="130" spans="1:53" x14ac:dyDescent="0.2">
      <c r="A130">
        <v>124</v>
      </c>
      <c r="B130" t="s">
        <v>226</v>
      </c>
      <c r="C130" t="str">
        <f>CONCATENATE("S",D130,"V",I130,"T",J130,"R",E130)</f>
        <v>SB081216TAWCSCB33CD02VMTV4R1</v>
      </c>
      <c r="D130" t="str">
        <f>CONCATENATE("B",G130,"TAWCS", F130, "D",H130)</f>
        <v>B081216TAWCSCB33CD02</v>
      </c>
      <c r="E130">
        <v>1</v>
      </c>
      <c r="F130" t="s">
        <v>686</v>
      </c>
      <c r="G130" t="str">
        <f t="shared" ref="G130:G146" si="18">"081216"</f>
        <v>081216</v>
      </c>
      <c r="H130" t="str">
        <f>"02"</f>
        <v>02</v>
      </c>
      <c r="I130" t="s">
        <v>685</v>
      </c>
      <c r="J130" t="s">
        <v>684</v>
      </c>
      <c r="K130" t="str">
        <f t="shared" si="17"/>
        <v>081216</v>
      </c>
      <c r="L130" t="s">
        <v>240</v>
      </c>
      <c r="P130" s="7">
        <v>42684</v>
      </c>
      <c r="Q130" t="s">
        <v>353</v>
      </c>
      <c r="R130" s="10" t="s">
        <v>610</v>
      </c>
    </row>
    <row r="131" spans="1:53" x14ac:dyDescent="0.2">
      <c r="A131">
        <v>125</v>
      </c>
      <c r="B131" t="s">
        <v>227</v>
      </c>
      <c r="C131" t="str">
        <f>CONCATENATE("S",D131,"V",I131,"T",J131,"R",E131)</f>
        <v>SB081216TAWCSCB33CD04VMTV4R1</v>
      </c>
      <c r="D131" t="str">
        <f>CONCATENATE("B",G131,"TAWCS", F131, "D",H131)</f>
        <v>B081216TAWCSCB33CD04</v>
      </c>
      <c r="E131">
        <v>1</v>
      </c>
      <c r="F131" t="s">
        <v>686</v>
      </c>
      <c r="G131" t="str">
        <f t="shared" si="18"/>
        <v>081216</v>
      </c>
      <c r="H131" t="str">
        <f>"04"</f>
        <v>04</v>
      </c>
      <c r="I131" t="s">
        <v>685</v>
      </c>
      <c r="J131" t="s">
        <v>684</v>
      </c>
      <c r="K131" t="str">
        <f t="shared" si="17"/>
        <v>081216</v>
      </c>
      <c r="L131" t="s">
        <v>241</v>
      </c>
      <c r="P131" s="8">
        <v>42684</v>
      </c>
      <c r="Q131" s="3" t="s">
        <v>353</v>
      </c>
      <c r="R131" s="10" t="s">
        <v>614</v>
      </c>
    </row>
    <row r="132" spans="1:53" x14ac:dyDescent="0.2">
      <c r="A132">
        <v>126</v>
      </c>
      <c r="B132" t="s">
        <v>228</v>
      </c>
      <c r="C132" t="str">
        <f>CONCATENATE("S",D132,"V",I132,"T",J132,"R",E132)</f>
        <v>SB081216TAWCSCB33CD06VMTV4R1</v>
      </c>
      <c r="D132" t="str">
        <f>CONCATENATE("B",G132,"TAWCS", F132, "D",H132)</f>
        <v>B081216TAWCSCB33CD06</v>
      </c>
      <c r="E132">
        <v>1</v>
      </c>
      <c r="F132" t="s">
        <v>686</v>
      </c>
      <c r="G132" t="str">
        <f t="shared" si="18"/>
        <v>081216</v>
      </c>
      <c r="H132" t="str">
        <f>"06"</f>
        <v>06</v>
      </c>
      <c r="I132" t="s">
        <v>685</v>
      </c>
      <c r="J132" t="s">
        <v>684</v>
      </c>
      <c r="K132" t="str">
        <f t="shared" si="17"/>
        <v>081216</v>
      </c>
      <c r="L132" t="s">
        <v>242</v>
      </c>
    </row>
    <row r="133" spans="1:53" x14ac:dyDescent="0.2">
      <c r="A133">
        <v>127</v>
      </c>
      <c r="B133" t="s">
        <v>229</v>
      </c>
      <c r="C133" t="str">
        <f>CONCATENATE("S",D133,"V",I133,"T",J133,"R",E133)</f>
        <v>SB081216TAWCSCB33CD08VMTV4R1</v>
      </c>
      <c r="D133" t="str">
        <f>CONCATENATE("B",G133,"TAWCS", F133, "D",H133)</f>
        <v>B081216TAWCSCB33CD08</v>
      </c>
      <c r="E133">
        <v>1</v>
      </c>
      <c r="F133" t="s">
        <v>686</v>
      </c>
      <c r="G133" t="str">
        <f t="shared" si="18"/>
        <v>081216</v>
      </c>
      <c r="H133" s="10" t="str">
        <f>"08"</f>
        <v>08</v>
      </c>
      <c r="I133" t="s">
        <v>685</v>
      </c>
      <c r="J133" t="s">
        <v>684</v>
      </c>
      <c r="K133" t="str">
        <f t="shared" si="17"/>
        <v>081216</v>
      </c>
      <c r="L133" t="s">
        <v>243</v>
      </c>
      <c r="P133" s="8">
        <v>42634</v>
      </c>
      <c r="Q133" s="3" t="s">
        <v>353</v>
      </c>
      <c r="R133" s="10">
        <v>11</v>
      </c>
      <c r="S133" s="7">
        <v>42641</v>
      </c>
      <c r="T133" t="s">
        <v>353</v>
      </c>
      <c r="U133">
        <v>5.34</v>
      </c>
      <c r="V133" s="7">
        <v>42641</v>
      </c>
      <c r="X133" t="s">
        <v>353</v>
      </c>
      <c r="Y133" t="s">
        <v>503</v>
      </c>
      <c r="Z133" s="7">
        <v>42648</v>
      </c>
      <c r="AA133">
        <v>22</v>
      </c>
      <c r="AB133" t="s">
        <v>508</v>
      </c>
      <c r="AC133" t="s">
        <v>510</v>
      </c>
      <c r="AD133" t="s">
        <v>353</v>
      </c>
      <c r="AE133" t="s">
        <v>502</v>
      </c>
      <c r="AF133" t="s">
        <v>553</v>
      </c>
      <c r="AG133" t="s">
        <v>206</v>
      </c>
      <c r="AH133" t="s">
        <v>554</v>
      </c>
      <c r="AJ133" s="8">
        <v>42669</v>
      </c>
      <c r="AK133" s="3" t="s">
        <v>573</v>
      </c>
      <c r="AL133" s="3" t="s">
        <v>444</v>
      </c>
      <c r="AM133" s="3" t="s">
        <v>571</v>
      </c>
      <c r="AN133">
        <v>8</v>
      </c>
      <c r="AO133" t="s">
        <v>353</v>
      </c>
      <c r="AQ133" t="s">
        <v>622</v>
      </c>
      <c r="AT133" s="7">
        <v>42685</v>
      </c>
      <c r="AU133" t="s">
        <v>353</v>
      </c>
      <c r="AV133" t="s">
        <v>623</v>
      </c>
      <c r="BA133" t="s">
        <v>674</v>
      </c>
    </row>
    <row r="134" spans="1:53" x14ac:dyDescent="0.2">
      <c r="A134">
        <v>128</v>
      </c>
      <c r="B134" t="s">
        <v>230</v>
      </c>
      <c r="C134" t="str">
        <f t="shared" ref="C134:C197" si="19">CONCATENATE("S",D134,"V",I134,"T",J134,"R",E134)</f>
        <v>SB081216TAWCSCB33CD10VMTV4R1</v>
      </c>
      <c r="D134" t="str">
        <f t="shared" ref="D134:D197" si="20">CONCATENATE("B",G134,"TAWCS", F134, "D",H134)</f>
        <v>B081216TAWCSCB33CD10</v>
      </c>
      <c r="E134">
        <v>1</v>
      </c>
      <c r="F134" t="s">
        <v>686</v>
      </c>
      <c r="G134" t="str">
        <f t="shared" si="18"/>
        <v>081216</v>
      </c>
      <c r="H134" s="10">
        <v>10</v>
      </c>
      <c r="I134" t="s">
        <v>685</v>
      </c>
      <c r="J134" t="s">
        <v>684</v>
      </c>
      <c r="K134" t="str">
        <f t="shared" si="17"/>
        <v>081216</v>
      </c>
      <c r="L134" t="s">
        <v>244</v>
      </c>
    </row>
    <row r="135" spans="1:53" x14ac:dyDescent="0.2">
      <c r="A135">
        <v>129</v>
      </c>
      <c r="B135" t="s">
        <v>392</v>
      </c>
      <c r="C135" t="str">
        <f t="shared" si="19"/>
        <v>SB081216TAWCSCB33CD12VMTV4R1</v>
      </c>
      <c r="D135" t="str">
        <f t="shared" si="20"/>
        <v>B081216TAWCSCB33CD12</v>
      </c>
      <c r="E135">
        <v>1</v>
      </c>
      <c r="F135" t="s">
        <v>686</v>
      </c>
      <c r="G135" t="str">
        <f t="shared" si="18"/>
        <v>081216</v>
      </c>
      <c r="H135" s="10">
        <v>12</v>
      </c>
      <c r="I135" t="s">
        <v>685</v>
      </c>
      <c r="J135" t="s">
        <v>684</v>
      </c>
      <c r="K135" t="str">
        <f t="shared" si="17"/>
        <v>081216</v>
      </c>
      <c r="L135" t="s">
        <v>245</v>
      </c>
      <c r="M135" t="s">
        <v>393</v>
      </c>
      <c r="N135" s="7">
        <v>42635</v>
      </c>
      <c r="O135">
        <v>2</v>
      </c>
      <c r="P135" s="8">
        <v>42684</v>
      </c>
      <c r="Q135" s="3" t="s">
        <v>353</v>
      </c>
      <c r="R135" s="10" t="s">
        <v>524</v>
      </c>
    </row>
    <row r="136" spans="1:53" x14ac:dyDescent="0.2">
      <c r="A136">
        <v>130</v>
      </c>
      <c r="B136" t="s">
        <v>231</v>
      </c>
      <c r="C136" t="str">
        <f t="shared" si="19"/>
        <v>SB081216TAWCSCB33CD12VMTV4R2</v>
      </c>
      <c r="D136" t="str">
        <f t="shared" si="20"/>
        <v>B081216TAWCSCB33CD12</v>
      </c>
      <c r="E136">
        <v>2</v>
      </c>
      <c r="F136" t="s">
        <v>686</v>
      </c>
      <c r="G136" t="str">
        <f t="shared" si="18"/>
        <v>081216</v>
      </c>
      <c r="H136" s="10">
        <v>12</v>
      </c>
      <c r="I136" t="s">
        <v>685</v>
      </c>
      <c r="J136" t="s">
        <v>684</v>
      </c>
      <c r="K136" t="str">
        <f t="shared" si="17"/>
        <v>081216</v>
      </c>
      <c r="L136" t="s">
        <v>245</v>
      </c>
      <c r="P136" s="8">
        <v>42684</v>
      </c>
      <c r="Q136" s="3" t="s">
        <v>353</v>
      </c>
      <c r="R136" s="10" t="s">
        <v>616</v>
      </c>
    </row>
    <row r="137" spans="1:53" x14ac:dyDescent="0.2">
      <c r="A137">
        <v>131</v>
      </c>
      <c r="B137" t="s">
        <v>232</v>
      </c>
      <c r="C137" t="str">
        <f t="shared" si="19"/>
        <v>SB081216TAWCSCB33CD13VMTV4R1</v>
      </c>
      <c r="D137" t="str">
        <f t="shared" si="20"/>
        <v>B081216TAWCSCB33CD13</v>
      </c>
      <c r="E137">
        <v>1</v>
      </c>
      <c r="F137" t="s">
        <v>686</v>
      </c>
      <c r="G137" t="str">
        <f t="shared" si="18"/>
        <v>081216</v>
      </c>
      <c r="H137" s="10">
        <v>13</v>
      </c>
      <c r="I137" t="s">
        <v>685</v>
      </c>
      <c r="J137" t="s">
        <v>684</v>
      </c>
      <c r="K137" t="str">
        <f t="shared" si="17"/>
        <v>081216</v>
      </c>
      <c r="L137" t="s">
        <v>246</v>
      </c>
      <c r="P137" s="8">
        <v>42634</v>
      </c>
      <c r="Q137" s="3" t="s">
        <v>353</v>
      </c>
      <c r="R137" s="10">
        <v>9</v>
      </c>
      <c r="S137" s="7">
        <v>42641</v>
      </c>
      <c r="T137" t="s">
        <v>353</v>
      </c>
      <c r="U137">
        <v>6.16</v>
      </c>
      <c r="V137" s="7">
        <v>42641</v>
      </c>
      <c r="X137" t="s">
        <v>353</v>
      </c>
      <c r="Y137" t="s">
        <v>503</v>
      </c>
      <c r="Z137" s="7">
        <v>42648</v>
      </c>
      <c r="AA137">
        <v>22</v>
      </c>
      <c r="AB137" t="s">
        <v>508</v>
      </c>
      <c r="AC137" t="s">
        <v>509</v>
      </c>
      <c r="AD137" t="s">
        <v>353</v>
      </c>
      <c r="AE137" t="s">
        <v>502</v>
      </c>
      <c r="AF137" t="s">
        <v>553</v>
      </c>
      <c r="AG137" t="s">
        <v>206</v>
      </c>
      <c r="AH137" t="s">
        <v>554</v>
      </c>
      <c r="AJ137" s="8">
        <v>42669</v>
      </c>
      <c r="AK137" s="3" t="s">
        <v>468</v>
      </c>
      <c r="AL137" s="3" t="s">
        <v>441</v>
      </c>
      <c r="AM137" s="3" t="s">
        <v>571</v>
      </c>
      <c r="AN137">
        <v>8</v>
      </c>
      <c r="AO137" t="s">
        <v>353</v>
      </c>
      <c r="AQ137" t="s">
        <v>622</v>
      </c>
      <c r="AT137" s="7">
        <v>42685</v>
      </c>
      <c r="AU137" t="s">
        <v>353</v>
      </c>
      <c r="AV137" t="s">
        <v>623</v>
      </c>
      <c r="BA137" t="s">
        <v>674</v>
      </c>
    </row>
    <row r="138" spans="1:53" x14ac:dyDescent="0.2">
      <c r="A138">
        <v>132</v>
      </c>
      <c r="B138" t="s">
        <v>233</v>
      </c>
      <c r="C138" t="str">
        <f t="shared" si="19"/>
        <v>SB081216TAWCSCB33CD14VMTV4R1</v>
      </c>
      <c r="D138" t="str">
        <f t="shared" si="20"/>
        <v>B081216TAWCSCB33CD14</v>
      </c>
      <c r="E138">
        <v>1</v>
      </c>
      <c r="F138" t="s">
        <v>686</v>
      </c>
      <c r="G138" t="str">
        <f t="shared" si="18"/>
        <v>081216</v>
      </c>
      <c r="H138" s="10">
        <v>14</v>
      </c>
      <c r="I138" t="s">
        <v>685</v>
      </c>
      <c r="J138" t="s">
        <v>684</v>
      </c>
      <c r="K138" t="str">
        <f t="shared" si="17"/>
        <v>081216</v>
      </c>
      <c r="L138" t="s">
        <v>247</v>
      </c>
      <c r="P138" s="8">
        <v>42684</v>
      </c>
      <c r="Q138" s="3" t="s">
        <v>353</v>
      </c>
      <c r="R138" s="10" t="s">
        <v>615</v>
      </c>
    </row>
    <row r="139" spans="1:53" x14ac:dyDescent="0.2">
      <c r="A139">
        <v>133</v>
      </c>
      <c r="B139" t="s">
        <v>234</v>
      </c>
      <c r="C139" t="str">
        <f t="shared" si="19"/>
        <v>SB081216TAWCSCB33CD15VMTV4R1</v>
      </c>
      <c r="D139" t="str">
        <f t="shared" si="20"/>
        <v>B081216TAWCSCB33CD15</v>
      </c>
      <c r="E139">
        <v>1</v>
      </c>
      <c r="F139" t="s">
        <v>686</v>
      </c>
      <c r="G139" t="str">
        <f t="shared" si="18"/>
        <v>081216</v>
      </c>
      <c r="H139" s="10">
        <v>15</v>
      </c>
      <c r="I139" t="s">
        <v>685</v>
      </c>
      <c r="J139" t="s">
        <v>684</v>
      </c>
      <c r="K139" t="str">
        <f t="shared" si="17"/>
        <v>081216</v>
      </c>
      <c r="L139" t="s">
        <v>248</v>
      </c>
    </row>
    <row r="140" spans="1:53" x14ac:dyDescent="0.2">
      <c r="A140">
        <v>134</v>
      </c>
      <c r="B140" t="s">
        <v>235</v>
      </c>
      <c r="C140" t="str">
        <f t="shared" si="19"/>
        <v>SB081216TAWCSCB33CD16VMTV4R1</v>
      </c>
      <c r="D140" t="str">
        <f t="shared" si="20"/>
        <v>B081216TAWCSCB33CD16</v>
      </c>
      <c r="E140">
        <v>1</v>
      </c>
      <c r="F140" t="s">
        <v>686</v>
      </c>
      <c r="G140" t="str">
        <f t="shared" si="18"/>
        <v>081216</v>
      </c>
      <c r="H140" s="10">
        <v>16</v>
      </c>
      <c r="I140" t="s">
        <v>685</v>
      </c>
      <c r="J140" t="s">
        <v>684</v>
      </c>
      <c r="K140" t="str">
        <f t="shared" si="17"/>
        <v>081216</v>
      </c>
      <c r="L140" t="s">
        <v>249</v>
      </c>
      <c r="P140" s="7">
        <v>42684</v>
      </c>
      <c r="Q140" t="s">
        <v>353</v>
      </c>
      <c r="R140" s="10" t="s">
        <v>611</v>
      </c>
    </row>
    <row r="141" spans="1:53" x14ac:dyDescent="0.2">
      <c r="A141">
        <v>135</v>
      </c>
      <c r="B141" t="s">
        <v>236</v>
      </c>
      <c r="C141" t="str">
        <f t="shared" si="19"/>
        <v>SB081216TAWCSCB33CD16VMTV4R2</v>
      </c>
      <c r="D141" t="str">
        <f t="shared" si="20"/>
        <v>B081216TAWCSCB33CD16</v>
      </c>
      <c r="E141">
        <v>2</v>
      </c>
      <c r="F141" t="s">
        <v>686</v>
      </c>
      <c r="G141" t="str">
        <f t="shared" si="18"/>
        <v>081216</v>
      </c>
      <c r="H141" s="10">
        <v>16</v>
      </c>
      <c r="I141" t="s">
        <v>685</v>
      </c>
      <c r="J141" t="s">
        <v>684</v>
      </c>
      <c r="K141" t="str">
        <f t="shared" si="17"/>
        <v>081216</v>
      </c>
      <c r="L141" t="s">
        <v>250</v>
      </c>
      <c r="P141" s="8">
        <v>42634</v>
      </c>
      <c r="Q141" s="3" t="s">
        <v>353</v>
      </c>
      <c r="R141" s="10">
        <v>7</v>
      </c>
      <c r="S141" s="7">
        <v>42641</v>
      </c>
      <c r="T141" t="s">
        <v>353</v>
      </c>
      <c r="U141">
        <v>4.54</v>
      </c>
      <c r="V141" s="7">
        <v>42641</v>
      </c>
      <c r="X141" t="s">
        <v>353</v>
      </c>
      <c r="Y141" t="s">
        <v>503</v>
      </c>
      <c r="Z141" s="7">
        <v>42648</v>
      </c>
      <c r="AA141">
        <v>22</v>
      </c>
      <c r="AB141" t="s">
        <v>508</v>
      </c>
      <c r="AC141" t="s">
        <v>439</v>
      </c>
      <c r="AD141" t="s">
        <v>353</v>
      </c>
      <c r="AE141" t="s">
        <v>502</v>
      </c>
      <c r="AF141" t="s">
        <v>553</v>
      </c>
      <c r="AG141" t="s">
        <v>206</v>
      </c>
      <c r="AH141" t="s">
        <v>554</v>
      </c>
      <c r="AJ141" s="7">
        <v>42669</v>
      </c>
      <c r="AK141" t="s">
        <v>462</v>
      </c>
      <c r="AL141" t="s">
        <v>439</v>
      </c>
      <c r="AM141" t="s">
        <v>562</v>
      </c>
      <c r="AN141">
        <v>8</v>
      </c>
      <c r="AO141" t="s">
        <v>353</v>
      </c>
      <c r="AQ141" t="s">
        <v>622</v>
      </c>
      <c r="AT141" s="7">
        <v>42685</v>
      </c>
      <c r="AU141" t="s">
        <v>353</v>
      </c>
      <c r="AV141" t="s">
        <v>623</v>
      </c>
      <c r="BA141" t="s">
        <v>674</v>
      </c>
    </row>
    <row r="142" spans="1:53" x14ac:dyDescent="0.2">
      <c r="A142">
        <v>136</v>
      </c>
      <c r="B142" t="s">
        <v>396</v>
      </c>
      <c r="C142" t="str">
        <f t="shared" si="19"/>
        <v>SB081216TAWCSCB33CD16VMTV4R1</v>
      </c>
      <c r="D142" t="str">
        <f t="shared" si="20"/>
        <v>B081216TAWCSCB33CD16</v>
      </c>
      <c r="E142" s="3">
        <v>1</v>
      </c>
      <c r="F142" t="s">
        <v>686</v>
      </c>
      <c r="G142" t="str">
        <f t="shared" si="18"/>
        <v>081216</v>
      </c>
      <c r="H142" s="10">
        <v>16</v>
      </c>
      <c r="I142" t="s">
        <v>685</v>
      </c>
      <c r="J142" t="s">
        <v>684</v>
      </c>
      <c r="K142" t="str">
        <f t="shared" si="17"/>
        <v>081216</v>
      </c>
      <c r="L142" t="s">
        <v>397</v>
      </c>
      <c r="N142" s="7">
        <v>42635</v>
      </c>
      <c r="O142" t="s">
        <v>398</v>
      </c>
      <c r="P142" s="8"/>
      <c r="Q142" s="3"/>
    </row>
    <row r="143" spans="1:53" x14ac:dyDescent="0.2">
      <c r="A143">
        <v>137</v>
      </c>
      <c r="B143" t="s">
        <v>237</v>
      </c>
      <c r="C143" t="str">
        <f t="shared" si="19"/>
        <v>SB081216TAWCSCB33CD18VMTV4R1</v>
      </c>
      <c r="D143" t="str">
        <f t="shared" si="20"/>
        <v>B081216TAWCSCB33CD18</v>
      </c>
      <c r="E143" s="3">
        <v>1</v>
      </c>
      <c r="F143" t="s">
        <v>686</v>
      </c>
      <c r="G143" t="str">
        <f t="shared" si="18"/>
        <v>081216</v>
      </c>
      <c r="H143" s="10">
        <v>18</v>
      </c>
      <c r="I143" t="s">
        <v>685</v>
      </c>
      <c r="J143" t="s">
        <v>684</v>
      </c>
      <c r="K143" t="str">
        <f t="shared" si="17"/>
        <v>081216</v>
      </c>
      <c r="L143" t="s">
        <v>251</v>
      </c>
      <c r="P143" s="8">
        <v>42634</v>
      </c>
      <c r="Q143" s="3" t="s">
        <v>353</v>
      </c>
      <c r="R143" s="10">
        <v>5</v>
      </c>
      <c r="S143" s="7">
        <v>42641</v>
      </c>
      <c r="T143" t="s">
        <v>353</v>
      </c>
      <c r="U143">
        <v>0.159</v>
      </c>
      <c r="V143" s="7">
        <v>42641</v>
      </c>
      <c r="X143" t="s">
        <v>353</v>
      </c>
      <c r="Y143" t="s">
        <v>504</v>
      </c>
      <c r="Z143" s="7">
        <v>42648</v>
      </c>
      <c r="AA143">
        <v>22</v>
      </c>
      <c r="AB143" t="s">
        <v>508</v>
      </c>
      <c r="AC143" t="s">
        <v>480</v>
      </c>
      <c r="AD143" t="s">
        <v>353</v>
      </c>
      <c r="AE143" t="s">
        <v>502</v>
      </c>
      <c r="AF143" t="s">
        <v>553</v>
      </c>
      <c r="AG143" t="s">
        <v>206</v>
      </c>
      <c r="AH143" t="s">
        <v>554</v>
      </c>
      <c r="AJ143" s="7">
        <v>42669</v>
      </c>
      <c r="AK143" t="s">
        <v>464</v>
      </c>
      <c r="AL143" t="s">
        <v>480</v>
      </c>
      <c r="AM143" t="s">
        <v>562</v>
      </c>
      <c r="AN143">
        <v>8</v>
      </c>
      <c r="AO143" t="s">
        <v>353</v>
      </c>
      <c r="AQ143" t="s">
        <v>622</v>
      </c>
      <c r="AT143" s="7">
        <v>42685</v>
      </c>
      <c r="AU143" t="s">
        <v>353</v>
      </c>
      <c r="AV143" t="s">
        <v>623</v>
      </c>
      <c r="BA143" t="s">
        <v>674</v>
      </c>
    </row>
    <row r="144" spans="1:53" x14ac:dyDescent="0.2">
      <c r="A144">
        <v>138</v>
      </c>
      <c r="B144" t="s">
        <v>238</v>
      </c>
      <c r="C144" t="str">
        <f t="shared" si="19"/>
        <v>SB081216TAWCSCB33CD20VMTV4R1</v>
      </c>
      <c r="D144" t="str">
        <f t="shared" si="20"/>
        <v>B081216TAWCSCB33CD20</v>
      </c>
      <c r="E144" s="3">
        <v>1</v>
      </c>
      <c r="F144" t="s">
        <v>686</v>
      </c>
      <c r="G144" t="str">
        <f t="shared" si="18"/>
        <v>081216</v>
      </c>
      <c r="H144" s="10">
        <v>20</v>
      </c>
      <c r="I144" t="s">
        <v>685</v>
      </c>
      <c r="J144" t="s">
        <v>684</v>
      </c>
      <c r="K144" t="str">
        <f t="shared" si="17"/>
        <v>081216</v>
      </c>
      <c r="L144" t="s">
        <v>252</v>
      </c>
    </row>
    <row r="145" spans="1:53" x14ac:dyDescent="0.2">
      <c r="A145">
        <v>139</v>
      </c>
      <c r="B145" t="s">
        <v>277</v>
      </c>
      <c r="C145" t="str">
        <f t="shared" si="19"/>
        <v>SB081216TAWCSCB33CDEBVMTV4R1</v>
      </c>
      <c r="D145" t="str">
        <f t="shared" si="20"/>
        <v>B081216TAWCSCB33CDEB</v>
      </c>
      <c r="E145" s="3">
        <v>1</v>
      </c>
      <c r="F145" t="s">
        <v>686</v>
      </c>
      <c r="G145" t="str">
        <f t="shared" si="18"/>
        <v>081216</v>
      </c>
      <c r="H145" s="10" t="s">
        <v>688</v>
      </c>
      <c r="I145" t="s">
        <v>685</v>
      </c>
      <c r="J145" t="s">
        <v>684</v>
      </c>
      <c r="K145" t="str">
        <f t="shared" si="17"/>
        <v>081216</v>
      </c>
      <c r="P145" s="7">
        <v>42684</v>
      </c>
      <c r="Q145" t="s">
        <v>353</v>
      </c>
      <c r="R145" s="10" t="s">
        <v>612</v>
      </c>
    </row>
    <row r="146" spans="1:53" x14ac:dyDescent="0.2">
      <c r="A146">
        <v>140</v>
      </c>
      <c r="B146" t="s">
        <v>278</v>
      </c>
      <c r="C146" t="str">
        <f t="shared" si="19"/>
        <v>SB081216TAWCSCB33CDSBVMTV4R1</v>
      </c>
      <c r="D146" t="str">
        <f t="shared" si="20"/>
        <v>B081216TAWCSCB33CDSB</v>
      </c>
      <c r="E146" s="3">
        <v>1</v>
      </c>
      <c r="F146" t="s">
        <v>686</v>
      </c>
      <c r="G146" t="str">
        <f t="shared" si="18"/>
        <v>081216</v>
      </c>
      <c r="H146" t="s">
        <v>687</v>
      </c>
      <c r="I146" t="s">
        <v>685</v>
      </c>
      <c r="J146" t="s">
        <v>684</v>
      </c>
      <c r="K146" t="str">
        <f t="shared" si="17"/>
        <v>081216</v>
      </c>
    </row>
    <row r="147" spans="1:53" x14ac:dyDescent="0.2">
      <c r="A147">
        <v>141</v>
      </c>
      <c r="B147" t="s">
        <v>497</v>
      </c>
      <c r="C147" t="str">
        <f t="shared" si="19"/>
        <v>SB071116TAWCSCB22DVMTV4R1</v>
      </c>
      <c r="D147" t="str">
        <f t="shared" si="20"/>
        <v>B071116TAWCSCB22D</v>
      </c>
      <c r="E147" s="3">
        <v>1</v>
      </c>
      <c r="F147" t="s">
        <v>689</v>
      </c>
      <c r="G147" s="6" t="str">
        <f>"071116"</f>
        <v>071116</v>
      </c>
      <c r="H147" s="6"/>
      <c r="I147" t="s">
        <v>685</v>
      </c>
      <c r="J147" t="s">
        <v>684</v>
      </c>
      <c r="K147" t="str">
        <f>"071316"</f>
        <v>071316</v>
      </c>
      <c r="L147" t="s">
        <v>348</v>
      </c>
      <c r="M147" t="s">
        <v>409</v>
      </c>
      <c r="N147" s="7">
        <v>42639</v>
      </c>
      <c r="O147">
        <v>2</v>
      </c>
      <c r="P147" s="7">
        <v>42649</v>
      </c>
      <c r="Q147" t="s">
        <v>353</v>
      </c>
      <c r="R147" s="10" t="str">
        <f>"11"</f>
        <v>11</v>
      </c>
      <c r="S147" s="7">
        <v>42654</v>
      </c>
      <c r="T147" t="s">
        <v>353</v>
      </c>
      <c r="U147">
        <v>5.12</v>
      </c>
      <c r="V147" s="7">
        <v>42654</v>
      </c>
      <c r="X147" t="s">
        <v>353</v>
      </c>
      <c r="Y147" t="s">
        <v>533</v>
      </c>
      <c r="Z147" s="7">
        <v>42661</v>
      </c>
      <c r="AA147">
        <v>20</v>
      </c>
      <c r="AB147" t="s">
        <v>534</v>
      </c>
      <c r="AC147" t="s">
        <v>539</v>
      </c>
      <c r="AD147" t="s">
        <v>353</v>
      </c>
      <c r="AE147" t="s">
        <v>502</v>
      </c>
      <c r="AF147" t="s">
        <v>553</v>
      </c>
      <c r="AG147" t="s">
        <v>206</v>
      </c>
      <c r="AH147" t="s">
        <v>554</v>
      </c>
      <c r="AJ147" s="8">
        <v>42677</v>
      </c>
      <c r="AK147" s="3" t="s">
        <v>476</v>
      </c>
      <c r="AL147" s="3" t="s">
        <v>602</v>
      </c>
      <c r="AM147" s="3" t="s">
        <v>591</v>
      </c>
      <c r="AN147" s="3">
        <v>8</v>
      </c>
      <c r="AO147" s="3" t="s">
        <v>353</v>
      </c>
      <c r="AQ147" t="s">
        <v>622</v>
      </c>
      <c r="AT147" s="7">
        <v>42685</v>
      </c>
      <c r="AU147" t="s">
        <v>353</v>
      </c>
      <c r="AV147" t="s">
        <v>623</v>
      </c>
      <c r="BA147" t="s">
        <v>674</v>
      </c>
    </row>
    <row r="148" spans="1:53" x14ac:dyDescent="0.2">
      <c r="A148">
        <v>142</v>
      </c>
      <c r="B148" t="s">
        <v>495</v>
      </c>
      <c r="C148" t="str">
        <f t="shared" si="19"/>
        <v>SB071116TAWCSCB22DVMTV4R2</v>
      </c>
      <c r="D148" t="str">
        <f t="shared" si="20"/>
        <v>B071116TAWCSCB22D</v>
      </c>
      <c r="E148" s="3">
        <v>2</v>
      </c>
      <c r="F148" t="s">
        <v>689</v>
      </c>
      <c r="G148" s="6" t="str">
        <f t="shared" ref="G148:G177" si="21">"071116"</f>
        <v>071116</v>
      </c>
      <c r="H148" s="6"/>
      <c r="I148" t="s">
        <v>685</v>
      </c>
      <c r="J148" t="s">
        <v>684</v>
      </c>
      <c r="K148" t="str">
        <f>"071316"</f>
        <v>071316</v>
      </c>
      <c r="L148" t="s">
        <v>348</v>
      </c>
      <c r="M148" t="s">
        <v>409</v>
      </c>
      <c r="N148" s="7">
        <v>42639</v>
      </c>
      <c r="O148" t="s">
        <v>496</v>
      </c>
      <c r="P148" s="7">
        <v>42649</v>
      </c>
      <c r="Q148" t="s">
        <v>353</v>
      </c>
      <c r="R148" s="10" t="str">
        <f>"12"</f>
        <v>12</v>
      </c>
      <c r="S148" s="7">
        <v>42654</v>
      </c>
      <c r="T148" t="s">
        <v>353</v>
      </c>
      <c r="U148">
        <v>5.76</v>
      </c>
      <c r="V148" s="7">
        <v>42654</v>
      </c>
      <c r="X148" t="s">
        <v>353</v>
      </c>
      <c r="Y148" t="s">
        <v>533</v>
      </c>
      <c r="Z148" s="7">
        <v>42661</v>
      </c>
      <c r="AA148">
        <v>20</v>
      </c>
      <c r="AB148" t="s">
        <v>534</v>
      </c>
      <c r="AC148" t="s">
        <v>540</v>
      </c>
      <c r="AD148" t="s">
        <v>353</v>
      </c>
      <c r="AE148" t="s">
        <v>502</v>
      </c>
      <c r="AF148" t="s">
        <v>553</v>
      </c>
      <c r="AG148" t="s">
        <v>206</v>
      </c>
      <c r="AH148" t="s">
        <v>554</v>
      </c>
      <c r="AJ148" s="8">
        <v>42677</v>
      </c>
      <c r="AK148" s="3" t="s">
        <v>473</v>
      </c>
      <c r="AL148" s="3" t="s">
        <v>603</v>
      </c>
      <c r="AM148" s="3" t="s">
        <v>591</v>
      </c>
      <c r="AN148" s="3">
        <v>8</v>
      </c>
      <c r="AO148" s="3" t="s">
        <v>353</v>
      </c>
      <c r="AQ148" t="s">
        <v>622</v>
      </c>
      <c r="AT148" s="7">
        <v>42685</v>
      </c>
      <c r="AU148" t="s">
        <v>353</v>
      </c>
      <c r="AV148" t="s">
        <v>623</v>
      </c>
      <c r="BA148" t="s">
        <v>674</v>
      </c>
    </row>
    <row r="149" spans="1:53" x14ac:dyDescent="0.2">
      <c r="A149">
        <v>143</v>
      </c>
      <c r="B149" t="s">
        <v>279</v>
      </c>
      <c r="C149" t="str">
        <f t="shared" si="19"/>
        <v>SB071116TAWCSCB31DVMTV4R1</v>
      </c>
      <c r="D149" t="str">
        <f t="shared" si="20"/>
        <v>B071116TAWCSCB31D</v>
      </c>
      <c r="E149" s="3">
        <v>1</v>
      </c>
      <c r="F149" t="s">
        <v>690</v>
      </c>
      <c r="G149" s="6" t="str">
        <f t="shared" si="21"/>
        <v>071116</v>
      </c>
      <c r="H149" s="6"/>
      <c r="I149" t="s">
        <v>685</v>
      </c>
      <c r="J149" t="s">
        <v>684</v>
      </c>
      <c r="K149" t="str">
        <f>"071316"</f>
        <v>071316</v>
      </c>
      <c r="L149" t="s">
        <v>328</v>
      </c>
      <c r="M149" t="s">
        <v>409</v>
      </c>
      <c r="N149" s="7">
        <v>42639</v>
      </c>
      <c r="O149">
        <v>1</v>
      </c>
      <c r="P149" s="8">
        <v>42684</v>
      </c>
      <c r="Q149" s="3" t="s">
        <v>353</v>
      </c>
      <c r="R149" s="10" t="s">
        <v>523</v>
      </c>
    </row>
    <row r="150" spans="1:53" x14ac:dyDescent="0.2">
      <c r="A150">
        <v>144</v>
      </c>
      <c r="B150" t="s">
        <v>280</v>
      </c>
      <c r="C150" t="str">
        <f t="shared" si="19"/>
        <v>SB071116TAWCSCB32DVMTV4R1</v>
      </c>
      <c r="D150" t="str">
        <f t="shared" si="20"/>
        <v>B071116TAWCSCB32D</v>
      </c>
      <c r="E150" s="3">
        <v>1</v>
      </c>
      <c r="F150" t="s">
        <v>691</v>
      </c>
      <c r="G150" s="6" t="str">
        <f t="shared" si="21"/>
        <v>071116</v>
      </c>
      <c r="H150" s="6"/>
      <c r="I150" t="s">
        <v>685</v>
      </c>
      <c r="J150" t="s">
        <v>684</v>
      </c>
      <c r="K150" t="str">
        <f>"071316"</f>
        <v>071316</v>
      </c>
      <c r="L150" t="s">
        <v>329</v>
      </c>
      <c r="M150" t="s">
        <v>409</v>
      </c>
      <c r="N150" s="7">
        <v>42639</v>
      </c>
      <c r="O150">
        <v>3</v>
      </c>
    </row>
    <row r="151" spans="1:53" x14ac:dyDescent="0.2">
      <c r="A151">
        <v>145</v>
      </c>
      <c r="B151" t="s">
        <v>281</v>
      </c>
      <c r="C151" t="str">
        <f t="shared" si="19"/>
        <v>SB071116TAWCSCB33CDVMTV4R1</v>
      </c>
      <c r="D151" t="str">
        <f t="shared" si="20"/>
        <v>B071116TAWCSCB33CD</v>
      </c>
      <c r="E151" s="3">
        <v>1</v>
      </c>
      <c r="F151" t="s">
        <v>686</v>
      </c>
      <c r="G151" s="6" t="str">
        <f t="shared" si="21"/>
        <v>071116</v>
      </c>
      <c r="H151" s="6"/>
      <c r="I151" t="s">
        <v>685</v>
      </c>
      <c r="J151" t="s">
        <v>684</v>
      </c>
      <c r="K151" t="str">
        <f>"071216"</f>
        <v>071216</v>
      </c>
      <c r="L151" t="s">
        <v>330</v>
      </c>
      <c r="M151" t="s">
        <v>409</v>
      </c>
      <c r="N151" s="7">
        <v>42639</v>
      </c>
      <c r="O151">
        <v>1</v>
      </c>
      <c r="P151" s="7">
        <v>42649</v>
      </c>
      <c r="Q151" t="s">
        <v>353</v>
      </c>
      <c r="R151" s="10" t="str">
        <f>"2"</f>
        <v>2</v>
      </c>
      <c r="S151" s="7">
        <v>42654</v>
      </c>
      <c r="T151" t="s">
        <v>353</v>
      </c>
      <c r="U151">
        <v>1.8</v>
      </c>
      <c r="V151" s="7">
        <v>42654</v>
      </c>
      <c r="X151" t="s">
        <v>353</v>
      </c>
      <c r="Y151" t="s">
        <v>504</v>
      </c>
      <c r="Z151" s="7">
        <v>42661</v>
      </c>
      <c r="AA151">
        <v>20</v>
      </c>
      <c r="AB151" t="s">
        <v>534</v>
      </c>
      <c r="AC151" t="s">
        <v>453</v>
      </c>
      <c r="AD151" t="s">
        <v>353</v>
      </c>
      <c r="AE151" t="s">
        <v>502</v>
      </c>
      <c r="AF151" t="s">
        <v>553</v>
      </c>
      <c r="AG151" t="s">
        <v>206</v>
      </c>
      <c r="AH151" t="s">
        <v>554</v>
      </c>
      <c r="AJ151" s="7">
        <v>42677</v>
      </c>
      <c r="AK151" s="3" t="s">
        <v>593</v>
      </c>
      <c r="AL151" s="3" t="s">
        <v>453</v>
      </c>
      <c r="AM151" s="3" t="s">
        <v>591</v>
      </c>
      <c r="AN151">
        <v>8</v>
      </c>
      <c r="AO151" s="3" t="s">
        <v>353</v>
      </c>
      <c r="AQ151" t="s">
        <v>622</v>
      </c>
      <c r="AT151" s="7">
        <v>42685</v>
      </c>
      <c r="AU151" t="s">
        <v>353</v>
      </c>
      <c r="AV151" t="s">
        <v>623</v>
      </c>
      <c r="BA151" t="s">
        <v>674</v>
      </c>
    </row>
    <row r="152" spans="1:53" x14ac:dyDescent="0.2">
      <c r="A152">
        <v>146</v>
      </c>
      <c r="B152" t="s">
        <v>282</v>
      </c>
      <c r="C152" t="str">
        <f t="shared" si="19"/>
        <v>SB071116TAWCSCB41CDVMTV4R1</v>
      </c>
      <c r="D152" t="str">
        <f t="shared" si="20"/>
        <v>B071116TAWCSCB41CD</v>
      </c>
      <c r="E152" s="3">
        <v>1</v>
      </c>
      <c r="F152" t="s">
        <v>692</v>
      </c>
      <c r="G152" s="6" t="str">
        <f t="shared" si="21"/>
        <v>071116</v>
      </c>
      <c r="H152" s="6"/>
      <c r="I152" t="s">
        <v>685</v>
      </c>
      <c r="J152" t="s">
        <v>684</v>
      </c>
      <c r="K152" t="str">
        <f>"071216"</f>
        <v>071216</v>
      </c>
      <c r="L152" t="s">
        <v>331</v>
      </c>
      <c r="M152" t="s">
        <v>409</v>
      </c>
      <c r="N152" s="7">
        <v>42639</v>
      </c>
      <c r="O152">
        <v>2</v>
      </c>
      <c r="P152" s="7">
        <v>42695</v>
      </c>
      <c r="Q152" t="s">
        <v>353</v>
      </c>
      <c r="R152" s="10" t="s">
        <v>615</v>
      </c>
    </row>
    <row r="153" spans="1:53" x14ac:dyDescent="0.2">
      <c r="A153">
        <v>147</v>
      </c>
      <c r="B153" t="s">
        <v>283</v>
      </c>
      <c r="C153" t="str">
        <f t="shared" si="19"/>
        <v>SB071116TAWCSCB42CDVMTV4R1</v>
      </c>
      <c r="D153" t="str">
        <f t="shared" si="20"/>
        <v>B071116TAWCSCB42CD</v>
      </c>
      <c r="E153" s="3">
        <v>1</v>
      </c>
      <c r="F153" t="s">
        <v>693</v>
      </c>
      <c r="G153" s="6" t="str">
        <f t="shared" si="21"/>
        <v>071116</v>
      </c>
      <c r="H153" s="6"/>
      <c r="I153" t="s">
        <v>685</v>
      </c>
      <c r="J153" t="s">
        <v>684</v>
      </c>
      <c r="K153" t="str">
        <f>"071216"</f>
        <v>071216</v>
      </c>
      <c r="L153" t="s">
        <v>332</v>
      </c>
      <c r="M153" t="s">
        <v>409</v>
      </c>
      <c r="N153" s="7">
        <v>42639</v>
      </c>
      <c r="O153">
        <v>1</v>
      </c>
    </row>
    <row r="154" spans="1:53" x14ac:dyDescent="0.2">
      <c r="A154">
        <v>148</v>
      </c>
      <c r="B154" t="s">
        <v>284</v>
      </c>
      <c r="C154" t="str">
        <f t="shared" si="19"/>
        <v>SB071116TAWCSCB43CDVMTV4R1</v>
      </c>
      <c r="D154" t="str">
        <f t="shared" si="20"/>
        <v>B071116TAWCSCB43CD</v>
      </c>
      <c r="E154" s="3">
        <v>1</v>
      </c>
      <c r="F154" t="s">
        <v>694</v>
      </c>
      <c r="G154" s="6" t="str">
        <f t="shared" si="21"/>
        <v>071116</v>
      </c>
      <c r="H154" s="6"/>
      <c r="I154" t="s">
        <v>685</v>
      </c>
      <c r="J154" t="s">
        <v>684</v>
      </c>
      <c r="K154" t="str">
        <f>"071216"</f>
        <v>071216</v>
      </c>
      <c r="L154" t="s">
        <v>333</v>
      </c>
      <c r="M154" t="s">
        <v>409</v>
      </c>
      <c r="N154" s="7">
        <v>42639</v>
      </c>
      <c r="O154">
        <v>1</v>
      </c>
      <c r="P154" s="8">
        <v>42709</v>
      </c>
      <c r="Q154" s="3" t="s">
        <v>353</v>
      </c>
      <c r="R154" s="10" t="s">
        <v>520</v>
      </c>
    </row>
    <row r="155" spans="1:53" x14ac:dyDescent="0.2">
      <c r="A155">
        <v>149</v>
      </c>
      <c r="B155" t="s">
        <v>285</v>
      </c>
      <c r="C155" t="str">
        <f t="shared" si="19"/>
        <v>SB071116TAWCSCB44DVMTV4R1</v>
      </c>
      <c r="D155" t="str">
        <f t="shared" si="20"/>
        <v>B071116TAWCSCB44D</v>
      </c>
      <c r="E155" s="3">
        <v>1</v>
      </c>
      <c r="F155" t="s">
        <v>695</v>
      </c>
      <c r="G155" s="6" t="str">
        <f t="shared" si="21"/>
        <v>071116</v>
      </c>
      <c r="H155" s="6"/>
      <c r="I155" t="s">
        <v>685</v>
      </c>
      <c r="J155" t="s">
        <v>684</v>
      </c>
      <c r="K155" t="str">
        <f t="shared" ref="K155:K177" si="22">"071116"</f>
        <v>071116</v>
      </c>
      <c r="L155" t="s">
        <v>334</v>
      </c>
      <c r="M155" t="s">
        <v>409</v>
      </c>
      <c r="N155" s="7">
        <v>42639</v>
      </c>
      <c r="O155">
        <v>3</v>
      </c>
      <c r="P155" s="7">
        <v>42649</v>
      </c>
      <c r="Q155" t="s">
        <v>353</v>
      </c>
      <c r="R155" s="10" t="s">
        <v>522</v>
      </c>
      <c r="S155" s="7">
        <v>42654</v>
      </c>
      <c r="T155" t="s">
        <v>353</v>
      </c>
      <c r="U155">
        <v>1.39</v>
      </c>
      <c r="V155" s="7">
        <v>42654</v>
      </c>
      <c r="X155" t="s">
        <v>353</v>
      </c>
      <c r="Y155" t="s">
        <v>533</v>
      </c>
      <c r="Z155" s="7">
        <v>42661</v>
      </c>
      <c r="AA155">
        <v>20</v>
      </c>
      <c r="AB155" t="s">
        <v>534</v>
      </c>
      <c r="AC155" t="s">
        <v>546</v>
      </c>
      <c r="AD155" t="s">
        <v>353</v>
      </c>
      <c r="AE155" t="s">
        <v>502</v>
      </c>
      <c r="AF155" t="s">
        <v>553</v>
      </c>
      <c r="AG155" t="s">
        <v>206</v>
      </c>
      <c r="AH155" t="s">
        <v>554</v>
      </c>
    </row>
    <row r="156" spans="1:53" x14ac:dyDescent="0.2">
      <c r="A156">
        <v>150</v>
      </c>
      <c r="B156" t="s">
        <v>286</v>
      </c>
      <c r="C156" t="str">
        <f t="shared" si="19"/>
        <v>SB071116TAWCSCB51DVMTV4R1</v>
      </c>
      <c r="D156" t="str">
        <f t="shared" si="20"/>
        <v>B071116TAWCSCB51D</v>
      </c>
      <c r="E156" s="3">
        <v>1</v>
      </c>
      <c r="F156" t="s">
        <v>696</v>
      </c>
      <c r="G156" s="6" t="str">
        <f t="shared" si="21"/>
        <v>071116</v>
      </c>
      <c r="H156" s="6"/>
      <c r="I156" t="s">
        <v>685</v>
      </c>
      <c r="J156" t="s">
        <v>684</v>
      </c>
      <c r="K156" t="str">
        <f t="shared" si="22"/>
        <v>071116</v>
      </c>
      <c r="L156" t="s">
        <v>335</v>
      </c>
      <c r="M156" t="s">
        <v>409</v>
      </c>
      <c r="N156" s="7">
        <v>42639</v>
      </c>
      <c r="O156">
        <v>3</v>
      </c>
      <c r="P156" s="7">
        <v>42649</v>
      </c>
      <c r="Q156" t="s">
        <v>353</v>
      </c>
      <c r="R156" s="10" t="s">
        <v>519</v>
      </c>
      <c r="S156" s="7">
        <v>42654</v>
      </c>
      <c r="T156" t="s">
        <v>353</v>
      </c>
      <c r="U156">
        <v>0.92</v>
      </c>
      <c r="V156" s="7">
        <v>42654</v>
      </c>
      <c r="X156" t="s">
        <v>353</v>
      </c>
      <c r="Y156" t="s">
        <v>533</v>
      </c>
      <c r="Z156" s="7">
        <v>42661</v>
      </c>
      <c r="AA156">
        <v>20</v>
      </c>
      <c r="AB156" t="s">
        <v>534</v>
      </c>
      <c r="AC156" t="s">
        <v>543</v>
      </c>
      <c r="AD156" t="s">
        <v>353</v>
      </c>
      <c r="AE156" t="s">
        <v>502</v>
      </c>
      <c r="AF156" t="s">
        <v>553</v>
      </c>
      <c r="AG156" t="s">
        <v>206</v>
      </c>
      <c r="AH156" t="s">
        <v>554</v>
      </c>
      <c r="AJ156" s="8">
        <v>42677</v>
      </c>
      <c r="AK156" s="3" t="s">
        <v>482</v>
      </c>
      <c r="AL156" s="3" t="s">
        <v>606</v>
      </c>
      <c r="AM156" s="3" t="s">
        <v>591</v>
      </c>
      <c r="AN156" s="3">
        <v>8</v>
      </c>
      <c r="AO156" s="3" t="s">
        <v>353</v>
      </c>
      <c r="AQ156" t="s">
        <v>622</v>
      </c>
      <c r="AT156" s="7">
        <v>42685</v>
      </c>
      <c r="AU156" t="s">
        <v>353</v>
      </c>
      <c r="AV156" t="s">
        <v>623</v>
      </c>
      <c r="BA156" t="s">
        <v>674</v>
      </c>
    </row>
    <row r="157" spans="1:53" x14ac:dyDescent="0.2">
      <c r="A157">
        <v>151</v>
      </c>
      <c r="B157" t="s">
        <v>287</v>
      </c>
      <c r="C157" t="str">
        <f t="shared" si="19"/>
        <v>SB071116TAWCSCB52DVMTV4R1</v>
      </c>
      <c r="D157" t="str">
        <f t="shared" si="20"/>
        <v>B071116TAWCSCB52D</v>
      </c>
      <c r="E157" s="3">
        <v>1</v>
      </c>
      <c r="F157" t="s">
        <v>697</v>
      </c>
      <c r="G157" s="6" t="str">
        <f t="shared" si="21"/>
        <v>071116</v>
      </c>
      <c r="H157" s="6"/>
      <c r="I157" t="s">
        <v>685</v>
      </c>
      <c r="J157" t="s">
        <v>684</v>
      </c>
      <c r="K157" t="str">
        <f t="shared" si="22"/>
        <v>071116</v>
      </c>
      <c r="L157" t="s">
        <v>336</v>
      </c>
      <c r="M157" t="s">
        <v>409</v>
      </c>
      <c r="N157" s="7">
        <v>42639</v>
      </c>
      <c r="O157">
        <v>3</v>
      </c>
      <c r="P157" s="7">
        <v>42649</v>
      </c>
      <c r="Q157" t="s">
        <v>353</v>
      </c>
      <c r="R157" s="10" t="s">
        <v>517</v>
      </c>
      <c r="S157" s="7">
        <v>42654</v>
      </c>
      <c r="T157" t="s">
        <v>353</v>
      </c>
      <c r="U157">
        <v>1.6</v>
      </c>
      <c r="V157" s="7">
        <v>42654</v>
      </c>
      <c r="X157" t="s">
        <v>353</v>
      </c>
      <c r="Y157" t="s">
        <v>533</v>
      </c>
      <c r="Z157" s="7">
        <v>42661</v>
      </c>
      <c r="AA157">
        <v>20</v>
      </c>
      <c r="AB157" t="s">
        <v>534</v>
      </c>
      <c r="AC157" t="s">
        <v>541</v>
      </c>
      <c r="AD157" t="s">
        <v>353</v>
      </c>
      <c r="AE157" t="s">
        <v>502</v>
      </c>
      <c r="AF157" t="s">
        <v>553</v>
      </c>
      <c r="AG157" t="s">
        <v>206</v>
      </c>
      <c r="AH157" t="s">
        <v>554</v>
      </c>
      <c r="AJ157" s="8">
        <v>42677</v>
      </c>
      <c r="AK157" s="3" t="s">
        <v>472</v>
      </c>
      <c r="AL157" s="3" t="s">
        <v>604</v>
      </c>
      <c r="AM157" s="3" t="s">
        <v>591</v>
      </c>
      <c r="AN157" s="3">
        <v>8</v>
      </c>
      <c r="AO157" s="3" t="s">
        <v>353</v>
      </c>
      <c r="AQ157" t="s">
        <v>622</v>
      </c>
      <c r="AT157" s="7">
        <v>42685</v>
      </c>
      <c r="AU157" t="s">
        <v>353</v>
      </c>
      <c r="AV157" t="s">
        <v>623</v>
      </c>
      <c r="BA157" t="s">
        <v>674</v>
      </c>
    </row>
    <row r="158" spans="1:53" x14ac:dyDescent="0.2">
      <c r="A158">
        <v>152</v>
      </c>
      <c r="B158" t="s">
        <v>500</v>
      </c>
      <c r="C158" t="str">
        <f t="shared" si="19"/>
        <v>SB071116TAWCSCB53DVMTV4R1</v>
      </c>
      <c r="D158" t="str">
        <f t="shared" si="20"/>
        <v>B071116TAWCSCB53D</v>
      </c>
      <c r="E158" s="3">
        <v>1</v>
      </c>
      <c r="F158" t="s">
        <v>698</v>
      </c>
      <c r="G158" s="6" t="str">
        <f t="shared" si="21"/>
        <v>071116</v>
      </c>
      <c r="H158" s="6"/>
      <c r="I158" t="s">
        <v>685</v>
      </c>
      <c r="J158" t="s">
        <v>684</v>
      </c>
      <c r="K158" t="str">
        <f t="shared" si="22"/>
        <v>071116</v>
      </c>
      <c r="L158" t="s">
        <v>337</v>
      </c>
      <c r="M158" t="s">
        <v>409</v>
      </c>
      <c r="N158" s="7">
        <v>42639</v>
      </c>
      <c r="O158">
        <v>2</v>
      </c>
      <c r="P158" s="7">
        <v>42695</v>
      </c>
      <c r="Q158" t="s">
        <v>353</v>
      </c>
      <c r="R158" s="10" t="s">
        <v>608</v>
      </c>
    </row>
    <row r="159" spans="1:53" x14ac:dyDescent="0.2">
      <c r="A159">
        <v>153</v>
      </c>
      <c r="B159" t="s">
        <v>288</v>
      </c>
      <c r="C159" t="str">
        <f t="shared" si="19"/>
        <v>SB071116TAWCSCB53DVMTV4R2</v>
      </c>
      <c r="D159" t="str">
        <f t="shared" si="20"/>
        <v>B071116TAWCSCB53D</v>
      </c>
      <c r="E159" s="3">
        <v>2</v>
      </c>
      <c r="F159" t="s">
        <v>698</v>
      </c>
      <c r="G159" s="6" t="str">
        <f t="shared" si="21"/>
        <v>071116</v>
      </c>
      <c r="H159" s="6"/>
      <c r="I159" t="s">
        <v>685</v>
      </c>
      <c r="J159" t="s">
        <v>684</v>
      </c>
      <c r="K159" t="str">
        <f t="shared" si="22"/>
        <v>071116</v>
      </c>
      <c r="L159" t="s">
        <v>338</v>
      </c>
      <c r="M159" t="s">
        <v>409</v>
      </c>
      <c r="N159" s="7">
        <v>42639</v>
      </c>
      <c r="O159">
        <v>1</v>
      </c>
      <c r="P159" s="7">
        <v>42649</v>
      </c>
      <c r="Q159" t="s">
        <v>353</v>
      </c>
      <c r="R159" s="10" t="s">
        <v>527</v>
      </c>
      <c r="S159" s="7">
        <v>42654</v>
      </c>
      <c r="T159" t="s">
        <v>353</v>
      </c>
      <c r="U159">
        <v>3.08</v>
      </c>
      <c r="V159" s="7">
        <v>42654</v>
      </c>
      <c r="X159" t="s">
        <v>353</v>
      </c>
      <c r="Y159" t="s">
        <v>533</v>
      </c>
      <c r="Z159" s="7">
        <v>42661</v>
      </c>
      <c r="AA159">
        <v>20</v>
      </c>
      <c r="AB159" t="s">
        <v>534</v>
      </c>
      <c r="AC159" t="s">
        <v>550</v>
      </c>
      <c r="AD159" t="s">
        <v>353</v>
      </c>
      <c r="AE159" t="s">
        <v>502</v>
      </c>
      <c r="AF159" t="s">
        <v>553</v>
      </c>
      <c r="AG159" t="s">
        <v>206</v>
      </c>
      <c r="AH159" t="s">
        <v>554</v>
      </c>
      <c r="AJ159" s="7">
        <v>42669</v>
      </c>
      <c r="AK159" t="s">
        <v>469</v>
      </c>
      <c r="AL159" t="s">
        <v>465</v>
      </c>
      <c r="AM159" t="s">
        <v>571</v>
      </c>
      <c r="AN159">
        <v>8</v>
      </c>
      <c r="AO159" t="s">
        <v>353</v>
      </c>
      <c r="AQ159" t="s">
        <v>622</v>
      </c>
      <c r="AT159" s="7">
        <v>42685</v>
      </c>
      <c r="AU159" t="s">
        <v>353</v>
      </c>
      <c r="AV159" t="s">
        <v>623</v>
      </c>
      <c r="BA159" t="s">
        <v>674</v>
      </c>
    </row>
    <row r="160" spans="1:53" x14ac:dyDescent="0.2">
      <c r="A160">
        <v>154</v>
      </c>
      <c r="B160" t="s">
        <v>555</v>
      </c>
      <c r="C160" t="str">
        <f t="shared" si="19"/>
        <v>SB071116TAWCSCB54DVMTV4R1</v>
      </c>
      <c r="D160" t="str">
        <f t="shared" si="20"/>
        <v>B071116TAWCSCB54D</v>
      </c>
      <c r="E160" s="3">
        <v>1</v>
      </c>
      <c r="F160" t="s">
        <v>699</v>
      </c>
      <c r="G160" s="6" t="str">
        <f t="shared" si="21"/>
        <v>071116</v>
      </c>
      <c r="I160" t="s">
        <v>685</v>
      </c>
      <c r="J160" t="s">
        <v>684</v>
      </c>
      <c r="K160" t="str">
        <f t="shared" si="22"/>
        <v>071116</v>
      </c>
      <c r="L160" t="s">
        <v>556</v>
      </c>
      <c r="M160" s="3" t="s">
        <v>409</v>
      </c>
      <c r="N160" s="8">
        <v>42662</v>
      </c>
      <c r="O160" s="3">
        <v>1</v>
      </c>
      <c r="P160" s="8">
        <v>42695</v>
      </c>
      <c r="Q160" s="3" t="s">
        <v>353</v>
      </c>
      <c r="R160" s="10" t="s">
        <v>524</v>
      </c>
    </row>
    <row r="161" spans="1:18" x14ac:dyDescent="0.2">
      <c r="A161">
        <v>154</v>
      </c>
      <c r="B161" t="s">
        <v>289</v>
      </c>
      <c r="C161" t="str">
        <f t="shared" si="19"/>
        <v>SB071116TAWCSCB54DVMTV4R1</v>
      </c>
      <c r="D161" t="str">
        <f t="shared" si="20"/>
        <v>B071116TAWCSCB54D</v>
      </c>
      <c r="E161" s="3">
        <v>1</v>
      </c>
      <c r="F161" t="s">
        <v>699</v>
      </c>
      <c r="G161" s="6" t="str">
        <f t="shared" si="21"/>
        <v>071116</v>
      </c>
      <c r="I161" t="s">
        <v>685</v>
      </c>
      <c r="J161" t="s">
        <v>684</v>
      </c>
      <c r="K161" t="str">
        <f t="shared" si="22"/>
        <v>071116</v>
      </c>
      <c r="L161" t="s">
        <v>339</v>
      </c>
      <c r="M161" s="3" t="s">
        <v>409</v>
      </c>
      <c r="N161" s="8">
        <v>42690</v>
      </c>
      <c r="O161" s="3">
        <v>3</v>
      </c>
      <c r="P161" s="8">
        <v>42695</v>
      </c>
      <c r="Q161" s="3" t="s">
        <v>353</v>
      </c>
      <c r="R161" s="10" t="s">
        <v>528</v>
      </c>
    </row>
    <row r="162" spans="1:18" x14ac:dyDescent="0.2">
      <c r="A162">
        <v>155</v>
      </c>
      <c r="B162" t="s">
        <v>290</v>
      </c>
      <c r="C162" t="str">
        <f t="shared" si="19"/>
        <v>SB071116TAWCSCB61DVMTV4R1</v>
      </c>
      <c r="D162" t="str">
        <f t="shared" si="20"/>
        <v>B071116TAWCSCB61D</v>
      </c>
      <c r="E162" s="3">
        <v>1</v>
      </c>
      <c r="F162" t="s">
        <v>700</v>
      </c>
      <c r="G162" s="6" t="str">
        <f t="shared" si="21"/>
        <v>071116</v>
      </c>
      <c r="I162" t="s">
        <v>685</v>
      </c>
      <c r="J162" t="s">
        <v>684</v>
      </c>
      <c r="K162" t="str">
        <f t="shared" si="22"/>
        <v>071116</v>
      </c>
      <c r="L162" t="s">
        <v>340</v>
      </c>
      <c r="M162" t="s">
        <v>409</v>
      </c>
      <c r="N162" s="7">
        <v>42662</v>
      </c>
      <c r="O162">
        <v>3</v>
      </c>
      <c r="P162" s="8">
        <v>42684</v>
      </c>
      <c r="Q162" s="3" t="s">
        <v>353</v>
      </c>
      <c r="R162" s="10" t="s">
        <v>620</v>
      </c>
    </row>
    <row r="163" spans="1:18" x14ac:dyDescent="0.2">
      <c r="A163">
        <v>155</v>
      </c>
      <c r="B163" t="s">
        <v>636</v>
      </c>
      <c r="C163" t="str">
        <f t="shared" si="19"/>
        <v>SB071116TAWCSCB61DVMTV4R2</v>
      </c>
      <c r="D163" t="str">
        <f t="shared" si="20"/>
        <v>B071116TAWCSCB61D</v>
      </c>
      <c r="E163" s="3">
        <v>2</v>
      </c>
      <c r="F163" t="s">
        <v>700</v>
      </c>
      <c r="G163" s="6" t="str">
        <f t="shared" si="21"/>
        <v>071116</v>
      </c>
      <c r="I163" t="s">
        <v>685</v>
      </c>
      <c r="J163" t="s">
        <v>684</v>
      </c>
      <c r="K163" t="str">
        <f t="shared" si="22"/>
        <v>071116</v>
      </c>
      <c r="L163" t="s">
        <v>340</v>
      </c>
      <c r="M163" t="s">
        <v>409</v>
      </c>
      <c r="N163" s="7">
        <v>42690</v>
      </c>
      <c r="O163">
        <v>1</v>
      </c>
      <c r="P163" s="8">
        <v>42709</v>
      </c>
      <c r="Q163" s="3" t="s">
        <v>353</v>
      </c>
      <c r="R163" s="10" t="s">
        <v>522</v>
      </c>
    </row>
    <row r="164" spans="1:18" x14ac:dyDescent="0.2">
      <c r="A164">
        <v>156</v>
      </c>
      <c r="B164" t="s">
        <v>291</v>
      </c>
      <c r="C164" t="str">
        <f t="shared" si="19"/>
        <v>SB071116TAWCSCB62DVMTV4R1</v>
      </c>
      <c r="D164" t="str">
        <f t="shared" si="20"/>
        <v>B071116TAWCSCB62D</v>
      </c>
      <c r="E164" s="3">
        <v>1</v>
      </c>
      <c r="F164" t="s">
        <v>701</v>
      </c>
      <c r="G164" s="6" t="str">
        <f t="shared" si="21"/>
        <v>071116</v>
      </c>
      <c r="I164" t="s">
        <v>685</v>
      </c>
      <c r="J164" t="s">
        <v>684</v>
      </c>
      <c r="K164" t="str">
        <f t="shared" si="22"/>
        <v>071116</v>
      </c>
      <c r="L164" t="s">
        <v>341</v>
      </c>
      <c r="M164" t="s">
        <v>409</v>
      </c>
      <c r="N164" s="7">
        <v>42662</v>
      </c>
      <c r="O164">
        <v>1</v>
      </c>
    </row>
    <row r="165" spans="1:18" x14ac:dyDescent="0.2">
      <c r="A165">
        <v>156</v>
      </c>
      <c r="B165" t="s">
        <v>626</v>
      </c>
      <c r="C165" t="str">
        <f t="shared" si="19"/>
        <v>SB071116TAWCSCB62DVMTV4R1</v>
      </c>
      <c r="D165" t="str">
        <f t="shared" si="20"/>
        <v>B071116TAWCSCB62D</v>
      </c>
      <c r="E165" s="3">
        <v>1</v>
      </c>
      <c r="F165" t="s">
        <v>701</v>
      </c>
      <c r="G165" s="6" t="str">
        <f t="shared" si="21"/>
        <v>071116</v>
      </c>
      <c r="I165" t="s">
        <v>685</v>
      </c>
      <c r="J165" t="s">
        <v>684</v>
      </c>
      <c r="K165" t="str">
        <f t="shared" si="22"/>
        <v>071116</v>
      </c>
      <c r="L165" t="s">
        <v>341</v>
      </c>
      <c r="M165" t="s">
        <v>409</v>
      </c>
      <c r="N165" s="7">
        <v>42690</v>
      </c>
      <c r="O165">
        <v>1</v>
      </c>
    </row>
    <row r="166" spans="1:18" x14ac:dyDescent="0.2">
      <c r="A166">
        <v>157</v>
      </c>
      <c r="B166" t="s">
        <v>577</v>
      </c>
      <c r="C166" t="str">
        <f t="shared" si="19"/>
        <v>SB071116TAWCSCB63DVMTV4R1</v>
      </c>
      <c r="D166" t="str">
        <f t="shared" si="20"/>
        <v>B071116TAWCSCB63D</v>
      </c>
      <c r="E166" s="3">
        <v>1</v>
      </c>
      <c r="F166" t="s">
        <v>702</v>
      </c>
      <c r="G166" s="6" t="str">
        <f t="shared" si="21"/>
        <v>071116</v>
      </c>
      <c r="I166" t="s">
        <v>685</v>
      </c>
      <c r="J166" t="s">
        <v>684</v>
      </c>
      <c r="K166" t="str">
        <f t="shared" si="22"/>
        <v>071116</v>
      </c>
      <c r="L166" t="s">
        <v>342</v>
      </c>
      <c r="M166" t="s">
        <v>409</v>
      </c>
      <c r="N166" s="7">
        <v>42670</v>
      </c>
      <c r="O166">
        <v>1</v>
      </c>
      <c r="P166" s="8">
        <v>42709</v>
      </c>
      <c r="Q166" s="3" t="s">
        <v>353</v>
      </c>
      <c r="R166" s="10" t="s">
        <v>611</v>
      </c>
    </row>
    <row r="167" spans="1:18" x14ac:dyDescent="0.2">
      <c r="A167">
        <v>157</v>
      </c>
      <c r="B167" t="s">
        <v>292</v>
      </c>
      <c r="C167" t="str">
        <f t="shared" si="19"/>
        <v>SB071116TAWCSCB63DVMTV4R1</v>
      </c>
      <c r="D167" t="str">
        <f t="shared" si="20"/>
        <v>B071116TAWCSCB63D</v>
      </c>
      <c r="E167" s="3">
        <v>1</v>
      </c>
      <c r="F167" t="s">
        <v>702</v>
      </c>
      <c r="G167" s="6" t="str">
        <f t="shared" si="21"/>
        <v>071116</v>
      </c>
      <c r="I167" t="s">
        <v>685</v>
      </c>
      <c r="J167" t="s">
        <v>684</v>
      </c>
      <c r="K167" t="str">
        <f t="shared" si="22"/>
        <v>071116</v>
      </c>
      <c r="L167" t="s">
        <v>342</v>
      </c>
      <c r="M167" t="s">
        <v>409</v>
      </c>
      <c r="N167" s="7">
        <v>42670</v>
      </c>
      <c r="O167">
        <v>3</v>
      </c>
      <c r="P167" s="8">
        <v>42709</v>
      </c>
      <c r="Q167" s="3" t="s">
        <v>353</v>
      </c>
      <c r="R167" s="10" t="s">
        <v>645</v>
      </c>
    </row>
    <row r="168" spans="1:18" x14ac:dyDescent="0.2">
      <c r="A168">
        <v>158</v>
      </c>
      <c r="B168" t="s">
        <v>629</v>
      </c>
      <c r="C168" t="str">
        <f t="shared" si="19"/>
        <v>SB071116TAWCSCB64DVMTV4R1</v>
      </c>
      <c r="D168" t="str">
        <f t="shared" si="20"/>
        <v>B071116TAWCSCB64D</v>
      </c>
      <c r="E168" s="3">
        <v>1</v>
      </c>
      <c r="F168" t="s">
        <v>703</v>
      </c>
      <c r="G168" s="6" t="str">
        <f t="shared" si="21"/>
        <v>071116</v>
      </c>
      <c r="I168" t="s">
        <v>685</v>
      </c>
      <c r="J168" t="s">
        <v>684</v>
      </c>
      <c r="K168" t="str">
        <f t="shared" si="22"/>
        <v>071116</v>
      </c>
      <c r="L168" t="s">
        <v>343</v>
      </c>
      <c r="M168" t="s">
        <v>409</v>
      </c>
      <c r="N168" s="7">
        <v>42662</v>
      </c>
      <c r="O168">
        <v>1</v>
      </c>
      <c r="P168" s="8">
        <v>42684</v>
      </c>
      <c r="Q168" s="3" t="s">
        <v>353</v>
      </c>
      <c r="R168" s="10" t="s">
        <v>617</v>
      </c>
    </row>
    <row r="169" spans="1:18" x14ac:dyDescent="0.2">
      <c r="A169">
        <v>158</v>
      </c>
      <c r="B169" t="s">
        <v>293</v>
      </c>
      <c r="C169" t="str">
        <f t="shared" si="19"/>
        <v>SB071116TAWCSCB64DVMTV4R1</v>
      </c>
      <c r="D169" t="str">
        <f t="shared" si="20"/>
        <v>B071116TAWCSCB64D</v>
      </c>
      <c r="E169" s="3">
        <v>1</v>
      </c>
      <c r="F169" t="s">
        <v>703</v>
      </c>
      <c r="G169" s="6" t="str">
        <f t="shared" si="21"/>
        <v>071116</v>
      </c>
      <c r="I169" t="s">
        <v>685</v>
      </c>
      <c r="J169" t="s">
        <v>684</v>
      </c>
      <c r="K169" t="str">
        <f t="shared" si="22"/>
        <v>071116</v>
      </c>
      <c r="L169" t="s">
        <v>343</v>
      </c>
      <c r="M169" t="s">
        <v>409</v>
      </c>
      <c r="N169" s="7">
        <v>42690</v>
      </c>
      <c r="O169">
        <v>1</v>
      </c>
      <c r="P169" s="8">
        <v>42695</v>
      </c>
      <c r="Q169" s="3" t="s">
        <v>353</v>
      </c>
      <c r="R169" s="10" t="s">
        <v>620</v>
      </c>
    </row>
    <row r="170" spans="1:18" x14ac:dyDescent="0.2">
      <c r="A170">
        <v>159</v>
      </c>
      <c r="B170" t="s">
        <v>294</v>
      </c>
      <c r="C170" t="str">
        <f t="shared" si="19"/>
        <v>SB071116TAWCSCB71DVMTV4R1</v>
      </c>
      <c r="D170" t="str">
        <f t="shared" si="20"/>
        <v>B071116TAWCSCB71D</v>
      </c>
      <c r="E170" s="3">
        <v>1</v>
      </c>
      <c r="F170" t="s">
        <v>704</v>
      </c>
      <c r="G170" s="6" t="str">
        <f t="shared" si="21"/>
        <v>071116</v>
      </c>
      <c r="I170" t="s">
        <v>685</v>
      </c>
      <c r="J170" t="s">
        <v>684</v>
      </c>
      <c r="K170" t="str">
        <f t="shared" si="22"/>
        <v>071116</v>
      </c>
      <c r="L170" t="s">
        <v>344</v>
      </c>
      <c r="M170" s="3" t="s">
        <v>409</v>
      </c>
      <c r="N170" s="8">
        <v>42662</v>
      </c>
      <c r="O170" s="3">
        <v>3</v>
      </c>
    </row>
    <row r="171" spans="1:18" x14ac:dyDescent="0.2">
      <c r="A171">
        <v>159</v>
      </c>
      <c r="B171" t="s">
        <v>632</v>
      </c>
      <c r="C171" t="str">
        <f t="shared" si="19"/>
        <v>SB071116TAWCSCB71DVMTV4R1</v>
      </c>
      <c r="D171" t="str">
        <f t="shared" si="20"/>
        <v>B071116TAWCSCB71D</v>
      </c>
      <c r="E171" s="3">
        <v>1</v>
      </c>
      <c r="F171" t="s">
        <v>704</v>
      </c>
      <c r="G171" s="6" t="str">
        <f t="shared" si="21"/>
        <v>071116</v>
      </c>
      <c r="I171" t="s">
        <v>685</v>
      </c>
      <c r="J171" t="s">
        <v>684</v>
      </c>
      <c r="K171" t="str">
        <f t="shared" si="22"/>
        <v>071116</v>
      </c>
      <c r="L171" t="s">
        <v>344</v>
      </c>
      <c r="M171" s="3" t="s">
        <v>409</v>
      </c>
      <c r="N171" s="8">
        <v>42690</v>
      </c>
      <c r="O171" s="3">
        <v>3</v>
      </c>
    </row>
    <row r="172" spans="1:18" x14ac:dyDescent="0.2">
      <c r="A172">
        <v>160</v>
      </c>
      <c r="B172" t="s">
        <v>295</v>
      </c>
      <c r="C172" t="str">
        <f t="shared" si="19"/>
        <v>SB071116TAWCSCB72DVMTV4R1</v>
      </c>
      <c r="D172" t="str">
        <f t="shared" si="20"/>
        <v>B071116TAWCSCB72D</v>
      </c>
      <c r="E172" s="3">
        <v>1</v>
      </c>
      <c r="F172" t="s">
        <v>705</v>
      </c>
      <c r="G172" s="6" t="str">
        <f t="shared" si="21"/>
        <v>071116</v>
      </c>
      <c r="I172" t="s">
        <v>685</v>
      </c>
      <c r="J172" t="s">
        <v>684</v>
      </c>
      <c r="K172" t="str">
        <f t="shared" si="22"/>
        <v>071116</v>
      </c>
      <c r="L172" t="s">
        <v>345</v>
      </c>
      <c r="M172" t="s">
        <v>409</v>
      </c>
      <c r="N172" s="7">
        <v>42662</v>
      </c>
      <c r="O172">
        <v>3</v>
      </c>
      <c r="P172" s="7">
        <v>42695</v>
      </c>
      <c r="Q172" t="s">
        <v>353</v>
      </c>
      <c r="R172" s="10" t="s">
        <v>518</v>
      </c>
    </row>
    <row r="173" spans="1:18" x14ac:dyDescent="0.2">
      <c r="A173">
        <v>160</v>
      </c>
      <c r="B173" t="s">
        <v>635</v>
      </c>
      <c r="C173" t="str">
        <f t="shared" si="19"/>
        <v>SB071116TAWCSCB72DVMTV4R1</v>
      </c>
      <c r="D173" t="str">
        <f t="shared" si="20"/>
        <v>B071116TAWCSCB72D</v>
      </c>
      <c r="E173" s="3">
        <v>1</v>
      </c>
      <c r="F173" t="s">
        <v>705</v>
      </c>
      <c r="G173" s="6" t="str">
        <f t="shared" si="21"/>
        <v>071116</v>
      </c>
      <c r="I173" t="s">
        <v>685</v>
      </c>
      <c r="J173" t="s">
        <v>684</v>
      </c>
      <c r="K173" t="str">
        <f t="shared" si="22"/>
        <v>071116</v>
      </c>
      <c r="L173" t="s">
        <v>345</v>
      </c>
      <c r="M173" t="s">
        <v>409</v>
      </c>
      <c r="N173" s="7">
        <v>42690</v>
      </c>
      <c r="O173">
        <v>3</v>
      </c>
      <c r="P173" s="7">
        <v>42709</v>
      </c>
      <c r="Q173" t="s">
        <v>353</v>
      </c>
      <c r="R173" s="10" t="s">
        <v>609</v>
      </c>
    </row>
    <row r="174" spans="1:18" x14ac:dyDescent="0.2">
      <c r="A174">
        <v>161</v>
      </c>
      <c r="B174" t="s">
        <v>296</v>
      </c>
      <c r="C174" t="str">
        <f t="shared" si="19"/>
        <v>SB071116TAWCSCB73DVMTV4R1</v>
      </c>
      <c r="D174" t="str">
        <f t="shared" si="20"/>
        <v>B071116TAWCSCB73D</v>
      </c>
      <c r="E174" s="3">
        <v>1</v>
      </c>
      <c r="F174" t="s">
        <v>706</v>
      </c>
      <c r="G174" s="6" t="str">
        <f t="shared" si="21"/>
        <v>071116</v>
      </c>
      <c r="I174" t="s">
        <v>685</v>
      </c>
      <c r="J174" t="s">
        <v>684</v>
      </c>
      <c r="K174" t="str">
        <f t="shared" si="22"/>
        <v>071116</v>
      </c>
      <c r="L174" t="s">
        <v>346</v>
      </c>
      <c r="M174" t="s">
        <v>409</v>
      </c>
      <c r="N174" s="7">
        <v>42662</v>
      </c>
      <c r="O174">
        <v>2</v>
      </c>
      <c r="P174" s="8">
        <v>42684</v>
      </c>
      <c r="Q174" s="3" t="s">
        <v>353</v>
      </c>
      <c r="R174" s="10" t="s">
        <v>517</v>
      </c>
    </row>
    <row r="175" spans="1:18" x14ac:dyDescent="0.2">
      <c r="A175">
        <v>161</v>
      </c>
      <c r="B175" t="s">
        <v>586</v>
      </c>
      <c r="C175" t="str">
        <f t="shared" si="19"/>
        <v>SB071116TAWCSCB73DVMTV4R1</v>
      </c>
      <c r="D175" t="str">
        <f t="shared" si="20"/>
        <v>B071116TAWCSCB73D</v>
      </c>
      <c r="E175" s="3">
        <v>1</v>
      </c>
      <c r="F175" t="s">
        <v>706</v>
      </c>
      <c r="G175" s="6" t="str">
        <f t="shared" si="21"/>
        <v>071116</v>
      </c>
      <c r="I175" t="s">
        <v>685</v>
      </c>
      <c r="J175" t="s">
        <v>684</v>
      </c>
      <c r="K175" t="str">
        <f t="shared" si="22"/>
        <v>071116</v>
      </c>
      <c r="L175" t="s">
        <v>346</v>
      </c>
      <c r="M175" t="s">
        <v>409</v>
      </c>
      <c r="N175" s="7">
        <v>42670</v>
      </c>
      <c r="O175">
        <v>1</v>
      </c>
      <c r="P175" s="8">
        <v>42695</v>
      </c>
      <c r="Q175" s="3" t="s">
        <v>353</v>
      </c>
      <c r="R175" s="10" t="s">
        <v>523</v>
      </c>
    </row>
    <row r="176" spans="1:18" x14ac:dyDescent="0.2">
      <c r="A176">
        <v>162</v>
      </c>
      <c r="B176" t="s">
        <v>297</v>
      </c>
      <c r="C176" t="str">
        <f t="shared" si="19"/>
        <v>SB071116TAWCSCB74DVMTV4R1</v>
      </c>
      <c r="D176" t="str">
        <f t="shared" si="20"/>
        <v>B071116TAWCSCB74D</v>
      </c>
      <c r="E176" s="3">
        <v>1</v>
      </c>
      <c r="F176" t="s">
        <v>707</v>
      </c>
      <c r="G176" s="6" t="str">
        <f t="shared" si="21"/>
        <v>071116</v>
      </c>
      <c r="I176" t="s">
        <v>685</v>
      </c>
      <c r="J176" t="s">
        <v>684</v>
      </c>
      <c r="K176" t="str">
        <f t="shared" si="22"/>
        <v>071116</v>
      </c>
      <c r="L176" t="s">
        <v>347</v>
      </c>
      <c r="M176" t="s">
        <v>409</v>
      </c>
      <c r="N176" s="7">
        <v>42662</v>
      </c>
      <c r="O176">
        <v>2</v>
      </c>
      <c r="P176" s="8">
        <v>42684</v>
      </c>
      <c r="Q176" s="3" t="s">
        <v>353</v>
      </c>
      <c r="R176" s="10" t="s">
        <v>619</v>
      </c>
    </row>
    <row r="177" spans="1:53" x14ac:dyDescent="0.2">
      <c r="A177">
        <v>162</v>
      </c>
      <c r="B177" t="s">
        <v>637</v>
      </c>
      <c r="C177" t="str">
        <f t="shared" si="19"/>
        <v>SB071116TAWCSCB74DVMTV4R1</v>
      </c>
      <c r="D177" t="str">
        <f t="shared" si="20"/>
        <v>B071116TAWCSCB74D</v>
      </c>
      <c r="E177" s="3">
        <v>1</v>
      </c>
      <c r="F177" t="s">
        <v>707</v>
      </c>
      <c r="G177" s="6" t="str">
        <f t="shared" si="21"/>
        <v>071116</v>
      </c>
      <c r="I177" t="s">
        <v>685</v>
      </c>
      <c r="J177" t="s">
        <v>684</v>
      </c>
      <c r="K177" t="str">
        <f t="shared" si="22"/>
        <v>071116</v>
      </c>
      <c r="L177" t="s">
        <v>347</v>
      </c>
      <c r="M177" t="s">
        <v>409</v>
      </c>
      <c r="N177" s="7">
        <v>42690</v>
      </c>
      <c r="O177">
        <v>2</v>
      </c>
      <c r="P177" s="8">
        <v>42709</v>
      </c>
      <c r="Q177" s="3" t="s">
        <v>353</v>
      </c>
      <c r="R177" s="10" t="s">
        <v>608</v>
      </c>
    </row>
    <row r="178" spans="1:53" x14ac:dyDescent="0.2">
      <c r="A178">
        <v>163</v>
      </c>
      <c r="B178" t="s">
        <v>525</v>
      </c>
      <c r="C178" t="str">
        <f t="shared" si="19"/>
        <v>SB081216TAWCSCB22DVMTV4R2</v>
      </c>
      <c r="D178" t="str">
        <f t="shared" si="20"/>
        <v>B081216TAWCSCB22D</v>
      </c>
      <c r="E178" s="3">
        <v>2</v>
      </c>
      <c r="F178" t="s">
        <v>689</v>
      </c>
      <c r="G178" s="6" t="str">
        <f>"081216"</f>
        <v>081216</v>
      </c>
      <c r="I178" t="s">
        <v>685</v>
      </c>
      <c r="J178" t="s">
        <v>684</v>
      </c>
      <c r="K178" t="str">
        <f>"081016"</f>
        <v>081016</v>
      </c>
      <c r="L178" t="s">
        <v>327</v>
      </c>
      <c r="M178" t="s">
        <v>409</v>
      </c>
      <c r="N178" s="7">
        <v>42636</v>
      </c>
      <c r="O178">
        <v>1</v>
      </c>
      <c r="P178" s="7">
        <v>42649</v>
      </c>
      <c r="Q178" t="s">
        <v>353</v>
      </c>
      <c r="R178" s="10" t="s">
        <v>526</v>
      </c>
      <c r="S178" s="7">
        <v>42654</v>
      </c>
      <c r="T178" t="s">
        <v>353</v>
      </c>
      <c r="U178">
        <v>3.84</v>
      </c>
      <c r="V178" s="7">
        <v>42654</v>
      </c>
      <c r="X178" t="s">
        <v>353</v>
      </c>
      <c r="Y178" t="s">
        <v>533</v>
      </c>
      <c r="Z178" s="7">
        <v>42661</v>
      </c>
      <c r="AA178">
        <v>20</v>
      </c>
      <c r="AB178" t="s">
        <v>534</v>
      </c>
      <c r="AC178" t="s">
        <v>549</v>
      </c>
      <c r="AD178" t="s">
        <v>353</v>
      </c>
      <c r="AE178" t="s">
        <v>502</v>
      </c>
      <c r="AF178" t="s">
        <v>553</v>
      </c>
      <c r="AG178" t="s">
        <v>206</v>
      </c>
      <c r="AH178" t="s">
        <v>554</v>
      </c>
    </row>
    <row r="179" spans="1:53" x14ac:dyDescent="0.2">
      <c r="A179">
        <v>164</v>
      </c>
      <c r="B179" t="s">
        <v>488</v>
      </c>
      <c r="C179" t="str">
        <f t="shared" si="19"/>
        <v>SB081216TAWCSCB22DVMTV4R1</v>
      </c>
      <c r="D179" t="str">
        <f t="shared" si="20"/>
        <v>B081216TAWCSCB22D</v>
      </c>
      <c r="E179" s="3">
        <v>1</v>
      </c>
      <c r="F179" t="s">
        <v>689</v>
      </c>
      <c r="G179" s="6" t="str">
        <f t="shared" ref="G179:G210" si="23">"081216"</f>
        <v>081216</v>
      </c>
      <c r="I179" t="s">
        <v>685</v>
      </c>
      <c r="J179" t="s">
        <v>684</v>
      </c>
      <c r="K179" t="str">
        <f>"081016"</f>
        <v>081016</v>
      </c>
      <c r="L179" t="s">
        <v>489</v>
      </c>
      <c r="M179" t="s">
        <v>409</v>
      </c>
      <c r="N179" s="7">
        <v>42636</v>
      </c>
      <c r="O179">
        <v>2</v>
      </c>
      <c r="P179" s="7">
        <v>42649</v>
      </c>
      <c r="Q179" t="s">
        <v>353</v>
      </c>
      <c r="R179" s="10" t="str">
        <f>"5"</f>
        <v>5</v>
      </c>
      <c r="S179" s="7">
        <v>42654</v>
      </c>
      <c r="T179" t="s">
        <v>353</v>
      </c>
      <c r="U179">
        <v>4.8600000000000003</v>
      </c>
      <c r="V179" s="7">
        <v>42654</v>
      </c>
      <c r="X179" t="s">
        <v>353</v>
      </c>
      <c r="Y179" t="s">
        <v>533</v>
      </c>
      <c r="Z179" s="7">
        <v>42661</v>
      </c>
      <c r="AA179">
        <v>20</v>
      </c>
      <c r="AB179" t="s">
        <v>534</v>
      </c>
      <c r="AC179" t="s">
        <v>535</v>
      </c>
      <c r="AD179" t="s">
        <v>353</v>
      </c>
      <c r="AE179" t="s">
        <v>502</v>
      </c>
      <c r="AF179" t="s">
        <v>553</v>
      </c>
      <c r="AG179" t="s">
        <v>206</v>
      </c>
      <c r="AH179" t="s">
        <v>554</v>
      </c>
      <c r="AJ179" s="7">
        <v>42677</v>
      </c>
      <c r="AK179" s="3" t="s">
        <v>596</v>
      </c>
      <c r="AL179" s="3" t="s">
        <v>535</v>
      </c>
      <c r="AM179" s="3" t="s">
        <v>591</v>
      </c>
      <c r="AN179">
        <v>8</v>
      </c>
      <c r="AO179" s="3" t="s">
        <v>353</v>
      </c>
      <c r="AQ179" t="s">
        <v>622</v>
      </c>
      <c r="AT179" s="7">
        <v>42685</v>
      </c>
      <c r="AU179" t="s">
        <v>353</v>
      </c>
      <c r="AV179" t="s">
        <v>623</v>
      </c>
      <c r="BA179" t="s">
        <v>674</v>
      </c>
    </row>
    <row r="180" spans="1:53" x14ac:dyDescent="0.2">
      <c r="A180">
        <v>165</v>
      </c>
      <c r="B180" t="s">
        <v>490</v>
      </c>
      <c r="C180" t="str">
        <f t="shared" si="19"/>
        <v>SB081216TAWCSCB31DVMTV4R1</v>
      </c>
      <c r="D180" t="str">
        <f t="shared" si="20"/>
        <v>B081216TAWCSCB31D</v>
      </c>
      <c r="E180" s="3">
        <v>1</v>
      </c>
      <c r="F180" t="s">
        <v>690</v>
      </c>
      <c r="G180" s="6" t="str">
        <f t="shared" si="23"/>
        <v>081216</v>
      </c>
      <c r="I180" t="s">
        <v>685</v>
      </c>
      <c r="J180" t="s">
        <v>684</v>
      </c>
      <c r="K180" t="str">
        <f>"081016"</f>
        <v>081016</v>
      </c>
      <c r="L180" t="s">
        <v>491</v>
      </c>
      <c r="M180" t="s">
        <v>409</v>
      </c>
      <c r="N180" s="7">
        <v>42636</v>
      </c>
      <c r="O180">
        <v>3</v>
      </c>
      <c r="P180" s="7">
        <v>42649</v>
      </c>
      <c r="Q180" t="s">
        <v>353</v>
      </c>
      <c r="R180" s="10" t="s">
        <v>524</v>
      </c>
      <c r="S180" s="7">
        <v>42654</v>
      </c>
      <c r="T180" t="s">
        <v>353</v>
      </c>
      <c r="U180">
        <v>3.68</v>
      </c>
      <c r="V180" s="7">
        <v>42654</v>
      </c>
      <c r="X180" t="s">
        <v>353</v>
      </c>
      <c r="Y180" t="s">
        <v>533</v>
      </c>
      <c r="Z180" s="7">
        <v>42661</v>
      </c>
      <c r="AA180">
        <v>20</v>
      </c>
      <c r="AB180" t="s">
        <v>534</v>
      </c>
      <c r="AC180" t="s">
        <v>548</v>
      </c>
      <c r="AD180" t="s">
        <v>353</v>
      </c>
      <c r="AE180" t="s">
        <v>502</v>
      </c>
      <c r="AF180" t="s">
        <v>553</v>
      </c>
      <c r="AG180" t="s">
        <v>206</v>
      </c>
      <c r="AH180" t="s">
        <v>554</v>
      </c>
    </row>
    <row r="181" spans="1:53" x14ac:dyDescent="0.2">
      <c r="A181">
        <v>165</v>
      </c>
      <c r="B181" t="s">
        <v>641</v>
      </c>
      <c r="C181" t="str">
        <f t="shared" si="19"/>
        <v>SB081216TAWCSCB31DVMTV4R2</v>
      </c>
      <c r="D181" t="str">
        <f t="shared" si="20"/>
        <v>B081216TAWCSCB31D</v>
      </c>
      <c r="E181" s="3">
        <v>2</v>
      </c>
      <c r="F181" t="s">
        <v>690</v>
      </c>
      <c r="G181" s="6" t="str">
        <f t="shared" si="23"/>
        <v>081216</v>
      </c>
      <c r="I181" t="s">
        <v>685</v>
      </c>
      <c r="J181" t="s">
        <v>684</v>
      </c>
      <c r="K181" t="str">
        <f>"081016"</f>
        <v>081016</v>
      </c>
      <c r="L181" t="s">
        <v>491</v>
      </c>
      <c r="M181" t="s">
        <v>409</v>
      </c>
      <c r="N181" s="7">
        <v>42636</v>
      </c>
      <c r="O181">
        <v>3</v>
      </c>
      <c r="P181" s="7">
        <v>42695</v>
      </c>
      <c r="Q181" t="s">
        <v>353</v>
      </c>
      <c r="R181" s="10" t="s">
        <v>609</v>
      </c>
    </row>
    <row r="182" spans="1:53" x14ac:dyDescent="0.2">
      <c r="A182">
        <v>166</v>
      </c>
      <c r="B182" t="s">
        <v>298</v>
      </c>
      <c r="C182" t="str">
        <f t="shared" si="19"/>
        <v>SB081216TAWCSCB31DVMTV4R3</v>
      </c>
      <c r="D182" t="str">
        <f t="shared" si="20"/>
        <v>B081216TAWCSCB31D</v>
      </c>
      <c r="E182" s="3">
        <v>3</v>
      </c>
      <c r="F182" t="s">
        <v>690</v>
      </c>
      <c r="G182" s="6" t="str">
        <f t="shared" si="23"/>
        <v>081216</v>
      </c>
      <c r="I182" t="s">
        <v>685</v>
      </c>
      <c r="J182" t="s">
        <v>684</v>
      </c>
      <c r="K182" t="str">
        <f>"081216"</f>
        <v>081216</v>
      </c>
      <c r="L182" t="s">
        <v>328</v>
      </c>
    </row>
    <row r="183" spans="1:53" x14ac:dyDescent="0.2">
      <c r="A183">
        <v>167</v>
      </c>
      <c r="B183" t="s">
        <v>299</v>
      </c>
      <c r="C183" t="str">
        <f t="shared" si="19"/>
        <v>SB081216TAWCSCB32DVMTV4R1</v>
      </c>
      <c r="D183" t="str">
        <f t="shared" si="20"/>
        <v>B081216TAWCSCB32D</v>
      </c>
      <c r="E183" s="3">
        <v>1</v>
      </c>
      <c r="F183" t="s">
        <v>691</v>
      </c>
      <c r="G183" s="6" t="str">
        <f t="shared" si="23"/>
        <v>081216</v>
      </c>
      <c r="I183" t="s">
        <v>685</v>
      </c>
      <c r="J183" t="s">
        <v>684</v>
      </c>
      <c r="K183" t="str">
        <f>"081016"</f>
        <v>081016</v>
      </c>
      <c r="L183" t="s">
        <v>329</v>
      </c>
      <c r="M183" t="s">
        <v>409</v>
      </c>
      <c r="N183" s="7">
        <v>42636</v>
      </c>
      <c r="O183">
        <v>3</v>
      </c>
      <c r="P183" s="7">
        <v>42649</v>
      </c>
      <c r="Q183" t="s">
        <v>353</v>
      </c>
      <c r="R183" s="10" t="str">
        <f>"7"</f>
        <v>7</v>
      </c>
      <c r="S183" s="7">
        <v>42654</v>
      </c>
      <c r="T183" t="s">
        <v>353</v>
      </c>
      <c r="U183">
        <v>4.8</v>
      </c>
      <c r="V183" s="7">
        <v>42654</v>
      </c>
      <c r="X183" t="s">
        <v>353</v>
      </c>
      <c r="Y183" t="s">
        <v>533</v>
      </c>
      <c r="Z183" s="7">
        <v>42661</v>
      </c>
      <c r="AA183">
        <v>20</v>
      </c>
      <c r="AB183" t="s">
        <v>534</v>
      </c>
      <c r="AC183" t="s">
        <v>537</v>
      </c>
      <c r="AD183" t="s">
        <v>353</v>
      </c>
      <c r="AE183" t="s">
        <v>502</v>
      </c>
      <c r="AF183" t="s">
        <v>553</v>
      </c>
      <c r="AG183" t="s">
        <v>206</v>
      </c>
      <c r="AH183" t="s">
        <v>554</v>
      </c>
      <c r="AJ183" s="7">
        <v>42677</v>
      </c>
      <c r="AK183" s="3" t="s">
        <v>598</v>
      </c>
      <c r="AL183" s="3" t="s">
        <v>537</v>
      </c>
      <c r="AM183" s="3" t="s">
        <v>591</v>
      </c>
      <c r="AN183">
        <v>8</v>
      </c>
      <c r="AO183" s="3" t="s">
        <v>353</v>
      </c>
      <c r="AQ183" t="s">
        <v>622</v>
      </c>
      <c r="AT183" s="7">
        <v>42685</v>
      </c>
      <c r="AU183" t="s">
        <v>353</v>
      </c>
      <c r="AV183" t="s">
        <v>623</v>
      </c>
      <c r="BA183" t="s">
        <v>674</v>
      </c>
    </row>
    <row r="184" spans="1:53" x14ac:dyDescent="0.2">
      <c r="A184">
        <v>168</v>
      </c>
      <c r="B184" t="s">
        <v>300</v>
      </c>
      <c r="C184" t="str">
        <f t="shared" si="19"/>
        <v>SB081216TAWCSCB33CDVMTV4R1</v>
      </c>
      <c r="D184" t="str">
        <f t="shared" si="20"/>
        <v>B081216TAWCSCB33CD</v>
      </c>
      <c r="E184" s="3">
        <v>1</v>
      </c>
      <c r="F184" t="s">
        <v>686</v>
      </c>
      <c r="G184" s="6" t="str">
        <f t="shared" si="23"/>
        <v>081216</v>
      </c>
      <c r="I184" t="s">
        <v>685</v>
      </c>
      <c r="J184" t="s">
        <v>684</v>
      </c>
      <c r="K184" t="str">
        <f>"080916"</f>
        <v>080916</v>
      </c>
      <c r="L184" t="s">
        <v>330</v>
      </c>
      <c r="M184" t="s">
        <v>409</v>
      </c>
      <c r="N184" s="7">
        <v>42636</v>
      </c>
      <c r="O184" t="s">
        <v>487</v>
      </c>
      <c r="P184" s="7">
        <v>42649</v>
      </c>
      <c r="Q184" t="s">
        <v>353</v>
      </c>
      <c r="R184" s="10" t="s">
        <v>520</v>
      </c>
      <c r="S184" s="7">
        <v>42654</v>
      </c>
      <c r="T184" t="s">
        <v>353</v>
      </c>
      <c r="U184">
        <v>2.3199999999999998</v>
      </c>
      <c r="V184" s="7">
        <v>42654</v>
      </c>
      <c r="X184" t="s">
        <v>353</v>
      </c>
      <c r="Y184" t="s">
        <v>533</v>
      </c>
      <c r="Z184" s="7">
        <v>42661</v>
      </c>
      <c r="AA184">
        <v>20</v>
      </c>
      <c r="AB184" t="s">
        <v>534</v>
      </c>
      <c r="AC184" t="s">
        <v>544</v>
      </c>
      <c r="AD184" t="s">
        <v>353</v>
      </c>
      <c r="AE184" t="s">
        <v>502</v>
      </c>
      <c r="AF184" t="s">
        <v>553</v>
      </c>
      <c r="AG184" t="s">
        <v>206</v>
      </c>
      <c r="AH184" t="s">
        <v>554</v>
      </c>
      <c r="AJ184" s="8">
        <v>42677</v>
      </c>
      <c r="AK184" s="3" t="s">
        <v>474</v>
      </c>
      <c r="AL184" s="3" t="s">
        <v>607</v>
      </c>
      <c r="AM184" s="3" t="s">
        <v>591</v>
      </c>
      <c r="AN184" s="3">
        <v>8</v>
      </c>
      <c r="AO184" s="3" t="s">
        <v>353</v>
      </c>
      <c r="AQ184" t="s">
        <v>622</v>
      </c>
      <c r="AT184" s="7">
        <v>42685</v>
      </c>
      <c r="AU184" t="s">
        <v>353</v>
      </c>
      <c r="AV184" t="s">
        <v>623</v>
      </c>
      <c r="BA184" t="s">
        <v>674</v>
      </c>
    </row>
    <row r="185" spans="1:53" x14ac:dyDescent="0.2">
      <c r="A185">
        <v>169</v>
      </c>
      <c r="B185" t="s">
        <v>301</v>
      </c>
      <c r="C185" t="str">
        <f t="shared" si="19"/>
        <v>SB081216TAWCSCB41CDVMTV4R1</v>
      </c>
      <c r="D185" t="str">
        <f t="shared" si="20"/>
        <v>B081216TAWCSCB41CD</v>
      </c>
      <c r="E185" s="3">
        <v>1</v>
      </c>
      <c r="F185" t="s">
        <v>692</v>
      </c>
      <c r="G185" s="6" t="str">
        <f t="shared" si="23"/>
        <v>081216</v>
      </c>
      <c r="I185" t="s">
        <v>685</v>
      </c>
      <c r="J185" t="s">
        <v>684</v>
      </c>
      <c r="K185" t="str">
        <f>"080916"</f>
        <v>080916</v>
      </c>
      <c r="L185" t="s">
        <v>331</v>
      </c>
      <c r="M185" t="s">
        <v>409</v>
      </c>
      <c r="N185" s="7">
        <v>42636</v>
      </c>
      <c r="O185">
        <v>2</v>
      </c>
      <c r="P185" s="7">
        <v>42649</v>
      </c>
      <c r="Q185" t="s">
        <v>353</v>
      </c>
      <c r="R185" s="10" t="s">
        <v>518</v>
      </c>
      <c r="S185" s="7">
        <v>42654</v>
      </c>
      <c r="T185" t="s">
        <v>353</v>
      </c>
      <c r="U185">
        <v>1.28</v>
      </c>
      <c r="V185" s="7">
        <v>42654</v>
      </c>
      <c r="X185" t="s">
        <v>353</v>
      </c>
      <c r="Y185" t="s">
        <v>533</v>
      </c>
      <c r="Z185" s="7">
        <v>42661</v>
      </c>
      <c r="AA185">
        <v>20</v>
      </c>
      <c r="AB185" t="s">
        <v>534</v>
      </c>
      <c r="AC185" t="s">
        <v>542</v>
      </c>
      <c r="AD185" t="s">
        <v>353</v>
      </c>
      <c r="AE185" t="s">
        <v>502</v>
      </c>
      <c r="AF185" t="s">
        <v>553</v>
      </c>
      <c r="AG185" t="s">
        <v>206</v>
      </c>
      <c r="AH185" t="s">
        <v>554</v>
      </c>
      <c r="AJ185" s="8">
        <v>42677</v>
      </c>
      <c r="AK185" s="3" t="s">
        <v>600</v>
      </c>
      <c r="AL185" s="3" t="s">
        <v>605</v>
      </c>
      <c r="AM185" s="3" t="s">
        <v>591</v>
      </c>
      <c r="AN185" s="3">
        <v>8</v>
      </c>
      <c r="AO185" s="3" t="s">
        <v>353</v>
      </c>
      <c r="AQ185" t="s">
        <v>622</v>
      </c>
      <c r="AT185" s="7">
        <v>42685</v>
      </c>
      <c r="AU185" t="s">
        <v>353</v>
      </c>
      <c r="AV185" t="s">
        <v>623</v>
      </c>
      <c r="BA185" t="s">
        <v>674</v>
      </c>
    </row>
    <row r="186" spans="1:53" x14ac:dyDescent="0.2">
      <c r="A186">
        <v>170</v>
      </c>
      <c r="B186" t="s">
        <v>302</v>
      </c>
      <c r="C186" t="str">
        <f t="shared" si="19"/>
        <v>SB081216TAWCSCB42CDVMTV4R1</v>
      </c>
      <c r="D186" t="str">
        <f t="shared" si="20"/>
        <v>B081216TAWCSCB42CD</v>
      </c>
      <c r="E186" s="3">
        <v>1</v>
      </c>
      <c r="F186" t="s">
        <v>693</v>
      </c>
      <c r="G186" s="6" t="str">
        <f t="shared" si="23"/>
        <v>081216</v>
      </c>
      <c r="I186" t="s">
        <v>685</v>
      </c>
      <c r="J186" t="s">
        <v>684</v>
      </c>
      <c r="K186" t="str">
        <f>"080916"</f>
        <v>080916</v>
      </c>
      <c r="L186" t="s">
        <v>332</v>
      </c>
      <c r="M186" t="s">
        <v>409</v>
      </c>
      <c r="N186" s="7">
        <v>42636</v>
      </c>
      <c r="O186">
        <v>3</v>
      </c>
      <c r="P186" s="7">
        <v>42649</v>
      </c>
      <c r="Q186" t="s">
        <v>353</v>
      </c>
      <c r="R186" s="10" t="str">
        <f>"10"</f>
        <v>10</v>
      </c>
      <c r="S186" s="7">
        <v>42654</v>
      </c>
      <c r="T186" t="s">
        <v>353</v>
      </c>
      <c r="U186">
        <v>1.42</v>
      </c>
      <c r="V186" s="7">
        <v>42654</v>
      </c>
      <c r="X186" t="s">
        <v>353</v>
      </c>
      <c r="Y186" t="s">
        <v>533</v>
      </c>
      <c r="Z186" s="7">
        <v>42661</v>
      </c>
      <c r="AA186">
        <v>20</v>
      </c>
      <c r="AB186" t="s">
        <v>534</v>
      </c>
      <c r="AC186" t="s">
        <v>456</v>
      </c>
      <c r="AD186" t="s">
        <v>353</v>
      </c>
      <c r="AE186" t="s">
        <v>502</v>
      </c>
      <c r="AF186" t="s">
        <v>553</v>
      </c>
      <c r="AG186" t="s">
        <v>206</v>
      </c>
      <c r="AH186" t="s">
        <v>554</v>
      </c>
      <c r="AJ186" s="8">
        <v>42677</v>
      </c>
      <c r="AK186" s="3" t="s">
        <v>484</v>
      </c>
      <c r="AL186" s="3" t="s">
        <v>601</v>
      </c>
      <c r="AM186" s="3" t="s">
        <v>591</v>
      </c>
      <c r="AN186" s="3">
        <v>8</v>
      </c>
      <c r="AO186" s="3" t="s">
        <v>353</v>
      </c>
      <c r="AQ186" t="s">
        <v>622</v>
      </c>
      <c r="AT186" s="7">
        <v>42685</v>
      </c>
      <c r="AU186" t="s">
        <v>353</v>
      </c>
      <c r="AV186" t="s">
        <v>623</v>
      </c>
      <c r="BA186" t="s">
        <v>674</v>
      </c>
    </row>
    <row r="187" spans="1:53" x14ac:dyDescent="0.2">
      <c r="A187">
        <v>171</v>
      </c>
      <c r="B187" t="s">
        <v>303</v>
      </c>
      <c r="C187" t="str">
        <f t="shared" si="19"/>
        <v>SB081216TAWCSCB43CDVMTV4R1</v>
      </c>
      <c r="D187" t="str">
        <f t="shared" si="20"/>
        <v>B081216TAWCSCB43CD</v>
      </c>
      <c r="E187" s="3">
        <v>1</v>
      </c>
      <c r="F187" t="s">
        <v>694</v>
      </c>
      <c r="G187" s="6" t="str">
        <f t="shared" si="23"/>
        <v>081216</v>
      </c>
      <c r="I187" t="s">
        <v>685</v>
      </c>
      <c r="J187" t="s">
        <v>684</v>
      </c>
      <c r="K187" t="str">
        <f>"080916"</f>
        <v>080916</v>
      </c>
      <c r="L187" t="s">
        <v>333</v>
      </c>
      <c r="M187" t="s">
        <v>409</v>
      </c>
      <c r="N187" s="7">
        <v>42636</v>
      </c>
      <c r="O187">
        <v>2</v>
      </c>
      <c r="P187" s="7">
        <v>42649</v>
      </c>
      <c r="Q187" t="s">
        <v>353</v>
      </c>
      <c r="R187" s="10" t="s">
        <v>523</v>
      </c>
      <c r="S187" s="7">
        <v>42654</v>
      </c>
      <c r="T187" t="s">
        <v>353</v>
      </c>
      <c r="U187">
        <v>1.62</v>
      </c>
      <c r="V187" s="7">
        <v>42654</v>
      </c>
      <c r="X187" t="s">
        <v>353</v>
      </c>
      <c r="Y187" t="s">
        <v>533</v>
      </c>
      <c r="Z187" s="7">
        <v>42661</v>
      </c>
      <c r="AA187">
        <v>20</v>
      </c>
      <c r="AB187" t="s">
        <v>534</v>
      </c>
      <c r="AC187" t="s">
        <v>547</v>
      </c>
      <c r="AD187" t="s">
        <v>353</v>
      </c>
      <c r="AE187" t="s">
        <v>502</v>
      </c>
      <c r="AF187" t="s">
        <v>553</v>
      </c>
      <c r="AG187" t="s">
        <v>206</v>
      </c>
      <c r="AH187" t="s">
        <v>554</v>
      </c>
    </row>
    <row r="188" spans="1:53" x14ac:dyDescent="0.2">
      <c r="A188">
        <v>172</v>
      </c>
      <c r="B188" t="s">
        <v>410</v>
      </c>
      <c r="C188" t="str">
        <f t="shared" si="19"/>
        <v>SB081216TAWCSCB44DVMTV4R1</v>
      </c>
      <c r="D188" t="str">
        <f t="shared" si="20"/>
        <v>B081216TAWCSCB44D</v>
      </c>
      <c r="E188" s="3">
        <v>1</v>
      </c>
      <c r="F188" t="s">
        <v>695</v>
      </c>
      <c r="G188" s="6" t="str">
        <f t="shared" si="23"/>
        <v>081216</v>
      </c>
      <c r="I188" t="s">
        <v>685</v>
      </c>
      <c r="J188" t="s">
        <v>684</v>
      </c>
      <c r="K188" t="str">
        <f>"080816"</f>
        <v>080816</v>
      </c>
      <c r="L188" t="s">
        <v>411</v>
      </c>
      <c r="M188" t="s">
        <v>409</v>
      </c>
      <c r="N188" s="7">
        <v>42636</v>
      </c>
      <c r="O188" t="s">
        <v>417</v>
      </c>
      <c r="P188" s="8">
        <v>42684</v>
      </c>
      <c r="Q188" s="3" t="s">
        <v>353</v>
      </c>
      <c r="R188" s="10" t="s">
        <v>522</v>
      </c>
    </row>
    <row r="189" spans="1:53" x14ac:dyDescent="0.2">
      <c r="A189">
        <v>173</v>
      </c>
      <c r="B189" t="s">
        <v>304</v>
      </c>
      <c r="C189" t="str">
        <f t="shared" si="19"/>
        <v>SB081216TAWCSCB51DVMTV4R1</v>
      </c>
      <c r="D189" t="str">
        <f t="shared" si="20"/>
        <v>B081216TAWCSCB51D</v>
      </c>
      <c r="E189" s="3">
        <v>1</v>
      </c>
      <c r="F189" t="s">
        <v>696</v>
      </c>
      <c r="G189" s="6" t="str">
        <f t="shared" si="23"/>
        <v>081216</v>
      </c>
      <c r="I189" t="s">
        <v>685</v>
      </c>
      <c r="J189" t="s">
        <v>684</v>
      </c>
      <c r="K189" t="str">
        <f>"081216"</f>
        <v>081216</v>
      </c>
      <c r="L189" t="s">
        <v>335</v>
      </c>
      <c r="M189" t="s">
        <v>409</v>
      </c>
      <c r="N189" s="7">
        <v>42636</v>
      </c>
      <c r="O189">
        <v>1</v>
      </c>
      <c r="P189" s="8">
        <v>42709</v>
      </c>
      <c r="Q189" s="3" t="s">
        <v>353</v>
      </c>
      <c r="R189" s="10" t="s">
        <v>524</v>
      </c>
    </row>
    <row r="190" spans="1:53" x14ac:dyDescent="0.2">
      <c r="A190">
        <v>174</v>
      </c>
      <c r="B190" t="s">
        <v>305</v>
      </c>
      <c r="C190" t="str">
        <f t="shared" si="19"/>
        <v>SB081216TAWCSCB52DVMTV4R1</v>
      </c>
      <c r="D190" t="str">
        <f t="shared" si="20"/>
        <v>B081216TAWCSCB52D</v>
      </c>
      <c r="E190" s="3">
        <v>1</v>
      </c>
      <c r="F190" t="s">
        <v>697</v>
      </c>
      <c r="G190" s="6" t="str">
        <f t="shared" si="23"/>
        <v>081216</v>
      </c>
      <c r="I190" t="s">
        <v>685</v>
      </c>
      <c r="J190" t="s">
        <v>684</v>
      </c>
      <c r="K190" t="str">
        <f t="shared" ref="K190:K209" si="24">"080816"</f>
        <v>080816</v>
      </c>
      <c r="L190" t="s">
        <v>336</v>
      </c>
      <c r="M190" t="s">
        <v>409</v>
      </c>
      <c r="N190" s="7">
        <v>42636</v>
      </c>
      <c r="O190">
        <v>3</v>
      </c>
      <c r="P190" s="8">
        <v>42684</v>
      </c>
      <c r="Q190" s="3" t="s">
        <v>353</v>
      </c>
      <c r="R190" s="10" t="s">
        <v>526</v>
      </c>
    </row>
    <row r="191" spans="1:53" x14ac:dyDescent="0.2">
      <c r="A191">
        <v>175</v>
      </c>
      <c r="B191" t="s">
        <v>492</v>
      </c>
      <c r="C191" t="str">
        <f t="shared" si="19"/>
        <v>SB081216TAWCSCB53DVMTV4R1</v>
      </c>
      <c r="D191" t="str">
        <f t="shared" si="20"/>
        <v>B081216TAWCSCB53D</v>
      </c>
      <c r="E191" s="3">
        <v>1</v>
      </c>
      <c r="F191" t="s">
        <v>698</v>
      </c>
      <c r="G191" s="6" t="str">
        <f t="shared" si="23"/>
        <v>081216</v>
      </c>
      <c r="I191" t="s">
        <v>685</v>
      </c>
      <c r="J191" t="s">
        <v>684</v>
      </c>
      <c r="K191" t="str">
        <f t="shared" si="24"/>
        <v>080816</v>
      </c>
      <c r="L191" t="s">
        <v>408</v>
      </c>
      <c r="M191" t="s">
        <v>409</v>
      </c>
      <c r="N191" s="7">
        <v>42636</v>
      </c>
      <c r="O191">
        <v>1</v>
      </c>
    </row>
    <row r="192" spans="1:53" x14ac:dyDescent="0.2">
      <c r="A192">
        <v>176</v>
      </c>
      <c r="B192" t="s">
        <v>493</v>
      </c>
      <c r="C192" t="str">
        <f t="shared" si="19"/>
        <v>SB081216TAWCSCB53DVMTV4R2</v>
      </c>
      <c r="D192" t="str">
        <f t="shared" si="20"/>
        <v>B081216TAWCSCB53D</v>
      </c>
      <c r="E192" s="3">
        <v>2</v>
      </c>
      <c r="F192" t="s">
        <v>698</v>
      </c>
      <c r="G192" s="6" t="str">
        <f t="shared" si="23"/>
        <v>081216</v>
      </c>
      <c r="I192" t="s">
        <v>685</v>
      </c>
      <c r="J192" t="s">
        <v>684</v>
      </c>
      <c r="K192" t="str">
        <f t="shared" si="24"/>
        <v>080816</v>
      </c>
      <c r="L192" t="s">
        <v>338</v>
      </c>
      <c r="M192" t="s">
        <v>409</v>
      </c>
      <c r="N192" s="7">
        <v>42636</v>
      </c>
      <c r="O192">
        <v>1</v>
      </c>
      <c r="P192" s="7">
        <v>42649</v>
      </c>
      <c r="Q192" t="s">
        <v>353</v>
      </c>
      <c r="R192" s="10" t="str">
        <f>"6"</f>
        <v>6</v>
      </c>
      <c r="S192" s="7">
        <v>42654</v>
      </c>
      <c r="T192" t="s">
        <v>353</v>
      </c>
      <c r="U192">
        <v>2.14</v>
      </c>
      <c r="V192" s="7">
        <v>42654</v>
      </c>
      <c r="X192" t="s">
        <v>353</v>
      </c>
      <c r="Y192" t="s">
        <v>533</v>
      </c>
      <c r="Z192" s="7">
        <v>42661</v>
      </c>
      <c r="AA192">
        <v>20</v>
      </c>
      <c r="AB192" t="s">
        <v>534</v>
      </c>
      <c r="AC192" t="s">
        <v>536</v>
      </c>
      <c r="AD192" t="s">
        <v>353</v>
      </c>
      <c r="AE192" t="s">
        <v>502</v>
      </c>
      <c r="AF192" t="s">
        <v>553</v>
      </c>
      <c r="AG192" t="s">
        <v>206</v>
      </c>
      <c r="AH192" t="s">
        <v>554</v>
      </c>
      <c r="AJ192" s="7">
        <v>42677</v>
      </c>
      <c r="AK192" s="3" t="s">
        <v>597</v>
      </c>
      <c r="AL192" s="3" t="s">
        <v>536</v>
      </c>
      <c r="AM192" s="3" t="s">
        <v>591</v>
      </c>
      <c r="AN192">
        <v>8</v>
      </c>
      <c r="AO192" s="3" t="s">
        <v>353</v>
      </c>
      <c r="AQ192" t="s">
        <v>622</v>
      </c>
      <c r="AT192" s="7">
        <v>42685</v>
      </c>
      <c r="AU192" t="s">
        <v>353</v>
      </c>
      <c r="AV192" t="s">
        <v>623</v>
      </c>
      <c r="BA192" t="s">
        <v>674</v>
      </c>
    </row>
    <row r="193" spans="1:18" x14ac:dyDescent="0.2">
      <c r="A193">
        <v>177</v>
      </c>
      <c r="B193" t="s">
        <v>578</v>
      </c>
      <c r="C193" t="str">
        <f t="shared" si="19"/>
        <v>SB081216TAWCSCB54DVMTV4R2</v>
      </c>
      <c r="D193" t="str">
        <f t="shared" si="20"/>
        <v>B081216TAWCSCB54D</v>
      </c>
      <c r="E193" s="3">
        <v>2</v>
      </c>
      <c r="F193" t="s">
        <v>699</v>
      </c>
      <c r="G193" s="6" t="str">
        <f t="shared" si="23"/>
        <v>081216</v>
      </c>
      <c r="I193" t="s">
        <v>685</v>
      </c>
      <c r="J193" t="s">
        <v>684</v>
      </c>
      <c r="K193" t="str">
        <f t="shared" si="24"/>
        <v>080816</v>
      </c>
      <c r="L193" t="s">
        <v>339</v>
      </c>
      <c r="M193" t="s">
        <v>409</v>
      </c>
      <c r="N193" s="7">
        <v>42670</v>
      </c>
      <c r="O193">
        <v>2</v>
      </c>
      <c r="P193" s="7">
        <v>42709</v>
      </c>
      <c r="Q193" t="s">
        <v>353</v>
      </c>
      <c r="R193" s="10" t="s">
        <v>614</v>
      </c>
    </row>
    <row r="194" spans="1:18" x14ac:dyDescent="0.2">
      <c r="A194">
        <v>177</v>
      </c>
      <c r="B194" t="s">
        <v>306</v>
      </c>
      <c r="C194" t="str">
        <f t="shared" si="19"/>
        <v>SB081216TAWCSCB54DVMTV4R1</v>
      </c>
      <c r="D194" t="str">
        <f t="shared" si="20"/>
        <v>B081216TAWCSCB54D</v>
      </c>
      <c r="E194" s="3">
        <v>1</v>
      </c>
      <c r="F194" t="s">
        <v>699</v>
      </c>
      <c r="G194" s="6" t="str">
        <f t="shared" si="23"/>
        <v>081216</v>
      </c>
      <c r="I194" t="s">
        <v>685</v>
      </c>
      <c r="J194" t="s">
        <v>684</v>
      </c>
      <c r="K194" t="str">
        <f t="shared" si="24"/>
        <v>080816</v>
      </c>
      <c r="L194" t="s">
        <v>339</v>
      </c>
      <c r="M194" t="s">
        <v>409</v>
      </c>
      <c r="N194" s="7">
        <v>42670</v>
      </c>
      <c r="O194">
        <v>2</v>
      </c>
      <c r="P194" s="7">
        <v>42709</v>
      </c>
      <c r="Q194" t="s">
        <v>353</v>
      </c>
      <c r="R194" s="10" t="s">
        <v>519</v>
      </c>
    </row>
    <row r="195" spans="1:18" ht="15" customHeight="1" x14ac:dyDescent="0.2">
      <c r="A195">
        <v>178</v>
      </c>
      <c r="B195" t="s">
        <v>307</v>
      </c>
      <c r="C195" t="str">
        <f t="shared" si="19"/>
        <v>SB081216TAWCSCB61DVMTV4R1</v>
      </c>
      <c r="D195" t="str">
        <f t="shared" si="20"/>
        <v>B081216TAWCSCB61D</v>
      </c>
      <c r="E195" s="3">
        <v>1</v>
      </c>
      <c r="F195" t="s">
        <v>700</v>
      </c>
      <c r="G195" s="6" t="str">
        <f t="shared" si="23"/>
        <v>081216</v>
      </c>
      <c r="I195" t="s">
        <v>685</v>
      </c>
      <c r="J195" t="s">
        <v>684</v>
      </c>
      <c r="K195" t="str">
        <f t="shared" si="24"/>
        <v>080816</v>
      </c>
      <c r="L195" t="s">
        <v>340</v>
      </c>
      <c r="M195" t="s">
        <v>409</v>
      </c>
      <c r="N195" s="7">
        <v>42670</v>
      </c>
      <c r="O195">
        <v>2</v>
      </c>
      <c r="P195" s="7">
        <v>42695</v>
      </c>
      <c r="Q195" t="s">
        <v>353</v>
      </c>
      <c r="R195" s="10" t="s">
        <v>614</v>
      </c>
    </row>
    <row r="196" spans="1:18" ht="15" customHeight="1" x14ac:dyDescent="0.2">
      <c r="A196">
        <v>178</v>
      </c>
      <c r="B196" t="s">
        <v>634</v>
      </c>
      <c r="C196" t="str">
        <f t="shared" si="19"/>
        <v>SB081216TAWCSCB61DVMTV4R2</v>
      </c>
      <c r="D196" t="str">
        <f t="shared" si="20"/>
        <v>B081216TAWCSCB61D</v>
      </c>
      <c r="E196" s="3">
        <v>2</v>
      </c>
      <c r="F196" t="s">
        <v>700</v>
      </c>
      <c r="G196" s="6" t="str">
        <f t="shared" si="23"/>
        <v>081216</v>
      </c>
      <c r="I196" t="s">
        <v>685</v>
      </c>
      <c r="J196" t="s">
        <v>684</v>
      </c>
      <c r="K196" t="str">
        <f t="shared" si="24"/>
        <v>080816</v>
      </c>
      <c r="L196" t="s">
        <v>340</v>
      </c>
      <c r="M196" t="s">
        <v>409</v>
      </c>
      <c r="N196" s="7">
        <v>42690</v>
      </c>
      <c r="O196">
        <v>3</v>
      </c>
      <c r="P196" s="7">
        <v>42695</v>
      </c>
      <c r="Q196" t="s">
        <v>353</v>
      </c>
      <c r="R196" s="10" t="s">
        <v>616</v>
      </c>
    </row>
    <row r="197" spans="1:18" x14ac:dyDescent="0.2">
      <c r="A197">
        <v>179</v>
      </c>
      <c r="B197" t="s">
        <v>625</v>
      </c>
      <c r="C197" t="str">
        <f t="shared" si="19"/>
        <v>SB081216TAWCSCB62DVMTV4R2</v>
      </c>
      <c r="D197" t="str">
        <f t="shared" si="20"/>
        <v>B081216TAWCSCB62D</v>
      </c>
      <c r="E197" s="3">
        <v>2</v>
      </c>
      <c r="F197" t="s">
        <v>701</v>
      </c>
      <c r="G197" s="6" t="str">
        <f t="shared" si="23"/>
        <v>081216</v>
      </c>
      <c r="I197" t="s">
        <v>685</v>
      </c>
      <c r="J197" t="s">
        <v>684</v>
      </c>
      <c r="K197" t="str">
        <f t="shared" si="24"/>
        <v>080816</v>
      </c>
      <c r="L197" t="s">
        <v>341</v>
      </c>
      <c r="M197" t="s">
        <v>409</v>
      </c>
      <c r="N197" s="7">
        <v>42690</v>
      </c>
      <c r="O197">
        <v>3</v>
      </c>
      <c r="P197" s="7">
        <v>42709</v>
      </c>
      <c r="Q197" t="s">
        <v>353</v>
      </c>
      <c r="R197" s="10" t="s">
        <v>518</v>
      </c>
    </row>
    <row r="198" spans="1:18" x14ac:dyDescent="0.2">
      <c r="A198">
        <v>179</v>
      </c>
      <c r="B198" t="s">
        <v>308</v>
      </c>
      <c r="C198" t="str">
        <f t="shared" ref="C198:C261" si="25">CONCATENATE("S",D198,"V",I198,"T",J198,"R",E198)</f>
        <v>SB081216TAWCSCB62DVMTV4R1</v>
      </c>
      <c r="D198" t="str">
        <f t="shared" ref="D198:D261" si="26">CONCATENATE("B",G198,"TAWCS", F198, "D",H198)</f>
        <v>B081216TAWCSCB62D</v>
      </c>
      <c r="E198" s="3">
        <v>1</v>
      </c>
      <c r="F198" t="s">
        <v>701</v>
      </c>
      <c r="G198" s="6" t="str">
        <f t="shared" si="23"/>
        <v>081216</v>
      </c>
      <c r="I198" t="s">
        <v>685</v>
      </c>
      <c r="J198" t="s">
        <v>684</v>
      </c>
      <c r="K198" t="str">
        <f t="shared" si="24"/>
        <v>080816</v>
      </c>
      <c r="L198" t="s">
        <v>341</v>
      </c>
      <c r="M198" t="s">
        <v>409</v>
      </c>
      <c r="N198" s="7">
        <v>42670</v>
      </c>
      <c r="O198">
        <v>3</v>
      </c>
    </row>
    <row r="199" spans="1:18" x14ac:dyDescent="0.2">
      <c r="A199">
        <v>180</v>
      </c>
      <c r="B199" t="s">
        <v>557</v>
      </c>
      <c r="C199" t="str">
        <f t="shared" si="25"/>
        <v>SB081216TAWCSCB63DVMTV4R2</v>
      </c>
      <c r="D199" t="str">
        <f t="shared" si="26"/>
        <v>B081216TAWCSCB63D</v>
      </c>
      <c r="E199" s="3">
        <v>2</v>
      </c>
      <c r="F199" t="s">
        <v>702</v>
      </c>
      <c r="G199" s="6" t="str">
        <f t="shared" si="23"/>
        <v>081216</v>
      </c>
      <c r="I199" t="s">
        <v>685</v>
      </c>
      <c r="J199" t="s">
        <v>684</v>
      </c>
      <c r="K199" t="str">
        <f t="shared" si="24"/>
        <v>080816</v>
      </c>
      <c r="L199" t="s">
        <v>342</v>
      </c>
      <c r="M199" t="s">
        <v>409</v>
      </c>
      <c r="N199" s="7">
        <v>42662</v>
      </c>
      <c r="O199">
        <v>2</v>
      </c>
      <c r="P199" s="8">
        <v>42684</v>
      </c>
      <c r="Q199" s="3" t="s">
        <v>353</v>
      </c>
      <c r="R199" s="10" t="s">
        <v>618</v>
      </c>
    </row>
    <row r="200" spans="1:18" x14ac:dyDescent="0.2">
      <c r="A200">
        <v>180</v>
      </c>
      <c r="B200" t="s">
        <v>557</v>
      </c>
      <c r="C200" t="str">
        <f t="shared" si="25"/>
        <v>SB081216TAWCSCB63DVMTV4R3</v>
      </c>
      <c r="D200" t="str">
        <f t="shared" si="26"/>
        <v>B081216TAWCSCB63D</v>
      </c>
      <c r="E200" s="3">
        <v>3</v>
      </c>
      <c r="F200" t="s">
        <v>702</v>
      </c>
      <c r="G200" s="6" t="str">
        <f t="shared" si="23"/>
        <v>081216</v>
      </c>
      <c r="I200" t="s">
        <v>685</v>
      </c>
      <c r="J200" t="s">
        <v>684</v>
      </c>
      <c r="K200" t="str">
        <f t="shared" si="24"/>
        <v>080816</v>
      </c>
      <c r="L200" t="s">
        <v>342</v>
      </c>
      <c r="M200" t="s">
        <v>409</v>
      </c>
      <c r="N200" s="7">
        <v>42662</v>
      </c>
      <c r="O200">
        <v>2</v>
      </c>
      <c r="P200" s="8">
        <v>42709</v>
      </c>
      <c r="Q200" s="3" t="s">
        <v>353</v>
      </c>
      <c r="R200" s="10" t="s">
        <v>618</v>
      </c>
    </row>
    <row r="201" spans="1:18" x14ac:dyDescent="0.2">
      <c r="A201">
        <v>180</v>
      </c>
      <c r="B201" t="s">
        <v>560</v>
      </c>
      <c r="C201" t="str">
        <f t="shared" si="25"/>
        <v>SB081216TAWCSCB63DVMTV4R1</v>
      </c>
      <c r="D201" t="str">
        <f t="shared" si="26"/>
        <v>B081216TAWCSCB63D</v>
      </c>
      <c r="E201" s="3">
        <v>1</v>
      </c>
      <c r="F201" t="s">
        <v>702</v>
      </c>
      <c r="G201" s="6" t="str">
        <f t="shared" si="23"/>
        <v>081216</v>
      </c>
      <c r="I201" t="s">
        <v>685</v>
      </c>
      <c r="J201" t="s">
        <v>684</v>
      </c>
      <c r="K201" t="str">
        <f t="shared" si="24"/>
        <v>080816</v>
      </c>
      <c r="L201" t="s">
        <v>342</v>
      </c>
      <c r="M201" t="s">
        <v>409</v>
      </c>
      <c r="N201" s="7">
        <v>42662</v>
      </c>
      <c r="O201">
        <v>2</v>
      </c>
    </row>
    <row r="202" spans="1:18" x14ac:dyDescent="0.2">
      <c r="A202">
        <v>181</v>
      </c>
      <c r="B202" t="s">
        <v>642</v>
      </c>
      <c r="C202" t="str">
        <f t="shared" si="25"/>
        <v>SB081216TAWCSCB64DVMTV4R2</v>
      </c>
      <c r="D202" t="str">
        <f t="shared" si="26"/>
        <v>B081216TAWCSCB64D</v>
      </c>
      <c r="E202" s="3">
        <v>2</v>
      </c>
      <c r="F202" t="s">
        <v>703</v>
      </c>
      <c r="G202" s="6" t="str">
        <f t="shared" si="23"/>
        <v>081216</v>
      </c>
      <c r="I202" t="s">
        <v>685</v>
      </c>
      <c r="J202" t="s">
        <v>684</v>
      </c>
      <c r="K202" t="str">
        <f t="shared" si="24"/>
        <v>080816</v>
      </c>
      <c r="L202" t="s">
        <v>343</v>
      </c>
      <c r="M202" t="s">
        <v>409</v>
      </c>
      <c r="N202" s="7">
        <v>42670</v>
      </c>
      <c r="O202">
        <v>1</v>
      </c>
      <c r="P202" s="7">
        <v>42695</v>
      </c>
      <c r="Q202" t="s">
        <v>353</v>
      </c>
      <c r="R202" s="10" t="s">
        <v>613</v>
      </c>
    </row>
    <row r="203" spans="1:18" x14ac:dyDescent="0.2">
      <c r="A203">
        <v>181</v>
      </c>
      <c r="B203" t="s">
        <v>309</v>
      </c>
      <c r="C203" t="str">
        <f t="shared" si="25"/>
        <v>SB081216TAWCSCB64DVMTV4R1</v>
      </c>
      <c r="D203" t="str">
        <f t="shared" si="26"/>
        <v>B081216TAWCSCB64D</v>
      </c>
      <c r="E203" s="3">
        <v>1</v>
      </c>
      <c r="F203" t="s">
        <v>703</v>
      </c>
      <c r="G203" s="6" t="str">
        <f t="shared" si="23"/>
        <v>081216</v>
      </c>
      <c r="I203" t="s">
        <v>685</v>
      </c>
      <c r="J203" t="s">
        <v>684</v>
      </c>
      <c r="K203" t="str">
        <f t="shared" si="24"/>
        <v>080816</v>
      </c>
      <c r="L203" t="s">
        <v>343</v>
      </c>
      <c r="M203" t="s">
        <v>409</v>
      </c>
      <c r="N203" s="7">
        <v>42670</v>
      </c>
      <c r="O203">
        <v>1</v>
      </c>
      <c r="P203" s="8">
        <v>42709</v>
      </c>
      <c r="Q203" s="3" t="s">
        <v>353</v>
      </c>
      <c r="R203" s="10" t="s">
        <v>620</v>
      </c>
    </row>
    <row r="204" spans="1:18" x14ac:dyDescent="0.2">
      <c r="A204">
        <v>182</v>
      </c>
      <c r="B204" t="s">
        <v>310</v>
      </c>
      <c r="C204" t="str">
        <f t="shared" si="25"/>
        <v>SB081216TAWCSCB71DVMTV4R1</v>
      </c>
      <c r="D204" t="str">
        <f t="shared" si="26"/>
        <v>B081216TAWCSCB71D</v>
      </c>
      <c r="E204" s="3">
        <v>1</v>
      </c>
      <c r="F204" t="s">
        <v>704</v>
      </c>
      <c r="G204" s="6" t="str">
        <f t="shared" si="23"/>
        <v>081216</v>
      </c>
      <c r="I204" t="s">
        <v>685</v>
      </c>
      <c r="J204" t="s">
        <v>684</v>
      </c>
      <c r="K204" t="str">
        <f t="shared" si="24"/>
        <v>080816</v>
      </c>
      <c r="L204" t="s">
        <v>344</v>
      </c>
      <c r="M204" t="s">
        <v>409</v>
      </c>
      <c r="N204" s="7">
        <v>42670</v>
      </c>
      <c r="O204">
        <v>1</v>
      </c>
      <c r="P204" s="8">
        <v>42684</v>
      </c>
      <c r="Q204" s="3" t="s">
        <v>353</v>
      </c>
      <c r="R204" s="10" t="s">
        <v>520</v>
      </c>
    </row>
    <row r="205" spans="1:18" x14ac:dyDescent="0.2">
      <c r="A205">
        <v>182</v>
      </c>
      <c r="B205" t="s">
        <v>633</v>
      </c>
      <c r="C205" t="str">
        <f t="shared" si="25"/>
        <v>SB081216TAWCSCB71DVMTV4R2</v>
      </c>
      <c r="D205" t="str">
        <f t="shared" si="26"/>
        <v>B081216TAWCSCB71D</v>
      </c>
      <c r="E205" s="3">
        <v>2</v>
      </c>
      <c r="F205" t="s">
        <v>704</v>
      </c>
      <c r="G205" s="6" t="str">
        <f t="shared" si="23"/>
        <v>081216</v>
      </c>
      <c r="I205" t="s">
        <v>685</v>
      </c>
      <c r="J205" t="s">
        <v>684</v>
      </c>
      <c r="K205" t="str">
        <f t="shared" si="24"/>
        <v>080816</v>
      </c>
      <c r="L205" t="s">
        <v>344</v>
      </c>
      <c r="M205" t="s">
        <v>409</v>
      </c>
      <c r="N205" s="7">
        <v>42690</v>
      </c>
      <c r="O205">
        <v>1</v>
      </c>
      <c r="P205" s="8"/>
      <c r="Q205" s="3"/>
    </row>
    <row r="206" spans="1:18" x14ac:dyDescent="0.2">
      <c r="A206">
        <v>183</v>
      </c>
      <c r="B206" t="s">
        <v>311</v>
      </c>
      <c r="C206" t="str">
        <f t="shared" si="25"/>
        <v>SB081216TAWCSCB72DVMTV4R1</v>
      </c>
      <c r="D206" t="str">
        <f t="shared" si="26"/>
        <v>B081216TAWCSCB72D</v>
      </c>
      <c r="E206" s="3">
        <v>1</v>
      </c>
      <c r="F206" t="s">
        <v>705</v>
      </c>
      <c r="G206" s="6" t="str">
        <f t="shared" si="23"/>
        <v>081216</v>
      </c>
      <c r="I206" t="s">
        <v>685</v>
      </c>
      <c r="J206" t="s">
        <v>684</v>
      </c>
      <c r="K206" t="str">
        <f t="shared" si="24"/>
        <v>080816</v>
      </c>
      <c r="L206" t="s">
        <v>345</v>
      </c>
      <c r="M206" t="s">
        <v>409</v>
      </c>
      <c r="N206" s="7">
        <v>42670</v>
      </c>
      <c r="O206">
        <v>1</v>
      </c>
      <c r="P206" s="8">
        <v>42684</v>
      </c>
      <c r="Q206" s="3" t="s">
        <v>353</v>
      </c>
      <c r="R206" s="10" t="s">
        <v>613</v>
      </c>
    </row>
    <row r="207" spans="1:18" x14ac:dyDescent="0.2">
      <c r="A207">
        <v>183</v>
      </c>
      <c r="B207" t="s">
        <v>638</v>
      </c>
      <c r="C207" t="str">
        <f t="shared" si="25"/>
        <v>SB081216TAWCSCB72DVMTV4R2</v>
      </c>
      <c r="D207" t="str">
        <f t="shared" si="26"/>
        <v>B081216TAWCSCB72D</v>
      </c>
      <c r="E207" s="3">
        <v>2</v>
      </c>
      <c r="F207" t="s">
        <v>705</v>
      </c>
      <c r="G207" s="6" t="str">
        <f t="shared" si="23"/>
        <v>081216</v>
      </c>
      <c r="I207" t="s">
        <v>685</v>
      </c>
      <c r="J207" t="s">
        <v>684</v>
      </c>
      <c r="K207" t="str">
        <f t="shared" si="24"/>
        <v>080816</v>
      </c>
      <c r="L207" t="s">
        <v>345</v>
      </c>
      <c r="M207" t="s">
        <v>409</v>
      </c>
      <c r="N207" s="7">
        <v>42690</v>
      </c>
      <c r="O207">
        <v>3</v>
      </c>
      <c r="P207" s="8">
        <v>42695</v>
      </c>
      <c r="Q207" s="3" t="s">
        <v>353</v>
      </c>
      <c r="R207" s="10" t="s">
        <v>520</v>
      </c>
    </row>
    <row r="208" spans="1:18" x14ac:dyDescent="0.2">
      <c r="A208">
        <v>184</v>
      </c>
      <c r="B208" t="s">
        <v>587</v>
      </c>
      <c r="C208" t="str">
        <f t="shared" si="25"/>
        <v>SB081216TAWCSCB73DVMTV4R2</v>
      </c>
      <c r="D208" t="str">
        <f t="shared" si="26"/>
        <v>B081216TAWCSCB73D</v>
      </c>
      <c r="E208" s="3">
        <v>2</v>
      </c>
      <c r="F208" t="s">
        <v>706</v>
      </c>
      <c r="G208" s="6" t="str">
        <f t="shared" si="23"/>
        <v>081216</v>
      </c>
      <c r="I208" t="s">
        <v>685</v>
      </c>
      <c r="J208" t="s">
        <v>684</v>
      </c>
      <c r="K208" t="str">
        <f t="shared" si="24"/>
        <v>080816</v>
      </c>
      <c r="L208" t="s">
        <v>346</v>
      </c>
      <c r="M208" t="s">
        <v>409</v>
      </c>
      <c r="N208" s="7">
        <v>42670</v>
      </c>
      <c r="O208">
        <v>3</v>
      </c>
      <c r="P208" s="8">
        <v>42684</v>
      </c>
      <c r="Q208" s="3" t="s">
        <v>353</v>
      </c>
      <c r="R208" s="10" t="s">
        <v>518</v>
      </c>
    </row>
    <row r="209" spans="1:53" x14ac:dyDescent="0.2">
      <c r="A209">
        <v>184</v>
      </c>
      <c r="B209" t="s">
        <v>312</v>
      </c>
      <c r="C209" t="str">
        <f t="shared" si="25"/>
        <v>SB081216TAWCSCB73DVMTV4R1</v>
      </c>
      <c r="D209" t="str">
        <f t="shared" si="26"/>
        <v>B081216TAWCSCB73D</v>
      </c>
      <c r="E209" s="3">
        <v>1</v>
      </c>
      <c r="F209" t="s">
        <v>706</v>
      </c>
      <c r="G209" s="6" t="str">
        <f t="shared" si="23"/>
        <v>081216</v>
      </c>
      <c r="I209" t="s">
        <v>685</v>
      </c>
      <c r="J209" t="s">
        <v>684</v>
      </c>
      <c r="K209" t="str">
        <f t="shared" si="24"/>
        <v>080816</v>
      </c>
      <c r="L209" t="s">
        <v>346</v>
      </c>
      <c r="M209" t="s">
        <v>409</v>
      </c>
      <c r="N209" s="7">
        <v>42670</v>
      </c>
      <c r="O209">
        <v>2</v>
      </c>
    </row>
    <row r="210" spans="1:53" x14ac:dyDescent="0.2">
      <c r="A210">
        <v>185</v>
      </c>
      <c r="B210" t="s">
        <v>628</v>
      </c>
      <c r="C210" t="str">
        <f t="shared" si="25"/>
        <v>SB081216TAWCSCB74DVMTV4R2</v>
      </c>
      <c r="D210" t="str">
        <f t="shared" si="26"/>
        <v>B081216TAWCSCB74D</v>
      </c>
      <c r="E210" s="3">
        <v>2</v>
      </c>
      <c r="F210" t="s">
        <v>707</v>
      </c>
      <c r="G210" s="6" t="str">
        <f t="shared" si="23"/>
        <v>081216</v>
      </c>
      <c r="I210" t="s">
        <v>685</v>
      </c>
      <c r="J210" t="s">
        <v>684</v>
      </c>
      <c r="K210" t="str">
        <f>"081216"</f>
        <v>081216</v>
      </c>
      <c r="L210" t="s">
        <v>347</v>
      </c>
      <c r="M210" t="s">
        <v>409</v>
      </c>
      <c r="N210" s="7">
        <v>42690</v>
      </c>
      <c r="O210">
        <v>2</v>
      </c>
      <c r="P210" s="7">
        <v>42695</v>
      </c>
      <c r="Q210" t="s">
        <v>353</v>
      </c>
      <c r="R210" s="10" t="s">
        <v>611</v>
      </c>
    </row>
    <row r="211" spans="1:53" x14ac:dyDescent="0.2">
      <c r="A211">
        <v>185</v>
      </c>
      <c r="B211" t="s">
        <v>313</v>
      </c>
      <c r="C211" t="str">
        <f t="shared" si="25"/>
        <v>SB081216TAWCSCB74DVMTV4R1</v>
      </c>
      <c r="D211" t="str">
        <f t="shared" si="26"/>
        <v>B081216TAWCSCB74D</v>
      </c>
      <c r="E211" s="3">
        <v>1</v>
      </c>
      <c r="F211" t="s">
        <v>707</v>
      </c>
      <c r="G211" s="6" t="str">
        <f>"081216"</f>
        <v>081216</v>
      </c>
      <c r="I211" t="s">
        <v>685</v>
      </c>
      <c r="J211" t="s">
        <v>684</v>
      </c>
      <c r="K211" t="str">
        <f>"081216"</f>
        <v>081216</v>
      </c>
      <c r="L211" t="s">
        <v>347</v>
      </c>
      <c r="M211" t="s">
        <v>409</v>
      </c>
      <c r="N211" s="7">
        <v>42670</v>
      </c>
      <c r="O211">
        <v>2</v>
      </c>
      <c r="P211" s="8">
        <v>42709</v>
      </c>
      <c r="Q211" s="3" t="s">
        <v>353</v>
      </c>
      <c r="R211" s="10" t="s">
        <v>647</v>
      </c>
    </row>
    <row r="212" spans="1:53" x14ac:dyDescent="0.2">
      <c r="A212">
        <v>186</v>
      </c>
      <c r="B212" t="s">
        <v>389</v>
      </c>
      <c r="C212" t="str">
        <f t="shared" si="25"/>
        <v>SB083116TAWCSCB22DVMTV4R1</v>
      </c>
      <c r="D212" t="str">
        <f t="shared" si="26"/>
        <v>B083116TAWCSCB22D</v>
      </c>
      <c r="E212" s="3">
        <v>1</v>
      </c>
      <c r="F212" t="s">
        <v>689</v>
      </c>
      <c r="G212" s="6" t="str">
        <f>"083116"</f>
        <v>083116</v>
      </c>
      <c r="I212" t="s">
        <v>685</v>
      </c>
      <c r="J212" t="s">
        <v>684</v>
      </c>
      <c r="K212" t="str">
        <f>"083116"</f>
        <v>083116</v>
      </c>
      <c r="L212" t="s">
        <v>388</v>
      </c>
      <c r="N212" s="7">
        <v>42635</v>
      </c>
      <c r="O212">
        <v>2</v>
      </c>
      <c r="P212" s="7">
        <v>42796</v>
      </c>
      <c r="Q212" t="s">
        <v>429</v>
      </c>
      <c r="Z212" s="7">
        <v>42803</v>
      </c>
      <c r="AA212">
        <v>20</v>
      </c>
      <c r="AB212" t="s">
        <v>429</v>
      </c>
      <c r="AC212" t="s">
        <v>449</v>
      </c>
      <c r="AD212" t="s">
        <v>511</v>
      </c>
      <c r="AE212" t="s">
        <v>454</v>
      </c>
      <c r="AF212" s="7">
        <v>42810</v>
      </c>
      <c r="AG212" t="s">
        <v>206</v>
      </c>
      <c r="AH212" t="s">
        <v>429</v>
      </c>
      <c r="AJ212" s="7">
        <v>42845</v>
      </c>
      <c r="AK212" t="s">
        <v>467</v>
      </c>
      <c r="AL212" t="s">
        <v>445</v>
      </c>
      <c r="AO212" t="s">
        <v>429</v>
      </c>
      <c r="AP212" t="s">
        <v>454</v>
      </c>
    </row>
    <row r="213" spans="1:53" x14ac:dyDescent="0.2">
      <c r="A213">
        <v>187</v>
      </c>
      <c r="B213" t="s">
        <v>391</v>
      </c>
      <c r="C213" t="str">
        <f t="shared" si="25"/>
        <v>SB083116TAWCSCB22DVMTV4R1</v>
      </c>
      <c r="D213" t="str">
        <f t="shared" si="26"/>
        <v>B083116TAWCSCB22D</v>
      </c>
      <c r="E213" s="3">
        <v>1</v>
      </c>
      <c r="F213" t="s">
        <v>689</v>
      </c>
      <c r="G213" s="6" t="str">
        <f>"083116"</f>
        <v>083116</v>
      </c>
      <c r="I213" t="s">
        <v>685</v>
      </c>
      <c r="J213" t="s">
        <v>684</v>
      </c>
      <c r="K213" t="str">
        <f>"083116"</f>
        <v>083116</v>
      </c>
      <c r="L213" t="s">
        <v>388</v>
      </c>
      <c r="N213" s="7">
        <v>42635</v>
      </c>
      <c r="O213">
        <v>1</v>
      </c>
      <c r="P213" s="7">
        <v>42649</v>
      </c>
      <c r="Q213" t="s">
        <v>353</v>
      </c>
      <c r="R213" s="10" t="str">
        <f>"8"</f>
        <v>8</v>
      </c>
      <c r="S213" s="7">
        <v>42654</v>
      </c>
      <c r="T213" t="s">
        <v>353</v>
      </c>
      <c r="U213">
        <v>4.12</v>
      </c>
      <c r="V213" s="7">
        <v>42654</v>
      </c>
      <c r="X213" t="s">
        <v>353</v>
      </c>
      <c r="Y213" t="s">
        <v>533</v>
      </c>
      <c r="Z213" s="7">
        <v>42661</v>
      </c>
      <c r="AA213">
        <v>20</v>
      </c>
      <c r="AB213" t="s">
        <v>534</v>
      </c>
      <c r="AC213" t="s">
        <v>538</v>
      </c>
      <c r="AD213" t="s">
        <v>353</v>
      </c>
      <c r="AE213" t="s">
        <v>502</v>
      </c>
      <c r="AF213" t="s">
        <v>553</v>
      </c>
      <c r="AG213" t="s">
        <v>206</v>
      </c>
      <c r="AH213" t="s">
        <v>554</v>
      </c>
      <c r="AJ213" s="7">
        <v>42677</v>
      </c>
      <c r="AK213" s="3" t="s">
        <v>599</v>
      </c>
      <c r="AL213" s="3" t="s">
        <v>538</v>
      </c>
      <c r="AM213" s="3" t="s">
        <v>591</v>
      </c>
      <c r="AN213">
        <v>8</v>
      </c>
      <c r="AO213" s="3" t="s">
        <v>353</v>
      </c>
      <c r="AQ213" t="s">
        <v>622</v>
      </c>
      <c r="AT213" s="7">
        <v>42685</v>
      </c>
      <c r="AU213" t="s">
        <v>353</v>
      </c>
      <c r="AV213" t="s">
        <v>623</v>
      </c>
      <c r="BA213" t="s">
        <v>674</v>
      </c>
    </row>
    <row r="214" spans="1:53" x14ac:dyDescent="0.2">
      <c r="A214">
        <v>188</v>
      </c>
      <c r="B214" t="s">
        <v>314</v>
      </c>
      <c r="C214" t="str">
        <f t="shared" si="25"/>
        <v>SB082916TAWCSCB31DVMTV4R1</v>
      </c>
      <c r="D214" t="str">
        <f t="shared" si="26"/>
        <v>B082916TAWCSCB31D</v>
      </c>
      <c r="E214" s="3">
        <v>1</v>
      </c>
      <c r="F214" t="s">
        <v>690</v>
      </c>
      <c r="G214" t="str">
        <f>LEFT(B214,6)</f>
        <v>082916</v>
      </c>
      <c r="I214" t="s">
        <v>685</v>
      </c>
      <c r="J214" t="s">
        <v>684</v>
      </c>
      <c r="K214" t="str">
        <f>"083116"</f>
        <v>083116</v>
      </c>
      <c r="L214" t="s">
        <v>349</v>
      </c>
      <c r="N214" s="7">
        <v>42628</v>
      </c>
      <c r="O214" t="s">
        <v>352</v>
      </c>
      <c r="P214" s="7">
        <v>42822</v>
      </c>
      <c r="Q214" t="s">
        <v>423</v>
      </c>
      <c r="Z214" s="7">
        <v>42829</v>
      </c>
      <c r="AA214">
        <v>20</v>
      </c>
      <c r="AB214" t="s">
        <v>423</v>
      </c>
      <c r="AC214" t="s">
        <v>453</v>
      </c>
      <c r="AD214" t="s">
        <v>511</v>
      </c>
      <c r="AE214" t="s">
        <v>454</v>
      </c>
      <c r="AF214" s="7">
        <v>42829</v>
      </c>
      <c r="AG214" t="s">
        <v>206</v>
      </c>
      <c r="AH214" t="s">
        <v>423</v>
      </c>
      <c r="AJ214" s="7">
        <v>46504</v>
      </c>
      <c r="AK214" t="s">
        <v>473</v>
      </c>
      <c r="AL214" t="s">
        <v>456</v>
      </c>
      <c r="AO214" t="s">
        <v>423</v>
      </c>
      <c r="AP214" t="s">
        <v>454</v>
      </c>
    </row>
    <row r="215" spans="1:53" x14ac:dyDescent="0.2">
      <c r="A215">
        <v>189</v>
      </c>
      <c r="B215" t="s">
        <v>400</v>
      </c>
      <c r="C215" t="str">
        <f t="shared" si="25"/>
        <v>SB082916TAWCSCB31DVMTV4R2</v>
      </c>
      <c r="D215" t="str">
        <f t="shared" si="26"/>
        <v>B082916TAWCSCB31D</v>
      </c>
      <c r="E215" s="3">
        <v>2</v>
      </c>
      <c r="F215" t="s">
        <v>690</v>
      </c>
      <c r="G215" t="str">
        <f t="shared" ref="G215:G250" si="27">LEFT(B215,6)</f>
        <v>082916</v>
      </c>
      <c r="I215" t="s">
        <v>685</v>
      </c>
      <c r="J215" t="s">
        <v>684</v>
      </c>
      <c r="K215" t="str">
        <f>"083116"</f>
        <v>083116</v>
      </c>
      <c r="L215" t="s">
        <v>349</v>
      </c>
      <c r="N215" s="7">
        <v>42262</v>
      </c>
      <c r="O215" t="s">
        <v>399</v>
      </c>
      <c r="P215" s="7">
        <v>42822</v>
      </c>
      <c r="Q215" t="s">
        <v>421</v>
      </c>
      <c r="Z215" s="7">
        <v>42829</v>
      </c>
      <c r="AA215">
        <v>20</v>
      </c>
      <c r="AB215" t="s">
        <v>421</v>
      </c>
      <c r="AC215" t="s">
        <v>452</v>
      </c>
      <c r="AD215" t="s">
        <v>511</v>
      </c>
      <c r="AE215" t="s">
        <v>454</v>
      </c>
      <c r="AF215" s="7">
        <v>42829</v>
      </c>
      <c r="AG215" t="s">
        <v>206</v>
      </c>
      <c r="AH215" t="s">
        <v>421</v>
      </c>
      <c r="AJ215" s="7">
        <v>42836</v>
      </c>
      <c r="AK215" t="s">
        <v>462</v>
      </c>
      <c r="AL215" t="s">
        <v>444</v>
      </c>
      <c r="AO215" t="s">
        <v>421</v>
      </c>
      <c r="AP215" t="s">
        <v>454</v>
      </c>
    </row>
    <row r="216" spans="1:53" x14ac:dyDescent="0.2">
      <c r="A216">
        <v>190</v>
      </c>
      <c r="B216" t="s">
        <v>315</v>
      </c>
      <c r="C216" t="str">
        <f t="shared" si="25"/>
        <v>SB082916TAWCSCB32DVMTV4R1</v>
      </c>
      <c r="D216" t="str">
        <f t="shared" si="26"/>
        <v>B082916TAWCSCB32D</v>
      </c>
      <c r="E216" s="3">
        <v>1</v>
      </c>
      <c r="F216" t="s">
        <v>691</v>
      </c>
      <c r="G216" t="str">
        <f t="shared" si="27"/>
        <v>082916</v>
      </c>
      <c r="I216" t="s">
        <v>685</v>
      </c>
      <c r="J216" t="s">
        <v>684</v>
      </c>
      <c r="K216" t="str">
        <f>"083116"</f>
        <v>083116</v>
      </c>
      <c r="L216" t="s">
        <v>387</v>
      </c>
      <c r="M216" t="s">
        <v>409</v>
      </c>
      <c r="N216" s="7">
        <v>42635</v>
      </c>
      <c r="O216">
        <v>1</v>
      </c>
      <c r="P216" s="7">
        <v>42684</v>
      </c>
      <c r="Q216">
        <v>23</v>
      </c>
      <c r="R216" s="10" t="s">
        <v>621</v>
      </c>
      <c r="Z216" s="7">
        <v>42803</v>
      </c>
      <c r="AA216">
        <v>20</v>
      </c>
      <c r="AB216" t="s">
        <v>419</v>
      </c>
      <c r="AC216" t="s">
        <v>450</v>
      </c>
      <c r="AD216" t="s">
        <v>511</v>
      </c>
      <c r="AE216" t="s">
        <v>454</v>
      </c>
      <c r="AF216" s="7">
        <v>42810</v>
      </c>
      <c r="AG216" t="s">
        <v>206</v>
      </c>
      <c r="AH216" t="s">
        <v>419</v>
      </c>
      <c r="AO216" t="s">
        <v>419</v>
      </c>
      <c r="AP216" t="s">
        <v>454</v>
      </c>
    </row>
    <row r="217" spans="1:53" x14ac:dyDescent="0.2">
      <c r="A217">
        <v>190</v>
      </c>
      <c r="B217" t="s">
        <v>315</v>
      </c>
      <c r="C217" t="str">
        <f t="shared" si="25"/>
        <v>SB082916TAWCSCB32DVMTV4R2</v>
      </c>
      <c r="D217" t="str">
        <f t="shared" si="26"/>
        <v>B082916TAWCSCB32D</v>
      </c>
      <c r="E217" s="3">
        <v>2</v>
      </c>
      <c r="F217" t="s">
        <v>691</v>
      </c>
      <c r="G217" t="str">
        <f t="shared" si="27"/>
        <v>082916</v>
      </c>
      <c r="I217" t="s">
        <v>685</v>
      </c>
      <c r="J217" t="s">
        <v>684</v>
      </c>
      <c r="K217" t="str">
        <f>"082916"</f>
        <v>082916</v>
      </c>
      <c r="L217" t="s">
        <v>387</v>
      </c>
      <c r="N217" s="7">
        <v>42635</v>
      </c>
      <c r="O217">
        <v>1</v>
      </c>
      <c r="P217" s="7">
        <v>42794</v>
      </c>
      <c r="Q217" t="s">
        <v>419</v>
      </c>
      <c r="Z217" s="7">
        <v>42803</v>
      </c>
      <c r="AA217">
        <v>20</v>
      </c>
      <c r="AB217" t="s">
        <v>419</v>
      </c>
      <c r="AC217" t="s">
        <v>450</v>
      </c>
      <c r="AD217" t="s">
        <v>511</v>
      </c>
      <c r="AE217" t="s">
        <v>454</v>
      </c>
      <c r="AF217" s="7">
        <v>42810</v>
      </c>
      <c r="AG217" t="s">
        <v>206</v>
      </c>
      <c r="AH217" t="s">
        <v>419</v>
      </c>
      <c r="AO217" t="s">
        <v>419</v>
      </c>
      <c r="AP217" t="s">
        <v>454</v>
      </c>
    </row>
    <row r="218" spans="1:53" x14ac:dyDescent="0.2">
      <c r="A218">
        <v>191</v>
      </c>
      <c r="B218" t="s">
        <v>383</v>
      </c>
      <c r="C218" t="str">
        <f t="shared" si="25"/>
        <v>SB083016TAWCSCB33CDVMTV4R1</v>
      </c>
      <c r="D218" t="str">
        <f t="shared" si="26"/>
        <v>B083016TAWCSCB33CD</v>
      </c>
      <c r="E218" s="3">
        <v>1</v>
      </c>
      <c r="F218" t="s">
        <v>686</v>
      </c>
      <c r="G218" t="str">
        <f t="shared" si="27"/>
        <v>083016</v>
      </c>
      <c r="I218" t="s">
        <v>685</v>
      </c>
      <c r="J218" t="s">
        <v>684</v>
      </c>
      <c r="K218" t="str">
        <f t="shared" ref="K218:K224" si="28">"083016"</f>
        <v>083016</v>
      </c>
      <c r="L218" t="s">
        <v>384</v>
      </c>
      <c r="N218" s="7">
        <v>42635</v>
      </c>
      <c r="O218">
        <v>3</v>
      </c>
      <c r="P218" s="7">
        <v>42794</v>
      </c>
      <c r="Q218" t="s">
        <v>418</v>
      </c>
      <c r="Z218" s="7">
        <v>42803</v>
      </c>
      <c r="AA218">
        <v>20</v>
      </c>
      <c r="AB218" t="s">
        <v>418</v>
      </c>
      <c r="AC218" t="s">
        <v>451</v>
      </c>
      <c r="AD218" t="s">
        <v>511</v>
      </c>
      <c r="AE218" t="s">
        <v>454</v>
      </c>
      <c r="AF218" s="7">
        <v>42810</v>
      </c>
      <c r="AG218" t="s">
        <v>206</v>
      </c>
      <c r="AH218" t="s">
        <v>418</v>
      </c>
      <c r="AJ218" s="7">
        <v>42836</v>
      </c>
      <c r="AK218" t="s">
        <v>461</v>
      </c>
      <c r="AL218" t="s">
        <v>443</v>
      </c>
      <c r="AO218" t="s">
        <v>418</v>
      </c>
      <c r="AP218" t="s">
        <v>454</v>
      </c>
    </row>
    <row r="219" spans="1:53" x14ac:dyDescent="0.2">
      <c r="A219">
        <v>192</v>
      </c>
      <c r="B219" t="s">
        <v>380</v>
      </c>
      <c r="C219" t="str">
        <f t="shared" si="25"/>
        <v>SB083016TAWCSCB41CDVMTV4R1</v>
      </c>
      <c r="D219" t="str">
        <f t="shared" si="26"/>
        <v>B083016TAWCSCB41CD</v>
      </c>
      <c r="E219" s="3">
        <v>1</v>
      </c>
      <c r="F219" t="s">
        <v>692</v>
      </c>
      <c r="G219" t="str">
        <f t="shared" si="27"/>
        <v>083016</v>
      </c>
      <c r="I219" t="s">
        <v>685</v>
      </c>
      <c r="J219" t="s">
        <v>684</v>
      </c>
      <c r="K219" t="str">
        <f t="shared" si="28"/>
        <v>083016</v>
      </c>
      <c r="L219" t="s">
        <v>379</v>
      </c>
      <c r="N219" s="7">
        <v>42635</v>
      </c>
      <c r="O219">
        <v>3</v>
      </c>
      <c r="P219" s="8">
        <v>42709</v>
      </c>
      <c r="Q219" s="3" t="s">
        <v>353</v>
      </c>
      <c r="R219" s="10" t="s">
        <v>523</v>
      </c>
    </row>
    <row r="220" spans="1:53" x14ac:dyDescent="0.2">
      <c r="A220">
        <v>193</v>
      </c>
      <c r="B220" t="s">
        <v>402</v>
      </c>
      <c r="C220" t="str">
        <f t="shared" si="25"/>
        <v>SB083016TAWCSCB42CDVMTV4R1</v>
      </c>
      <c r="D220" t="str">
        <f t="shared" si="26"/>
        <v>B083016TAWCSCB42CD</v>
      </c>
      <c r="E220" s="3">
        <v>1</v>
      </c>
      <c r="F220" t="s">
        <v>693</v>
      </c>
      <c r="G220" t="str">
        <f t="shared" si="27"/>
        <v>083016</v>
      </c>
      <c r="I220" t="s">
        <v>685</v>
      </c>
      <c r="J220" t="s">
        <v>684</v>
      </c>
      <c r="K220" t="str">
        <f t="shared" si="28"/>
        <v>083016</v>
      </c>
      <c r="L220" t="s">
        <v>351</v>
      </c>
      <c r="N220" s="7">
        <v>42628</v>
      </c>
      <c r="P220" s="7">
        <v>42822</v>
      </c>
      <c r="Q220" t="s">
        <v>426</v>
      </c>
      <c r="Z220" s="7">
        <v>42824</v>
      </c>
      <c r="AA220">
        <v>20</v>
      </c>
      <c r="AB220" t="s">
        <v>426</v>
      </c>
      <c r="AC220" t="s">
        <v>437</v>
      </c>
      <c r="AD220" t="s">
        <v>511</v>
      </c>
      <c r="AF220" s="7">
        <v>42829</v>
      </c>
      <c r="AG220" t="s">
        <v>206</v>
      </c>
      <c r="AH220" t="s">
        <v>426</v>
      </c>
      <c r="AJ220" s="7">
        <v>42836</v>
      </c>
      <c r="AK220" t="s">
        <v>459</v>
      </c>
      <c r="AL220" t="s">
        <v>455</v>
      </c>
      <c r="AO220" t="s">
        <v>426</v>
      </c>
    </row>
    <row r="221" spans="1:53" x14ac:dyDescent="0.2">
      <c r="A221">
        <v>194</v>
      </c>
      <c r="B221" t="s">
        <v>403</v>
      </c>
      <c r="C221" t="str">
        <f t="shared" si="25"/>
        <v>SB083016TAWCSCB42CDVMTV4R2</v>
      </c>
      <c r="D221" t="str">
        <f t="shared" si="26"/>
        <v>B083016TAWCSCB42CD</v>
      </c>
      <c r="E221" s="3">
        <v>2</v>
      </c>
      <c r="F221" t="s">
        <v>693</v>
      </c>
      <c r="G221" t="str">
        <f t="shared" si="27"/>
        <v>083016</v>
      </c>
      <c r="I221" t="s">
        <v>685</v>
      </c>
      <c r="J221" t="s">
        <v>684</v>
      </c>
      <c r="K221" t="str">
        <f t="shared" si="28"/>
        <v>083016</v>
      </c>
      <c r="L221" t="s">
        <v>351</v>
      </c>
      <c r="N221" s="7">
        <v>42635</v>
      </c>
      <c r="O221" t="s">
        <v>401</v>
      </c>
      <c r="P221" s="7">
        <v>42649</v>
      </c>
      <c r="Q221" t="s">
        <v>353</v>
      </c>
      <c r="R221" s="10" t="s">
        <v>521</v>
      </c>
      <c r="U221">
        <v>0.432</v>
      </c>
      <c r="V221" s="7">
        <v>42654</v>
      </c>
      <c r="X221" t="s">
        <v>353</v>
      </c>
      <c r="Y221" t="s">
        <v>533</v>
      </c>
      <c r="Z221" s="7">
        <v>42661</v>
      </c>
      <c r="AA221">
        <v>20</v>
      </c>
      <c r="AB221" t="s">
        <v>534</v>
      </c>
      <c r="AC221" t="s">
        <v>545</v>
      </c>
      <c r="AD221" t="s">
        <v>353</v>
      </c>
      <c r="AE221" t="s">
        <v>502</v>
      </c>
      <c r="AF221" t="s">
        <v>553</v>
      </c>
      <c r="AG221" t="s">
        <v>206</v>
      </c>
      <c r="AH221" t="s">
        <v>554</v>
      </c>
    </row>
    <row r="222" spans="1:53" x14ac:dyDescent="0.2">
      <c r="A222">
        <v>195</v>
      </c>
      <c r="B222" t="s">
        <v>316</v>
      </c>
      <c r="C222" t="str">
        <f t="shared" si="25"/>
        <v>SB082916TAWCSCB43CDVMTV4R1</v>
      </c>
      <c r="D222" t="str">
        <f t="shared" si="26"/>
        <v>B082916TAWCSCB43CD</v>
      </c>
      <c r="E222" s="3">
        <v>1</v>
      </c>
      <c r="F222" t="s">
        <v>694</v>
      </c>
      <c r="G222" t="str">
        <f t="shared" si="27"/>
        <v>082916</v>
      </c>
      <c r="I222" t="s">
        <v>685</v>
      </c>
      <c r="J222" t="s">
        <v>684</v>
      </c>
      <c r="K222" t="str">
        <f t="shared" si="28"/>
        <v>083016</v>
      </c>
      <c r="L222" t="s">
        <v>350</v>
      </c>
      <c r="N222" s="7">
        <v>42628</v>
      </c>
      <c r="O222" t="s">
        <v>404</v>
      </c>
    </row>
    <row r="223" spans="1:53" x14ac:dyDescent="0.2">
      <c r="A223">
        <v>196</v>
      </c>
      <c r="B223" t="s">
        <v>316</v>
      </c>
      <c r="C223" t="str">
        <f t="shared" si="25"/>
        <v>SB082916TAWCSCB43CDVMTV4R2</v>
      </c>
      <c r="D223" t="str">
        <f t="shared" si="26"/>
        <v>B082916TAWCSCB43CD</v>
      </c>
      <c r="E223" s="3">
        <v>2</v>
      </c>
      <c r="F223" t="s">
        <v>694</v>
      </c>
      <c r="G223" t="str">
        <f t="shared" si="27"/>
        <v>082916</v>
      </c>
      <c r="I223" t="s">
        <v>685</v>
      </c>
      <c r="J223" t="s">
        <v>684</v>
      </c>
      <c r="K223" t="str">
        <f t="shared" si="28"/>
        <v>083016</v>
      </c>
      <c r="L223" t="s">
        <v>350</v>
      </c>
      <c r="N223" s="7">
        <v>42628</v>
      </c>
      <c r="O223" t="s">
        <v>514</v>
      </c>
      <c r="P223" s="7">
        <v>42649</v>
      </c>
      <c r="Q223" t="s">
        <v>353</v>
      </c>
      <c r="R223" s="10">
        <v>3</v>
      </c>
      <c r="S223" s="7">
        <v>42654</v>
      </c>
      <c r="T223" t="s">
        <v>353</v>
      </c>
      <c r="U223">
        <v>1.01</v>
      </c>
      <c r="V223" s="7">
        <v>42654</v>
      </c>
      <c r="X223" t="s">
        <v>353</v>
      </c>
      <c r="Y223" t="s">
        <v>504</v>
      </c>
      <c r="Z223" s="7">
        <v>42661</v>
      </c>
      <c r="AA223">
        <v>20</v>
      </c>
      <c r="AB223" t="s">
        <v>534</v>
      </c>
      <c r="AC223" t="s">
        <v>457</v>
      </c>
      <c r="AD223" t="s">
        <v>353</v>
      </c>
      <c r="AE223" t="s">
        <v>502</v>
      </c>
      <c r="AF223" t="s">
        <v>553</v>
      </c>
      <c r="AG223" t="s">
        <v>206</v>
      </c>
      <c r="AH223" t="s">
        <v>554</v>
      </c>
      <c r="AJ223" s="7">
        <v>42677</v>
      </c>
      <c r="AK223" s="3" t="s">
        <v>594</v>
      </c>
      <c r="AL223" s="3" t="s">
        <v>457</v>
      </c>
      <c r="AM223" s="3" t="s">
        <v>591</v>
      </c>
      <c r="AN223">
        <v>8</v>
      </c>
      <c r="AO223" s="3" t="s">
        <v>353</v>
      </c>
      <c r="AQ223" t="s">
        <v>622</v>
      </c>
      <c r="AT223" s="7">
        <v>42685</v>
      </c>
      <c r="AU223" t="s">
        <v>353</v>
      </c>
      <c r="AV223" t="s">
        <v>623</v>
      </c>
      <c r="BA223" t="s">
        <v>674</v>
      </c>
    </row>
    <row r="224" spans="1:53" x14ac:dyDescent="0.2">
      <c r="A224">
        <v>197</v>
      </c>
      <c r="B224" t="s">
        <v>394</v>
      </c>
      <c r="C224" t="str">
        <f t="shared" si="25"/>
        <v>SB082916TAWCSCB43CDVMTV4R3</v>
      </c>
      <c r="D224" t="str">
        <f t="shared" si="26"/>
        <v>B082916TAWCSCB43CD</v>
      </c>
      <c r="E224" s="3">
        <v>3</v>
      </c>
      <c r="F224" t="s">
        <v>694</v>
      </c>
      <c r="G224" t="str">
        <f t="shared" si="27"/>
        <v>082916</v>
      </c>
      <c r="I224" t="s">
        <v>685</v>
      </c>
      <c r="J224" t="s">
        <v>684</v>
      </c>
      <c r="K224" t="str">
        <f t="shared" si="28"/>
        <v>083016</v>
      </c>
      <c r="L224" t="s">
        <v>350</v>
      </c>
      <c r="N224" s="7">
        <v>42635</v>
      </c>
      <c r="O224" t="s">
        <v>395</v>
      </c>
      <c r="P224" s="7">
        <v>42822</v>
      </c>
      <c r="Q224" t="s">
        <v>422</v>
      </c>
      <c r="Z224" s="7">
        <v>42824</v>
      </c>
      <c r="AA224">
        <v>20</v>
      </c>
      <c r="AB224" t="s">
        <v>422</v>
      </c>
      <c r="AC224" t="s">
        <v>455</v>
      </c>
      <c r="AD224" t="s">
        <v>511</v>
      </c>
      <c r="AF224" s="7">
        <v>42829</v>
      </c>
      <c r="AG224" t="s">
        <v>206</v>
      </c>
      <c r="AH224" t="s">
        <v>422</v>
      </c>
      <c r="AJ224" s="7"/>
      <c r="AP224" t="s">
        <v>486</v>
      </c>
    </row>
    <row r="225" spans="1:53" x14ac:dyDescent="0.2">
      <c r="A225">
        <v>198</v>
      </c>
      <c r="B225" t="s">
        <v>317</v>
      </c>
      <c r="C225" t="str">
        <f t="shared" si="25"/>
        <v>SB082916TAWCSCB44DVMTV4R1</v>
      </c>
      <c r="D225" t="str">
        <f t="shared" si="26"/>
        <v>B082916TAWCSCB44D</v>
      </c>
      <c r="E225" s="3">
        <v>1</v>
      </c>
      <c r="F225" t="s">
        <v>695</v>
      </c>
      <c r="G225" t="str">
        <f t="shared" si="27"/>
        <v>082916</v>
      </c>
      <c r="I225" t="s">
        <v>685</v>
      </c>
      <c r="J225" t="s">
        <v>684</v>
      </c>
      <c r="K225" t="str">
        <f t="shared" ref="K225:K250" si="29">"082916"</f>
        <v>082916</v>
      </c>
      <c r="L225" t="s">
        <v>390</v>
      </c>
      <c r="N225" s="7">
        <v>42635</v>
      </c>
      <c r="O225">
        <v>3</v>
      </c>
      <c r="P225" s="7">
        <v>42709</v>
      </c>
      <c r="Q225" t="s">
        <v>353</v>
      </c>
      <c r="R225" s="10" t="s">
        <v>615</v>
      </c>
    </row>
    <row r="226" spans="1:53" x14ac:dyDescent="0.2">
      <c r="A226">
        <v>199</v>
      </c>
      <c r="B226" t="s">
        <v>318</v>
      </c>
      <c r="C226" t="str">
        <f t="shared" si="25"/>
        <v>SB082916TAWCSCB51DVMTV4R1</v>
      </c>
      <c r="D226" t="str">
        <f t="shared" si="26"/>
        <v>B082916TAWCSCB51D</v>
      </c>
      <c r="E226" s="3">
        <v>1</v>
      </c>
      <c r="F226" t="s">
        <v>696</v>
      </c>
      <c r="G226" t="str">
        <f t="shared" si="27"/>
        <v>082916</v>
      </c>
      <c r="I226" t="s">
        <v>685</v>
      </c>
      <c r="J226" t="s">
        <v>684</v>
      </c>
      <c r="K226" t="str">
        <f t="shared" si="29"/>
        <v>082916</v>
      </c>
      <c r="L226" t="s">
        <v>385</v>
      </c>
      <c r="N226" s="7">
        <v>42635</v>
      </c>
      <c r="O226" t="s">
        <v>386</v>
      </c>
      <c r="P226" s="7">
        <v>42794</v>
      </c>
      <c r="Q226" t="s">
        <v>428</v>
      </c>
      <c r="Z226" s="7">
        <v>42803</v>
      </c>
      <c r="AA226">
        <v>20</v>
      </c>
      <c r="AB226" t="s">
        <v>428</v>
      </c>
      <c r="AC226" t="s">
        <v>438</v>
      </c>
      <c r="AD226" t="s">
        <v>511</v>
      </c>
      <c r="AF226" s="7">
        <v>42810</v>
      </c>
      <c r="AG226" t="s">
        <v>206</v>
      </c>
      <c r="AH226" t="s">
        <v>428</v>
      </c>
      <c r="AJ226" s="7">
        <v>42852</v>
      </c>
      <c r="AK226" t="s">
        <v>474</v>
      </c>
      <c r="AL226" t="s">
        <v>475</v>
      </c>
      <c r="AO226" t="s">
        <v>428</v>
      </c>
    </row>
    <row r="227" spans="1:53" x14ac:dyDescent="0.2">
      <c r="A227">
        <v>200</v>
      </c>
      <c r="B227" t="s">
        <v>319</v>
      </c>
      <c r="C227" t="str">
        <f t="shared" si="25"/>
        <v>SB082916TAWCSCB52DVMTV4R1</v>
      </c>
      <c r="D227" t="str">
        <f t="shared" si="26"/>
        <v>B082916TAWCSCB52D</v>
      </c>
      <c r="E227" s="3">
        <v>1</v>
      </c>
      <c r="F227" t="s">
        <v>697</v>
      </c>
      <c r="G227" t="str">
        <f t="shared" si="27"/>
        <v>082916</v>
      </c>
      <c r="I227" t="s">
        <v>685</v>
      </c>
      <c r="J227" t="s">
        <v>684</v>
      </c>
      <c r="K227" t="str">
        <f t="shared" si="29"/>
        <v>082916</v>
      </c>
      <c r="L227" t="s">
        <v>377</v>
      </c>
      <c r="N227" s="7">
        <v>42635</v>
      </c>
      <c r="O227">
        <v>1</v>
      </c>
    </row>
    <row r="228" spans="1:53" x14ac:dyDescent="0.2">
      <c r="A228">
        <v>201</v>
      </c>
      <c r="B228" t="s">
        <v>381</v>
      </c>
      <c r="C228" t="str">
        <f t="shared" si="25"/>
        <v>SB082916TAWCSCB53DVMTV4R1</v>
      </c>
      <c r="D228" t="str">
        <f t="shared" si="26"/>
        <v>B082916TAWCSCB53D</v>
      </c>
      <c r="E228" s="3">
        <v>1</v>
      </c>
      <c r="F228" t="s">
        <v>698</v>
      </c>
      <c r="G228" t="str">
        <f t="shared" si="27"/>
        <v>082916</v>
      </c>
      <c r="I228" t="s">
        <v>685</v>
      </c>
      <c r="J228" t="s">
        <v>684</v>
      </c>
      <c r="K228" t="str">
        <f t="shared" si="29"/>
        <v>082916</v>
      </c>
      <c r="L228" t="s">
        <v>382</v>
      </c>
      <c r="N228" s="7">
        <v>42635</v>
      </c>
      <c r="O228">
        <v>1</v>
      </c>
      <c r="P228" s="7">
        <v>42649</v>
      </c>
      <c r="Q228" t="s">
        <v>353</v>
      </c>
      <c r="R228" s="10" t="s">
        <v>516</v>
      </c>
      <c r="U228">
        <v>2.08</v>
      </c>
      <c r="V228" s="7">
        <v>42654</v>
      </c>
      <c r="X228" t="s">
        <v>353</v>
      </c>
      <c r="Y228" t="s">
        <v>533</v>
      </c>
      <c r="Z228" s="7">
        <v>42661</v>
      </c>
      <c r="AA228">
        <v>20</v>
      </c>
      <c r="AB228" t="s">
        <v>534</v>
      </c>
      <c r="AC228" t="s">
        <v>455</v>
      </c>
      <c r="AD228" t="s">
        <v>353</v>
      </c>
      <c r="AE228" t="s">
        <v>502</v>
      </c>
      <c r="AF228" t="s">
        <v>553</v>
      </c>
      <c r="AG228" t="s">
        <v>206</v>
      </c>
      <c r="AH228" t="s">
        <v>554</v>
      </c>
      <c r="AJ228" s="7">
        <v>42677</v>
      </c>
      <c r="AK228" s="3" t="s">
        <v>471</v>
      </c>
      <c r="AL228" s="3" t="s">
        <v>592</v>
      </c>
      <c r="AM228" s="3" t="s">
        <v>591</v>
      </c>
      <c r="AN228">
        <v>8</v>
      </c>
      <c r="AO228" s="3" t="s">
        <v>353</v>
      </c>
      <c r="AQ228" t="s">
        <v>622</v>
      </c>
      <c r="AT228" s="7">
        <v>42685</v>
      </c>
      <c r="AU228" t="s">
        <v>353</v>
      </c>
      <c r="AV228" t="s">
        <v>623</v>
      </c>
      <c r="BA228" t="s">
        <v>674</v>
      </c>
    </row>
    <row r="229" spans="1:53" x14ac:dyDescent="0.2">
      <c r="A229">
        <v>202</v>
      </c>
      <c r="B229" t="s">
        <v>320</v>
      </c>
      <c r="C229" t="str">
        <f t="shared" si="25"/>
        <v>SB082916TAWCSCB53DVMTV4R2</v>
      </c>
      <c r="D229" t="str">
        <f t="shared" si="26"/>
        <v>B082916TAWCSCB53D</v>
      </c>
      <c r="E229" s="3">
        <v>2</v>
      </c>
      <c r="F229" t="s">
        <v>698</v>
      </c>
      <c r="G229" t="str">
        <f t="shared" si="27"/>
        <v>082916</v>
      </c>
      <c r="I229" t="s">
        <v>685</v>
      </c>
      <c r="J229" t="s">
        <v>684</v>
      </c>
      <c r="K229" t="str">
        <f t="shared" si="29"/>
        <v>082916</v>
      </c>
      <c r="L229" t="s">
        <v>378</v>
      </c>
      <c r="N229" s="7">
        <v>42635</v>
      </c>
      <c r="O229">
        <v>2</v>
      </c>
      <c r="P229" s="7">
        <v>42709</v>
      </c>
      <c r="Q229" t="s">
        <v>353</v>
      </c>
      <c r="R229" s="7">
        <v>9</v>
      </c>
    </row>
    <row r="230" spans="1:53" x14ac:dyDescent="0.2">
      <c r="A230">
        <v>202</v>
      </c>
      <c r="B230" t="s">
        <v>320</v>
      </c>
      <c r="C230" t="str">
        <f t="shared" si="25"/>
        <v>SB082916TAWCSCB53DVMTV4R3</v>
      </c>
      <c r="D230" t="str">
        <f t="shared" si="26"/>
        <v>B082916TAWCSCB53D</v>
      </c>
      <c r="E230" s="3">
        <v>3</v>
      </c>
      <c r="F230" t="s">
        <v>698</v>
      </c>
      <c r="G230" t="str">
        <f t="shared" si="27"/>
        <v>082916</v>
      </c>
      <c r="I230" t="s">
        <v>685</v>
      </c>
      <c r="J230" t="s">
        <v>684</v>
      </c>
      <c r="K230" t="str">
        <f t="shared" si="29"/>
        <v>082916</v>
      </c>
      <c r="L230" t="s">
        <v>378</v>
      </c>
      <c r="N230" s="7">
        <v>42635</v>
      </c>
      <c r="O230">
        <v>2</v>
      </c>
      <c r="P230" s="7">
        <v>42794</v>
      </c>
      <c r="Q230" t="s">
        <v>420</v>
      </c>
      <c r="Z230" s="7">
        <v>42803</v>
      </c>
      <c r="AA230">
        <v>20</v>
      </c>
      <c r="AB230" t="s">
        <v>420</v>
      </c>
      <c r="AC230" t="s">
        <v>436</v>
      </c>
      <c r="AD230" t="s">
        <v>511</v>
      </c>
      <c r="AF230" s="7">
        <v>42810</v>
      </c>
      <c r="AG230" t="s">
        <v>206</v>
      </c>
      <c r="AH230" t="s">
        <v>420</v>
      </c>
      <c r="AJ230" s="7">
        <v>42836</v>
      </c>
      <c r="AK230" t="s">
        <v>460</v>
      </c>
      <c r="AL230" t="s">
        <v>465</v>
      </c>
      <c r="AO230" t="s">
        <v>420</v>
      </c>
    </row>
    <row r="231" spans="1:53" x14ac:dyDescent="0.2">
      <c r="A231">
        <v>203</v>
      </c>
      <c r="B231" t="s">
        <v>321</v>
      </c>
      <c r="C231" t="str">
        <f t="shared" si="25"/>
        <v>SB082916TAWCSCB54DVMTV4R1</v>
      </c>
      <c r="D231" t="str">
        <f t="shared" si="26"/>
        <v>B082916TAWCSCB54D</v>
      </c>
      <c r="E231" s="3">
        <v>1</v>
      </c>
      <c r="F231" t="s">
        <v>699</v>
      </c>
      <c r="G231" t="str">
        <f t="shared" si="27"/>
        <v>082916</v>
      </c>
      <c r="I231" t="s">
        <v>685</v>
      </c>
      <c r="J231" t="s">
        <v>684</v>
      </c>
      <c r="K231" t="str">
        <f t="shared" si="29"/>
        <v>082916</v>
      </c>
      <c r="L231" t="s">
        <v>339</v>
      </c>
      <c r="M231" t="s">
        <v>409</v>
      </c>
      <c r="N231" s="7">
        <v>42690</v>
      </c>
      <c r="O231">
        <v>1</v>
      </c>
      <c r="P231" s="8">
        <v>42695</v>
      </c>
      <c r="Q231" s="3" t="s">
        <v>353</v>
      </c>
      <c r="R231" s="10" t="s">
        <v>617</v>
      </c>
    </row>
    <row r="232" spans="1:53" x14ac:dyDescent="0.2">
      <c r="A232">
        <v>203</v>
      </c>
      <c r="B232" t="s">
        <v>639</v>
      </c>
      <c r="C232" t="str">
        <f t="shared" si="25"/>
        <v>SB082916TAWCSCB54DVMTV4R2</v>
      </c>
      <c r="D232" t="str">
        <f t="shared" si="26"/>
        <v>B082916TAWCSCB54D</v>
      </c>
      <c r="E232" s="3">
        <v>2</v>
      </c>
      <c r="F232" t="s">
        <v>699</v>
      </c>
      <c r="G232" t="str">
        <f t="shared" si="27"/>
        <v>082916</v>
      </c>
      <c r="I232" t="s">
        <v>685</v>
      </c>
      <c r="J232" t="s">
        <v>684</v>
      </c>
      <c r="K232" t="str">
        <f t="shared" si="29"/>
        <v>082916</v>
      </c>
      <c r="L232" t="s">
        <v>339</v>
      </c>
      <c r="M232" t="s">
        <v>409</v>
      </c>
      <c r="N232" s="7">
        <v>42690</v>
      </c>
      <c r="O232">
        <v>1</v>
      </c>
    </row>
    <row r="233" spans="1:53" x14ac:dyDescent="0.2">
      <c r="A233">
        <v>204</v>
      </c>
      <c r="B233" t="s">
        <v>630</v>
      </c>
      <c r="C233" t="str">
        <f t="shared" si="25"/>
        <v>SB082916TAWCSCB61DVMTV4R2</v>
      </c>
      <c r="D233" t="str">
        <f t="shared" si="26"/>
        <v>B082916TAWCSCB61D</v>
      </c>
      <c r="E233" s="3">
        <v>2</v>
      </c>
      <c r="F233" t="s">
        <v>700</v>
      </c>
      <c r="G233" t="str">
        <f t="shared" si="27"/>
        <v>082916</v>
      </c>
      <c r="I233" t="s">
        <v>685</v>
      </c>
      <c r="J233" t="s">
        <v>684</v>
      </c>
      <c r="K233" t="str">
        <f t="shared" si="29"/>
        <v>082916</v>
      </c>
      <c r="L233" t="s">
        <v>340</v>
      </c>
      <c r="M233" t="s">
        <v>409</v>
      </c>
      <c r="N233" s="7">
        <v>42690</v>
      </c>
      <c r="O233">
        <v>2</v>
      </c>
      <c r="P233" s="7">
        <v>42695</v>
      </c>
      <c r="Q233" t="s">
        <v>353</v>
      </c>
      <c r="R233" s="10" t="s">
        <v>612</v>
      </c>
    </row>
    <row r="234" spans="1:53" x14ac:dyDescent="0.2">
      <c r="A234">
        <v>204</v>
      </c>
      <c r="B234" t="s">
        <v>322</v>
      </c>
      <c r="C234" t="str">
        <f t="shared" si="25"/>
        <v>SB082916TAWCSCB61DVMTV4R1</v>
      </c>
      <c r="D234" t="str">
        <f t="shared" si="26"/>
        <v>B082916TAWCSCB61D</v>
      </c>
      <c r="E234" s="3">
        <v>1</v>
      </c>
      <c r="F234" t="s">
        <v>700</v>
      </c>
      <c r="G234" t="str">
        <f t="shared" si="27"/>
        <v>082916</v>
      </c>
      <c r="I234" t="s">
        <v>685</v>
      </c>
      <c r="J234" t="s">
        <v>684</v>
      </c>
      <c r="K234" t="str">
        <f t="shared" si="29"/>
        <v>082916</v>
      </c>
      <c r="L234" t="s">
        <v>340</v>
      </c>
      <c r="M234" t="s">
        <v>409</v>
      </c>
      <c r="N234" s="7">
        <v>42670</v>
      </c>
      <c r="O234">
        <v>3</v>
      </c>
      <c r="P234" s="8">
        <v>42695</v>
      </c>
      <c r="Q234" s="3" t="s">
        <v>353</v>
      </c>
      <c r="R234" s="10" t="s">
        <v>618</v>
      </c>
    </row>
    <row r="235" spans="1:53" x14ac:dyDescent="0.2">
      <c r="A235">
        <v>205</v>
      </c>
      <c r="B235" t="s">
        <v>323</v>
      </c>
      <c r="C235" t="str">
        <f t="shared" si="25"/>
        <v>SB082916TAWCSCB62DVMTV4R1</v>
      </c>
      <c r="D235" t="str">
        <f t="shared" si="26"/>
        <v>B082916TAWCSCB62D</v>
      </c>
      <c r="E235" s="3">
        <v>1</v>
      </c>
      <c r="F235" t="s">
        <v>701</v>
      </c>
      <c r="G235" t="str">
        <f t="shared" si="27"/>
        <v>082916</v>
      </c>
      <c r="I235" t="s">
        <v>685</v>
      </c>
      <c r="J235" t="s">
        <v>684</v>
      </c>
      <c r="K235" t="str">
        <f t="shared" si="29"/>
        <v>082916</v>
      </c>
      <c r="L235" t="s">
        <v>341</v>
      </c>
      <c r="M235" t="s">
        <v>409</v>
      </c>
      <c r="N235" s="7">
        <v>42670</v>
      </c>
      <c r="O235">
        <v>3</v>
      </c>
      <c r="P235" s="7">
        <v>42709</v>
      </c>
      <c r="Q235" s="3" t="s">
        <v>353</v>
      </c>
      <c r="R235" s="10" t="s">
        <v>613</v>
      </c>
    </row>
    <row r="236" spans="1:53" x14ac:dyDescent="0.2">
      <c r="A236">
        <v>205</v>
      </c>
      <c r="B236" t="s">
        <v>644</v>
      </c>
      <c r="C236" t="str">
        <f t="shared" si="25"/>
        <v>SB082916TAWCSCB62DVMTV4R2</v>
      </c>
      <c r="D236" t="str">
        <f t="shared" si="26"/>
        <v>B082916TAWCSCB62D</v>
      </c>
      <c r="E236" s="3">
        <v>2</v>
      </c>
      <c r="F236" t="s">
        <v>701</v>
      </c>
      <c r="G236" t="str">
        <f t="shared" si="27"/>
        <v>082916</v>
      </c>
      <c r="I236" t="s">
        <v>685</v>
      </c>
      <c r="J236" t="s">
        <v>684</v>
      </c>
      <c r="K236" t="str">
        <f t="shared" si="29"/>
        <v>082916</v>
      </c>
      <c r="L236" t="s">
        <v>341</v>
      </c>
      <c r="M236" t="s">
        <v>409</v>
      </c>
      <c r="N236" s="7">
        <v>42670</v>
      </c>
      <c r="O236">
        <v>3</v>
      </c>
      <c r="P236" s="7">
        <v>42796</v>
      </c>
      <c r="Q236" t="s">
        <v>430</v>
      </c>
      <c r="Z236" s="7">
        <v>42803</v>
      </c>
      <c r="AA236">
        <v>20</v>
      </c>
      <c r="AB236" t="s">
        <v>430</v>
      </c>
      <c r="AC236" t="s">
        <v>439</v>
      </c>
      <c r="AD236" t="s">
        <v>511</v>
      </c>
      <c r="AF236" s="7">
        <v>42810</v>
      </c>
      <c r="AG236" t="s">
        <v>206</v>
      </c>
      <c r="AH236" t="s">
        <v>430</v>
      </c>
      <c r="AJ236" s="7">
        <v>42836</v>
      </c>
      <c r="AK236" t="s">
        <v>463</v>
      </c>
      <c r="AL236" t="s">
        <v>436</v>
      </c>
      <c r="AO236" t="s">
        <v>430</v>
      </c>
    </row>
    <row r="237" spans="1:53" x14ac:dyDescent="0.2">
      <c r="A237">
        <v>206</v>
      </c>
      <c r="B237" t="s">
        <v>582</v>
      </c>
      <c r="C237" t="str">
        <f t="shared" si="25"/>
        <v>SB082916TAWCSCB63DVMTV4R3</v>
      </c>
      <c r="D237" t="str">
        <f t="shared" si="26"/>
        <v>B082916TAWCSCB63D</v>
      </c>
      <c r="E237" s="3">
        <v>3</v>
      </c>
      <c r="F237" t="s">
        <v>702</v>
      </c>
      <c r="G237" t="str">
        <f t="shared" si="27"/>
        <v>082916</v>
      </c>
      <c r="I237" t="s">
        <v>685</v>
      </c>
      <c r="J237" t="s">
        <v>684</v>
      </c>
      <c r="K237" t="str">
        <f t="shared" si="29"/>
        <v>082916</v>
      </c>
      <c r="L237" t="s">
        <v>342</v>
      </c>
      <c r="M237" t="s">
        <v>409</v>
      </c>
      <c r="N237" s="7">
        <v>42670</v>
      </c>
      <c r="O237">
        <v>1</v>
      </c>
      <c r="P237" s="8">
        <v>42695</v>
      </c>
      <c r="Q237" s="3" t="s">
        <v>353</v>
      </c>
      <c r="R237" s="10" t="s">
        <v>619</v>
      </c>
    </row>
    <row r="238" spans="1:53" x14ac:dyDescent="0.2">
      <c r="A238">
        <v>206</v>
      </c>
      <c r="B238" t="s">
        <v>581</v>
      </c>
      <c r="C238" t="str">
        <f t="shared" si="25"/>
        <v>SB082916TAWCSCB63DVMTV4R1</v>
      </c>
      <c r="D238" t="str">
        <f t="shared" si="26"/>
        <v>B082916TAWCSCB63D</v>
      </c>
      <c r="E238" s="3">
        <v>1</v>
      </c>
      <c r="F238" t="s">
        <v>702</v>
      </c>
      <c r="G238" t="str">
        <f t="shared" si="27"/>
        <v>082916</v>
      </c>
      <c r="I238" t="s">
        <v>685</v>
      </c>
      <c r="J238" t="s">
        <v>684</v>
      </c>
      <c r="K238" t="str">
        <f t="shared" si="29"/>
        <v>082916</v>
      </c>
      <c r="L238" t="s">
        <v>342</v>
      </c>
      <c r="M238" t="s">
        <v>409</v>
      </c>
      <c r="N238" s="7">
        <v>42690</v>
      </c>
      <c r="O238">
        <v>2</v>
      </c>
      <c r="P238" s="8">
        <v>42695</v>
      </c>
      <c r="Q238" s="3" t="s">
        <v>353</v>
      </c>
      <c r="R238" s="10" t="s">
        <v>522</v>
      </c>
    </row>
    <row r="239" spans="1:53" x14ac:dyDescent="0.2">
      <c r="A239">
        <v>207</v>
      </c>
      <c r="B239" t="s">
        <v>631</v>
      </c>
      <c r="C239" t="str">
        <f t="shared" si="25"/>
        <v>SB082916TAWCSCB64DVMTV4R2</v>
      </c>
      <c r="D239" t="str">
        <f t="shared" si="26"/>
        <v>B082916TAWCSCB64D</v>
      </c>
      <c r="E239" s="3">
        <v>2</v>
      </c>
      <c r="F239" t="s">
        <v>703</v>
      </c>
      <c r="G239" t="str">
        <f t="shared" si="27"/>
        <v>082916</v>
      </c>
      <c r="I239" t="s">
        <v>685</v>
      </c>
      <c r="J239" t="s">
        <v>684</v>
      </c>
      <c r="K239" t="str">
        <f t="shared" si="29"/>
        <v>082916</v>
      </c>
      <c r="L239" t="s">
        <v>343</v>
      </c>
      <c r="M239" t="s">
        <v>409</v>
      </c>
      <c r="N239" s="7">
        <v>42690</v>
      </c>
      <c r="O239">
        <v>2</v>
      </c>
      <c r="P239" s="8">
        <v>42695</v>
      </c>
      <c r="Q239" s="3" t="s">
        <v>353</v>
      </c>
      <c r="R239" s="10" t="s">
        <v>529</v>
      </c>
    </row>
    <row r="240" spans="1:53" x14ac:dyDescent="0.2">
      <c r="A240">
        <v>207</v>
      </c>
      <c r="B240" t="s">
        <v>324</v>
      </c>
      <c r="C240" t="str">
        <f t="shared" si="25"/>
        <v>SB082916TAWCSCB64DVMTV4R1</v>
      </c>
      <c r="D240" t="str">
        <f t="shared" si="26"/>
        <v>B082916TAWCSCB64D</v>
      </c>
      <c r="E240" s="3">
        <v>1</v>
      </c>
      <c r="F240" t="s">
        <v>703</v>
      </c>
      <c r="G240" t="str">
        <f t="shared" si="27"/>
        <v>082916</v>
      </c>
      <c r="I240" t="s">
        <v>685</v>
      </c>
      <c r="J240" t="s">
        <v>684</v>
      </c>
      <c r="K240" t="str">
        <f t="shared" si="29"/>
        <v>082916</v>
      </c>
      <c r="L240" t="s">
        <v>343</v>
      </c>
      <c r="M240" t="s">
        <v>409</v>
      </c>
      <c r="N240" s="7">
        <v>42690</v>
      </c>
      <c r="O240">
        <v>2</v>
      </c>
      <c r="P240" s="8">
        <v>42709</v>
      </c>
      <c r="Q240" s="3" t="s">
        <v>353</v>
      </c>
      <c r="R240" s="10" t="s">
        <v>612</v>
      </c>
    </row>
    <row r="241" spans="1:53" x14ac:dyDescent="0.2">
      <c r="A241">
        <v>208</v>
      </c>
      <c r="B241" t="s">
        <v>579</v>
      </c>
      <c r="C241" t="str">
        <f t="shared" si="25"/>
        <v>SB082916TAWCSCB71DVMTV4R1</v>
      </c>
      <c r="D241" t="str">
        <f t="shared" si="26"/>
        <v>B082916TAWCSCB71D</v>
      </c>
      <c r="E241" s="3">
        <v>1</v>
      </c>
      <c r="F241" t="s">
        <v>704</v>
      </c>
      <c r="G241" t="str">
        <f t="shared" si="27"/>
        <v>082916</v>
      </c>
      <c r="I241" t="s">
        <v>685</v>
      </c>
      <c r="J241" t="s">
        <v>684</v>
      </c>
      <c r="K241" t="str">
        <f t="shared" si="29"/>
        <v>082916</v>
      </c>
      <c r="L241" t="s">
        <v>344</v>
      </c>
      <c r="M241" t="s">
        <v>409</v>
      </c>
      <c r="N241" s="7">
        <v>42670</v>
      </c>
      <c r="O241">
        <v>3</v>
      </c>
      <c r="P241" s="7">
        <v>42684</v>
      </c>
      <c r="Q241" t="s">
        <v>353</v>
      </c>
      <c r="R241" s="10" t="s">
        <v>609</v>
      </c>
    </row>
    <row r="242" spans="1:53" x14ac:dyDescent="0.2">
      <c r="A242">
        <v>208</v>
      </c>
      <c r="B242" t="s">
        <v>580</v>
      </c>
      <c r="C242" t="str">
        <f t="shared" si="25"/>
        <v>SB082916TAWCSCB71DVMTV4R2</v>
      </c>
      <c r="D242" t="str">
        <f t="shared" si="26"/>
        <v>B082916TAWCSCB71D</v>
      </c>
      <c r="E242" s="3">
        <v>2</v>
      </c>
      <c r="F242" t="s">
        <v>704</v>
      </c>
      <c r="G242" t="str">
        <f t="shared" si="27"/>
        <v>082916</v>
      </c>
      <c r="I242" t="s">
        <v>685</v>
      </c>
      <c r="J242" t="s">
        <v>684</v>
      </c>
      <c r="K242" t="str">
        <f t="shared" si="29"/>
        <v>082916</v>
      </c>
      <c r="L242" t="s">
        <v>344</v>
      </c>
      <c r="M242" t="s">
        <v>409</v>
      </c>
      <c r="P242" s="7">
        <v>42796</v>
      </c>
      <c r="Q242" t="s">
        <v>431</v>
      </c>
      <c r="Z242" s="7">
        <v>42803</v>
      </c>
      <c r="AA242">
        <v>20</v>
      </c>
      <c r="AB242" t="s">
        <v>440</v>
      </c>
      <c r="AC242" t="s">
        <v>441</v>
      </c>
      <c r="AD242" t="s">
        <v>511</v>
      </c>
      <c r="AF242" s="7">
        <v>42810</v>
      </c>
      <c r="AG242" t="s">
        <v>206</v>
      </c>
      <c r="AH242" t="s">
        <v>431</v>
      </c>
      <c r="AJ242" s="7">
        <v>42845</v>
      </c>
      <c r="AK242" t="s">
        <v>468</v>
      </c>
      <c r="AL242" t="s">
        <v>441</v>
      </c>
      <c r="AO242" t="s">
        <v>431</v>
      </c>
    </row>
    <row r="243" spans="1:53" x14ac:dyDescent="0.2">
      <c r="A243">
        <v>208</v>
      </c>
      <c r="B243" t="s">
        <v>580</v>
      </c>
      <c r="C243" t="str">
        <f t="shared" si="25"/>
        <v>SB082916TAWCSCB71DVMTV4R3</v>
      </c>
      <c r="D243" t="str">
        <f t="shared" si="26"/>
        <v>B082916TAWCSCB71D</v>
      </c>
      <c r="E243" s="3">
        <v>3</v>
      </c>
      <c r="F243" t="s">
        <v>704</v>
      </c>
      <c r="G243" t="str">
        <f t="shared" si="27"/>
        <v>082916</v>
      </c>
      <c r="I243" t="s">
        <v>685</v>
      </c>
      <c r="J243" t="s">
        <v>684</v>
      </c>
      <c r="K243" t="str">
        <f t="shared" si="29"/>
        <v>082916</v>
      </c>
      <c r="L243" t="s">
        <v>344</v>
      </c>
      <c r="M243" t="s">
        <v>409</v>
      </c>
      <c r="N243" s="7">
        <v>42690</v>
      </c>
      <c r="O243">
        <v>1</v>
      </c>
      <c r="P243" s="7"/>
    </row>
    <row r="244" spans="1:53" x14ac:dyDescent="0.2">
      <c r="A244">
        <v>209</v>
      </c>
      <c r="B244" t="s">
        <v>643</v>
      </c>
      <c r="C244" t="str">
        <f t="shared" si="25"/>
        <v>SB082916TAWCSCB72DVMTV4R2</v>
      </c>
      <c r="D244" t="str">
        <f t="shared" si="26"/>
        <v>B082916TAWCSCB72D</v>
      </c>
      <c r="E244" s="3">
        <v>2</v>
      </c>
      <c r="F244" t="s">
        <v>705</v>
      </c>
      <c r="G244" t="str">
        <f t="shared" si="27"/>
        <v>082916</v>
      </c>
      <c r="I244" t="s">
        <v>685</v>
      </c>
      <c r="J244" t="s">
        <v>684</v>
      </c>
      <c r="K244" t="str">
        <f t="shared" si="29"/>
        <v>082916</v>
      </c>
      <c r="L244" t="s">
        <v>345</v>
      </c>
      <c r="M244" t="s">
        <v>409</v>
      </c>
      <c r="N244" s="7">
        <v>42670</v>
      </c>
      <c r="O244">
        <v>1</v>
      </c>
      <c r="P244" s="8">
        <v>42684</v>
      </c>
      <c r="Q244" s="3" t="s">
        <v>353</v>
      </c>
      <c r="R244" s="10" t="s">
        <v>527</v>
      </c>
    </row>
    <row r="245" spans="1:53" x14ac:dyDescent="0.2">
      <c r="A245">
        <v>209</v>
      </c>
      <c r="B245" t="s">
        <v>325</v>
      </c>
      <c r="C245" t="str">
        <f t="shared" si="25"/>
        <v>SB082916TAWCSCB72DVMTV4R1</v>
      </c>
      <c r="D245" t="str">
        <f t="shared" si="26"/>
        <v>B082916TAWCSCB72D</v>
      </c>
      <c r="E245" s="3">
        <v>1</v>
      </c>
      <c r="F245" t="s">
        <v>705</v>
      </c>
      <c r="G245" t="str">
        <f t="shared" si="27"/>
        <v>082916</v>
      </c>
      <c r="I245" t="s">
        <v>685</v>
      </c>
      <c r="J245" t="s">
        <v>684</v>
      </c>
      <c r="K245" t="str">
        <f t="shared" si="29"/>
        <v>082916</v>
      </c>
      <c r="L245" t="s">
        <v>345</v>
      </c>
      <c r="M245" t="s">
        <v>409</v>
      </c>
      <c r="N245" s="7">
        <v>42670</v>
      </c>
      <c r="O245">
        <v>1</v>
      </c>
      <c r="P245" s="8">
        <v>42695</v>
      </c>
      <c r="Q245" s="3" t="s">
        <v>353</v>
      </c>
      <c r="R245" s="10" t="s">
        <v>517</v>
      </c>
    </row>
    <row r="246" spans="1:53" x14ac:dyDescent="0.2">
      <c r="A246">
        <v>210</v>
      </c>
      <c r="B246" t="s">
        <v>646</v>
      </c>
      <c r="C246" t="str">
        <f t="shared" si="25"/>
        <v>SB082916TAWCSCB73DVMTV4R3</v>
      </c>
      <c r="D246" t="str">
        <f t="shared" si="26"/>
        <v>B082916TAWCSCB73D</v>
      </c>
      <c r="E246" s="3">
        <v>3</v>
      </c>
      <c r="F246" t="s">
        <v>706</v>
      </c>
      <c r="G246" t="str">
        <f t="shared" si="27"/>
        <v>082916</v>
      </c>
      <c r="I246" t="s">
        <v>685</v>
      </c>
      <c r="J246" t="s">
        <v>684</v>
      </c>
      <c r="K246" t="str">
        <f t="shared" si="29"/>
        <v>082916</v>
      </c>
      <c r="L246" t="s">
        <v>346</v>
      </c>
      <c r="M246" t="s">
        <v>409</v>
      </c>
      <c r="N246" s="7">
        <v>42670</v>
      </c>
      <c r="O246">
        <v>2</v>
      </c>
      <c r="P246" s="7">
        <v>42709</v>
      </c>
      <c r="Q246" t="s">
        <v>353</v>
      </c>
      <c r="R246" s="10" t="s">
        <v>517</v>
      </c>
    </row>
    <row r="247" spans="1:53" x14ac:dyDescent="0.2">
      <c r="A247">
        <v>210</v>
      </c>
      <c r="B247" t="s">
        <v>584</v>
      </c>
      <c r="C247" t="str">
        <f t="shared" si="25"/>
        <v>SB082916TAWCSCB73DVMTV4R2</v>
      </c>
      <c r="D247" t="str">
        <f t="shared" si="26"/>
        <v>B082916TAWCSCB73D</v>
      </c>
      <c r="E247" s="3">
        <v>2</v>
      </c>
      <c r="F247" t="s">
        <v>706</v>
      </c>
      <c r="G247" t="str">
        <f t="shared" si="27"/>
        <v>082916</v>
      </c>
      <c r="I247" t="s">
        <v>685</v>
      </c>
      <c r="J247" t="s">
        <v>684</v>
      </c>
      <c r="K247" t="str">
        <f t="shared" si="29"/>
        <v>082916</v>
      </c>
      <c r="L247" t="s">
        <v>346</v>
      </c>
      <c r="M247" t="s">
        <v>409</v>
      </c>
      <c r="N247" s="7">
        <v>42690</v>
      </c>
      <c r="O247">
        <v>1</v>
      </c>
      <c r="P247" s="7">
        <v>42796</v>
      </c>
      <c r="Q247" t="s">
        <v>432</v>
      </c>
      <c r="Z247" s="7">
        <v>42803</v>
      </c>
      <c r="AA247">
        <v>20</v>
      </c>
      <c r="AB247" t="s">
        <v>442</v>
      </c>
      <c r="AC247" t="s">
        <v>480</v>
      </c>
      <c r="AD247" t="s">
        <v>511</v>
      </c>
      <c r="AF247" s="7">
        <v>42810</v>
      </c>
      <c r="AG247" t="s">
        <v>206</v>
      </c>
      <c r="AH247" t="s">
        <v>432</v>
      </c>
      <c r="AJ247" s="7">
        <v>42836</v>
      </c>
      <c r="AK247" t="s">
        <v>458</v>
      </c>
      <c r="AL247" t="s">
        <v>437</v>
      </c>
      <c r="AO247" t="s">
        <v>432</v>
      </c>
    </row>
    <row r="248" spans="1:53" x14ac:dyDescent="0.2">
      <c r="A248">
        <v>210</v>
      </c>
      <c r="B248" t="s">
        <v>583</v>
      </c>
      <c r="C248" t="str">
        <f t="shared" si="25"/>
        <v>SB082916TAWCSCB73DVMTV4R1</v>
      </c>
      <c r="D248" t="str">
        <f>CONCATENATE("B",G248,"TAWCS", F248, "D",H248)</f>
        <v>B082916TAWCSCB73D</v>
      </c>
      <c r="E248" s="3">
        <v>1</v>
      </c>
      <c r="F248" t="s">
        <v>706</v>
      </c>
      <c r="G248" t="str">
        <f t="shared" si="27"/>
        <v>082916</v>
      </c>
      <c r="I248" t="s">
        <v>685</v>
      </c>
      <c r="J248" t="s">
        <v>684</v>
      </c>
      <c r="K248" t="str">
        <f t="shared" si="29"/>
        <v>082916</v>
      </c>
      <c r="L248" t="s">
        <v>346</v>
      </c>
      <c r="M248" t="s">
        <v>409</v>
      </c>
      <c r="N248" s="7">
        <v>42670</v>
      </c>
      <c r="O248" t="s">
        <v>585</v>
      </c>
      <c r="R248"/>
    </row>
    <row r="249" spans="1:53" x14ac:dyDescent="0.2">
      <c r="A249">
        <v>211</v>
      </c>
      <c r="B249" t="s">
        <v>326</v>
      </c>
      <c r="C249" t="str">
        <f t="shared" si="25"/>
        <v>SB082916TAWCSCB74DVMTV4R1</v>
      </c>
      <c r="D249" t="str">
        <f t="shared" si="26"/>
        <v>B082916TAWCSCB74D</v>
      </c>
      <c r="E249" s="3">
        <v>1</v>
      </c>
      <c r="F249" t="s">
        <v>707</v>
      </c>
      <c r="G249" t="str">
        <f t="shared" si="27"/>
        <v>082916</v>
      </c>
      <c r="I249" t="s">
        <v>685</v>
      </c>
      <c r="J249" t="s">
        <v>684</v>
      </c>
      <c r="K249" t="str">
        <f t="shared" si="29"/>
        <v>082916</v>
      </c>
      <c r="L249" t="s">
        <v>347</v>
      </c>
      <c r="M249" t="s">
        <v>409</v>
      </c>
      <c r="N249" s="7">
        <v>42670</v>
      </c>
      <c r="O249">
        <v>1</v>
      </c>
      <c r="P249" s="7">
        <v>42695</v>
      </c>
      <c r="Q249" t="s">
        <v>353</v>
      </c>
      <c r="R249" s="10" t="s">
        <v>610</v>
      </c>
    </row>
    <row r="250" spans="1:53" x14ac:dyDescent="0.2">
      <c r="A250">
        <v>211</v>
      </c>
      <c r="B250" t="s">
        <v>624</v>
      </c>
      <c r="C250" t="str">
        <f t="shared" si="25"/>
        <v>SB082916TAWCSCB74DVMTV4R2</v>
      </c>
      <c r="D250" t="str">
        <f t="shared" si="26"/>
        <v>B082916TAWCSCB74D</v>
      </c>
      <c r="E250" s="3">
        <v>2</v>
      </c>
      <c r="F250" s="3" t="s">
        <v>707</v>
      </c>
      <c r="G250" t="str">
        <f t="shared" si="27"/>
        <v>082916</v>
      </c>
      <c r="I250" t="s">
        <v>685</v>
      </c>
      <c r="J250" t="s">
        <v>684</v>
      </c>
      <c r="K250" t="str">
        <f t="shared" si="29"/>
        <v>082916</v>
      </c>
      <c r="L250" t="s">
        <v>347</v>
      </c>
      <c r="M250" t="s">
        <v>409</v>
      </c>
      <c r="N250" s="7">
        <v>42690</v>
      </c>
      <c r="O250">
        <v>2</v>
      </c>
      <c r="P250" s="7">
        <v>42709</v>
      </c>
      <c r="Q250" t="s">
        <v>353</v>
      </c>
      <c r="R250" s="10" t="s">
        <v>610</v>
      </c>
    </row>
    <row r="251" spans="1:53" x14ac:dyDescent="0.2">
      <c r="A251">
        <v>212</v>
      </c>
      <c r="B251" t="s">
        <v>355</v>
      </c>
      <c r="C251" t="str">
        <f t="shared" si="25"/>
        <v>SB092116TAWCSNONEDNONEVMTV4R1</v>
      </c>
      <c r="D251" t="str">
        <f t="shared" si="26"/>
        <v>B092116TAWCSNONEDNONE</v>
      </c>
      <c r="E251" s="3">
        <v>1</v>
      </c>
      <c r="F251" t="s">
        <v>975</v>
      </c>
      <c r="G251" t="str">
        <f>"092116"</f>
        <v>092116</v>
      </c>
      <c r="H251" t="s">
        <v>975</v>
      </c>
      <c r="I251" t="s">
        <v>685</v>
      </c>
      <c r="J251" t="s">
        <v>684</v>
      </c>
      <c r="P251" s="7">
        <v>42634</v>
      </c>
      <c r="Q251" t="s">
        <v>353</v>
      </c>
      <c r="R251" s="10">
        <v>12</v>
      </c>
      <c r="AB251" t="s">
        <v>353</v>
      </c>
      <c r="AF251" t="s">
        <v>553</v>
      </c>
      <c r="AH251" t="s">
        <v>353</v>
      </c>
      <c r="AJ251" s="7">
        <v>42669</v>
      </c>
      <c r="AK251" t="s">
        <v>570</v>
      </c>
      <c r="AL251" t="s">
        <v>447</v>
      </c>
      <c r="AM251" t="s">
        <v>562</v>
      </c>
      <c r="AN251">
        <v>8</v>
      </c>
      <c r="AO251" t="s">
        <v>353</v>
      </c>
      <c r="AQ251" t="s">
        <v>622</v>
      </c>
      <c r="AT251" s="7">
        <v>42685</v>
      </c>
      <c r="AU251" t="s">
        <v>353</v>
      </c>
      <c r="AV251" t="s">
        <v>623</v>
      </c>
      <c r="BA251" t="s">
        <v>674</v>
      </c>
    </row>
    <row r="252" spans="1:53" x14ac:dyDescent="0.2">
      <c r="A252">
        <v>213</v>
      </c>
      <c r="B252" t="s">
        <v>356</v>
      </c>
      <c r="C252" t="str">
        <f t="shared" si="25"/>
        <v>SBTAWCSNONEDVMTV4R1</v>
      </c>
      <c r="D252" t="str">
        <f t="shared" si="26"/>
        <v>BTAWCSNONED</v>
      </c>
      <c r="E252" s="3">
        <v>1</v>
      </c>
      <c r="F252" t="s">
        <v>975</v>
      </c>
      <c r="I252" t="s">
        <v>685</v>
      </c>
      <c r="J252" t="s">
        <v>684</v>
      </c>
      <c r="P252" s="7">
        <v>42649</v>
      </c>
      <c r="Q252" t="s">
        <v>353</v>
      </c>
      <c r="R252" s="10" t="s">
        <v>529</v>
      </c>
      <c r="S252" s="7">
        <v>42654</v>
      </c>
      <c r="T252" t="s">
        <v>353</v>
      </c>
      <c r="U252">
        <v>3.62</v>
      </c>
      <c r="V252" s="7">
        <v>42654</v>
      </c>
      <c r="X252" t="s">
        <v>353</v>
      </c>
      <c r="Y252" t="s">
        <v>533</v>
      </c>
      <c r="Z252" s="7">
        <v>42661</v>
      </c>
      <c r="AA252">
        <v>20</v>
      </c>
      <c r="AB252" t="s">
        <v>534</v>
      </c>
      <c r="AC252" t="s">
        <v>552</v>
      </c>
      <c r="AD252" t="s">
        <v>353</v>
      </c>
      <c r="AE252" t="s">
        <v>502</v>
      </c>
      <c r="AF252" t="s">
        <v>553</v>
      </c>
      <c r="AG252" t="s">
        <v>206</v>
      </c>
      <c r="AH252" t="s">
        <v>554</v>
      </c>
      <c r="AJ252" s="7">
        <v>42669</v>
      </c>
      <c r="AK252" t="s">
        <v>481</v>
      </c>
      <c r="AL252" t="s">
        <v>437</v>
      </c>
      <c r="AM252" t="s">
        <v>571</v>
      </c>
      <c r="AN252">
        <v>8</v>
      </c>
      <c r="AO252" t="s">
        <v>353</v>
      </c>
      <c r="AQ252" t="s">
        <v>622</v>
      </c>
      <c r="AT252" s="7">
        <v>42685</v>
      </c>
      <c r="AU252" t="s">
        <v>353</v>
      </c>
      <c r="AV252" t="s">
        <v>623</v>
      </c>
      <c r="BA252" t="s">
        <v>674</v>
      </c>
    </row>
    <row r="253" spans="1:53" x14ac:dyDescent="0.2">
      <c r="A253">
        <v>214</v>
      </c>
      <c r="B253" t="s">
        <v>357</v>
      </c>
      <c r="C253" t="str">
        <f t="shared" si="25"/>
        <v>SBTAWCSNONEDVMTV4R2</v>
      </c>
      <c r="D253" t="str">
        <f t="shared" si="26"/>
        <v>BTAWCSNONED</v>
      </c>
      <c r="E253" s="3">
        <v>2</v>
      </c>
      <c r="F253" t="s">
        <v>975</v>
      </c>
      <c r="I253" t="s">
        <v>685</v>
      </c>
      <c r="J253" t="s">
        <v>684</v>
      </c>
      <c r="P253" s="8">
        <v>42709</v>
      </c>
      <c r="Q253" s="3" t="s">
        <v>353</v>
      </c>
      <c r="R253" s="10" t="s">
        <v>526</v>
      </c>
    </row>
    <row r="254" spans="1:53" x14ac:dyDescent="0.2">
      <c r="A254">
        <v>215</v>
      </c>
      <c r="B254" t="s">
        <v>358</v>
      </c>
      <c r="C254" t="str">
        <f t="shared" si="25"/>
        <v>SBTAWCSNONEDVMTV4R3</v>
      </c>
      <c r="D254" t="str">
        <f t="shared" si="26"/>
        <v>BTAWCSNONED</v>
      </c>
      <c r="E254" s="3">
        <v>3</v>
      </c>
      <c r="F254" t="s">
        <v>975</v>
      </c>
      <c r="I254" t="s">
        <v>685</v>
      </c>
      <c r="J254" t="s">
        <v>684</v>
      </c>
      <c r="P254" s="7">
        <v>42822</v>
      </c>
      <c r="Q254" t="s">
        <v>424</v>
      </c>
      <c r="Z254" s="7">
        <v>42829</v>
      </c>
      <c r="AA254">
        <v>20</v>
      </c>
      <c r="AB254" t="s">
        <v>424</v>
      </c>
      <c r="AC254" t="s">
        <v>456</v>
      </c>
      <c r="AD254" t="s">
        <v>511</v>
      </c>
      <c r="AF254" s="7">
        <v>42829</v>
      </c>
      <c r="AG254" t="s">
        <v>206</v>
      </c>
      <c r="AH254" t="s">
        <v>424</v>
      </c>
      <c r="AJ254" s="7">
        <v>42852</v>
      </c>
      <c r="AK254" t="s">
        <v>471</v>
      </c>
      <c r="AL254" t="s">
        <v>452</v>
      </c>
      <c r="AO254" t="s">
        <v>424</v>
      </c>
    </row>
    <row r="255" spans="1:53" x14ac:dyDescent="0.2">
      <c r="A255">
        <v>216</v>
      </c>
      <c r="B255" t="s">
        <v>359</v>
      </c>
      <c r="C255" t="str">
        <f t="shared" si="25"/>
        <v>SBTAWCSNONEDVMTV4R4</v>
      </c>
      <c r="D255" t="str">
        <f t="shared" si="26"/>
        <v>BTAWCSNONED</v>
      </c>
      <c r="E255" s="3">
        <v>4</v>
      </c>
      <c r="F255" t="s">
        <v>975</v>
      </c>
      <c r="I255" t="s">
        <v>685</v>
      </c>
      <c r="J255" t="s">
        <v>684</v>
      </c>
      <c r="P255" s="8">
        <v>42695</v>
      </c>
      <c r="Q255" s="3" t="s">
        <v>353</v>
      </c>
      <c r="R255" s="10" t="s">
        <v>527</v>
      </c>
    </row>
    <row r="256" spans="1:53" x14ac:dyDescent="0.2">
      <c r="A256">
        <v>217</v>
      </c>
      <c r="B256" t="s">
        <v>360</v>
      </c>
      <c r="C256" t="str">
        <f t="shared" si="25"/>
        <v>SBTAWCSNONEDVMTV4R5</v>
      </c>
      <c r="D256" t="str">
        <f t="shared" si="26"/>
        <v>BTAWCSNONED</v>
      </c>
      <c r="E256" s="3">
        <v>5</v>
      </c>
      <c r="F256" t="s">
        <v>975</v>
      </c>
      <c r="I256" t="s">
        <v>685</v>
      </c>
      <c r="J256" t="s">
        <v>684</v>
      </c>
    </row>
    <row r="257" spans="1:53" x14ac:dyDescent="0.2">
      <c r="A257">
        <v>218</v>
      </c>
      <c r="B257" t="s">
        <v>361</v>
      </c>
      <c r="C257" t="str">
        <f t="shared" si="25"/>
        <v>SBTAWCSNONEDVMTV4R6</v>
      </c>
      <c r="D257" t="str">
        <f t="shared" si="26"/>
        <v>BTAWCSNONED</v>
      </c>
      <c r="E257" s="3">
        <v>6</v>
      </c>
      <c r="F257" t="s">
        <v>975</v>
      </c>
      <c r="I257" t="s">
        <v>685</v>
      </c>
      <c r="J257" t="s">
        <v>684</v>
      </c>
      <c r="Z257" s="7">
        <v>42648</v>
      </c>
      <c r="AA257">
        <v>23</v>
      </c>
      <c r="AB257" t="s">
        <v>506</v>
      </c>
      <c r="AC257" t="s">
        <v>437</v>
      </c>
      <c r="AD257" t="s">
        <v>353</v>
      </c>
      <c r="AE257" t="s">
        <v>502</v>
      </c>
      <c r="AJ257" s="7">
        <v>42669</v>
      </c>
      <c r="AK257" t="s">
        <v>458</v>
      </c>
      <c r="AL257" t="s">
        <v>437</v>
      </c>
      <c r="AM257" t="s">
        <v>562</v>
      </c>
      <c r="AN257" t="s">
        <v>563</v>
      </c>
      <c r="AO257" t="s">
        <v>353</v>
      </c>
    </row>
    <row r="258" spans="1:53" x14ac:dyDescent="0.2">
      <c r="A258">
        <v>219</v>
      </c>
      <c r="B258" t="s">
        <v>362</v>
      </c>
      <c r="C258" t="str">
        <f t="shared" si="25"/>
        <v>SB081613TAWCSNONEDVMTV4R7</v>
      </c>
      <c r="D258" t="str">
        <f t="shared" si="26"/>
        <v>B081613TAWCSNONED</v>
      </c>
      <c r="E258" s="3">
        <v>7</v>
      </c>
      <c r="F258" t="s">
        <v>975</v>
      </c>
      <c r="G258" s="7" t="str">
        <f t="shared" ref="G258:G266" si="30">"081613"</f>
        <v>081613</v>
      </c>
      <c r="I258" t="s">
        <v>685</v>
      </c>
      <c r="J258" t="s">
        <v>684</v>
      </c>
      <c r="K258" s="7" t="str">
        <f t="shared" ref="K258:K266" si="31">"081613"</f>
        <v>081613</v>
      </c>
      <c r="L258" t="s">
        <v>372</v>
      </c>
      <c r="M258" t="s">
        <v>373</v>
      </c>
      <c r="N258" s="7">
        <v>42628</v>
      </c>
      <c r="O258" t="s">
        <v>405</v>
      </c>
      <c r="P258" s="7">
        <v>42822</v>
      </c>
      <c r="Q258" t="s">
        <v>425</v>
      </c>
      <c r="Z258" s="7">
        <v>42829</v>
      </c>
      <c r="AA258">
        <v>20</v>
      </c>
      <c r="AB258" t="s">
        <v>425</v>
      </c>
      <c r="AC258" t="s">
        <v>457</v>
      </c>
      <c r="AD258" t="s">
        <v>511</v>
      </c>
      <c r="AF258" s="7">
        <v>42829</v>
      </c>
      <c r="AG258" t="s">
        <v>206</v>
      </c>
      <c r="AH258" t="s">
        <v>425</v>
      </c>
      <c r="AJ258" s="7">
        <v>42852</v>
      </c>
      <c r="AK258" t="s">
        <v>472</v>
      </c>
      <c r="AL258" t="s">
        <v>457</v>
      </c>
      <c r="AO258" t="s">
        <v>425</v>
      </c>
    </row>
    <row r="259" spans="1:53" x14ac:dyDescent="0.2">
      <c r="A259">
        <v>220</v>
      </c>
      <c r="B259" t="s">
        <v>363</v>
      </c>
      <c r="C259" t="str">
        <f t="shared" si="25"/>
        <v>SB081613TAWCSNONEDVMTV4R8</v>
      </c>
      <c r="D259" t="str">
        <f t="shared" si="26"/>
        <v>B081613TAWCSNONED</v>
      </c>
      <c r="E259" s="3">
        <v>8</v>
      </c>
      <c r="F259" t="s">
        <v>975</v>
      </c>
      <c r="G259" s="7" t="str">
        <f t="shared" si="30"/>
        <v>081613</v>
      </c>
      <c r="I259" t="s">
        <v>685</v>
      </c>
      <c r="J259" t="s">
        <v>684</v>
      </c>
      <c r="K259" s="7" t="str">
        <f t="shared" si="31"/>
        <v>081613</v>
      </c>
      <c r="L259" t="s">
        <v>372</v>
      </c>
      <c r="M259" t="s">
        <v>373</v>
      </c>
      <c r="N259" s="7">
        <v>42628</v>
      </c>
      <c r="O259" t="s">
        <v>406</v>
      </c>
      <c r="P259" s="7">
        <v>42796</v>
      </c>
      <c r="Q259" t="s">
        <v>448</v>
      </c>
      <c r="Z259" s="7">
        <v>42803</v>
      </c>
      <c r="AA259">
        <v>20</v>
      </c>
      <c r="AB259" t="s">
        <v>477</v>
      </c>
      <c r="AC259" t="s">
        <v>446</v>
      </c>
      <c r="AD259" t="s">
        <v>511</v>
      </c>
      <c r="AJ259" s="7">
        <v>42845</v>
      </c>
      <c r="AK259" t="s">
        <v>469</v>
      </c>
      <c r="AL259" t="s">
        <v>465</v>
      </c>
    </row>
    <row r="260" spans="1:53" x14ac:dyDescent="0.2">
      <c r="A260">
        <v>221</v>
      </c>
      <c r="B260" t="s">
        <v>364</v>
      </c>
      <c r="C260" t="str">
        <f t="shared" si="25"/>
        <v>SB081613TAWCSNONEDVMTV4R9</v>
      </c>
      <c r="D260" t="str">
        <f t="shared" si="26"/>
        <v>B081613TAWCSNONED</v>
      </c>
      <c r="E260" s="3">
        <v>9</v>
      </c>
      <c r="F260" t="s">
        <v>975</v>
      </c>
      <c r="G260" s="7" t="str">
        <f t="shared" si="30"/>
        <v>081613</v>
      </c>
      <c r="I260" t="s">
        <v>685</v>
      </c>
      <c r="J260" t="s">
        <v>684</v>
      </c>
      <c r="K260" s="7" t="str">
        <f t="shared" si="31"/>
        <v>081613</v>
      </c>
      <c r="L260" t="s">
        <v>372</v>
      </c>
      <c r="M260" t="s">
        <v>373</v>
      </c>
      <c r="N260" s="7">
        <v>42628</v>
      </c>
      <c r="O260" t="s">
        <v>407</v>
      </c>
      <c r="P260" s="7">
        <v>42796</v>
      </c>
      <c r="Q260" t="s">
        <v>427</v>
      </c>
      <c r="Z260" s="7">
        <v>42803</v>
      </c>
      <c r="AA260">
        <v>20</v>
      </c>
      <c r="AB260" t="s">
        <v>427</v>
      </c>
      <c r="AC260" t="s">
        <v>445</v>
      </c>
      <c r="AD260" t="s">
        <v>511</v>
      </c>
      <c r="AF260" s="7">
        <v>42810</v>
      </c>
      <c r="AG260" t="s">
        <v>206</v>
      </c>
      <c r="AH260" t="s">
        <v>427</v>
      </c>
      <c r="AJ260" s="7">
        <v>42845</v>
      </c>
      <c r="AK260" t="s">
        <v>470</v>
      </c>
      <c r="AL260" t="s">
        <v>436</v>
      </c>
      <c r="AO260" t="s">
        <v>427</v>
      </c>
    </row>
    <row r="261" spans="1:53" x14ac:dyDescent="0.2">
      <c r="A261">
        <v>222</v>
      </c>
      <c r="B261" t="s">
        <v>365</v>
      </c>
      <c r="C261" t="str">
        <f t="shared" si="25"/>
        <v>SB081613TAWCSNONEDVMTV4R10</v>
      </c>
      <c r="D261" t="str">
        <f t="shared" si="26"/>
        <v>B081613TAWCSNONED</v>
      </c>
      <c r="E261" s="3">
        <v>10</v>
      </c>
      <c r="F261" t="s">
        <v>975</v>
      </c>
      <c r="G261" s="7" t="str">
        <f t="shared" si="30"/>
        <v>081613</v>
      </c>
      <c r="I261" t="s">
        <v>685</v>
      </c>
      <c r="J261" t="s">
        <v>684</v>
      </c>
      <c r="K261" s="7" t="str">
        <f t="shared" si="31"/>
        <v>081613</v>
      </c>
      <c r="L261" t="s">
        <v>372</v>
      </c>
      <c r="M261" t="s">
        <v>373</v>
      </c>
      <c r="N261" s="7">
        <v>42635</v>
      </c>
      <c r="O261" t="s">
        <v>374</v>
      </c>
      <c r="P261" s="8">
        <v>42684</v>
      </c>
      <c r="Q261" s="3" t="s">
        <v>353</v>
      </c>
      <c r="R261" s="10" t="s">
        <v>519</v>
      </c>
    </row>
    <row r="262" spans="1:53" x14ac:dyDescent="0.2">
      <c r="A262">
        <v>223</v>
      </c>
      <c r="B262" t="s">
        <v>366</v>
      </c>
      <c r="C262" t="str">
        <f t="shared" ref="C262:C287" si="32">CONCATENATE("S",D262,"V",I262,"T",J262,"R",E262)</f>
        <v>SB081613TAWCSNONEDVMTV4R11</v>
      </c>
      <c r="D262" t="str">
        <f t="shared" ref="D262:D325" si="33">CONCATENATE("B",G262,"TAWCS", F262, "D",H262)</f>
        <v>B081613TAWCSNONED</v>
      </c>
      <c r="E262" s="3">
        <v>11</v>
      </c>
      <c r="F262" t="s">
        <v>975</v>
      </c>
      <c r="G262" s="7" t="str">
        <f t="shared" si="30"/>
        <v>081613</v>
      </c>
      <c r="I262" t="s">
        <v>685</v>
      </c>
      <c r="J262" t="s">
        <v>684</v>
      </c>
      <c r="K262" s="7" t="str">
        <f t="shared" si="31"/>
        <v>081613</v>
      </c>
      <c r="L262" t="s">
        <v>372</v>
      </c>
      <c r="M262" t="s">
        <v>373</v>
      </c>
      <c r="N262" s="7">
        <v>42635</v>
      </c>
      <c r="O262" t="s">
        <v>374</v>
      </c>
      <c r="P262" s="7">
        <v>42796</v>
      </c>
      <c r="Q262" t="s">
        <v>433</v>
      </c>
      <c r="Z262" s="7">
        <v>42803</v>
      </c>
      <c r="AA262">
        <v>20</v>
      </c>
      <c r="AB262" t="s">
        <v>433</v>
      </c>
      <c r="AC262" t="s">
        <v>444</v>
      </c>
      <c r="AD262" t="s">
        <v>511</v>
      </c>
      <c r="AE262" t="s">
        <v>435</v>
      </c>
      <c r="AF262" s="7">
        <v>42810</v>
      </c>
      <c r="AG262" t="s">
        <v>206</v>
      </c>
      <c r="AH262" t="s">
        <v>433</v>
      </c>
      <c r="AO262" t="s">
        <v>433</v>
      </c>
    </row>
    <row r="263" spans="1:53" x14ac:dyDescent="0.2">
      <c r="A263">
        <v>224</v>
      </c>
      <c r="B263" t="s">
        <v>367</v>
      </c>
      <c r="C263" t="str">
        <f t="shared" si="32"/>
        <v>SB081613TAWCSNONEDVMTV4R12</v>
      </c>
      <c r="D263" t="str">
        <f t="shared" si="33"/>
        <v>B081613TAWCSNONED</v>
      </c>
      <c r="E263" s="3">
        <v>12</v>
      </c>
      <c r="F263" t="s">
        <v>975</v>
      </c>
      <c r="G263" s="7" t="str">
        <f t="shared" si="30"/>
        <v>081613</v>
      </c>
      <c r="I263" t="s">
        <v>685</v>
      </c>
      <c r="J263" t="s">
        <v>684</v>
      </c>
      <c r="K263" s="7" t="str">
        <f t="shared" si="31"/>
        <v>081613</v>
      </c>
      <c r="L263" t="s">
        <v>372</v>
      </c>
      <c r="M263" t="s">
        <v>373</v>
      </c>
      <c r="N263" s="7">
        <v>42635</v>
      </c>
      <c r="O263" t="s">
        <v>374</v>
      </c>
      <c r="AH263" t="s">
        <v>466</v>
      </c>
      <c r="AJ263" s="7">
        <v>42836</v>
      </c>
      <c r="AK263" t="s">
        <v>464</v>
      </c>
      <c r="AL263" t="s">
        <v>441</v>
      </c>
      <c r="AO263" t="s">
        <v>466</v>
      </c>
    </row>
    <row r="264" spans="1:53" x14ac:dyDescent="0.2">
      <c r="A264">
        <v>225</v>
      </c>
      <c r="B264" t="s">
        <v>368</v>
      </c>
      <c r="C264" t="str">
        <f t="shared" si="32"/>
        <v>SB081613TAWCSNONEDVMTV4R13</v>
      </c>
      <c r="D264" t="str">
        <f t="shared" si="33"/>
        <v>B081613TAWCSNONED</v>
      </c>
      <c r="E264" s="3">
        <v>13</v>
      </c>
      <c r="F264" t="s">
        <v>975</v>
      </c>
      <c r="G264" s="7" t="str">
        <f t="shared" si="30"/>
        <v>081613</v>
      </c>
      <c r="I264" t="s">
        <v>685</v>
      </c>
      <c r="J264" t="s">
        <v>684</v>
      </c>
      <c r="K264" s="7" t="str">
        <f t="shared" si="31"/>
        <v>081613</v>
      </c>
      <c r="L264" t="s">
        <v>372</v>
      </c>
      <c r="M264" t="s">
        <v>373</v>
      </c>
      <c r="N264" s="7">
        <v>42635</v>
      </c>
      <c r="O264" t="s">
        <v>375</v>
      </c>
    </row>
    <row r="265" spans="1:53" x14ac:dyDescent="0.2">
      <c r="A265">
        <v>226</v>
      </c>
      <c r="B265" t="s">
        <v>369</v>
      </c>
      <c r="C265" t="str">
        <f t="shared" si="32"/>
        <v>SB081613TAWCSNONEDVMTV4R14</v>
      </c>
      <c r="D265" t="str">
        <f t="shared" si="33"/>
        <v>B081613TAWCSNONED</v>
      </c>
      <c r="E265" s="3">
        <v>14</v>
      </c>
      <c r="F265" t="s">
        <v>975</v>
      </c>
      <c r="G265" s="7" t="str">
        <f t="shared" si="30"/>
        <v>081613</v>
      </c>
      <c r="I265" t="s">
        <v>685</v>
      </c>
      <c r="J265" t="s">
        <v>684</v>
      </c>
      <c r="K265" s="7" t="str">
        <f t="shared" si="31"/>
        <v>081613</v>
      </c>
      <c r="L265" t="s">
        <v>372</v>
      </c>
      <c r="M265" t="s">
        <v>373</v>
      </c>
      <c r="N265" s="7">
        <v>42635</v>
      </c>
      <c r="O265" t="s">
        <v>375</v>
      </c>
    </row>
    <row r="266" spans="1:53" x14ac:dyDescent="0.2">
      <c r="A266">
        <v>227</v>
      </c>
      <c r="B266" t="s">
        <v>370</v>
      </c>
      <c r="C266" t="str">
        <f t="shared" si="32"/>
        <v>SB081613TAWCSNONEDVMTV4R15</v>
      </c>
      <c r="D266" t="str">
        <f t="shared" si="33"/>
        <v>B081613TAWCSNONED</v>
      </c>
      <c r="E266" s="3">
        <v>15</v>
      </c>
      <c r="F266" t="s">
        <v>975</v>
      </c>
      <c r="G266" s="7" t="str">
        <f t="shared" si="30"/>
        <v>081613</v>
      </c>
      <c r="I266" t="s">
        <v>685</v>
      </c>
      <c r="J266" t="s">
        <v>684</v>
      </c>
      <c r="K266" s="7" t="str">
        <f t="shared" si="31"/>
        <v>081613</v>
      </c>
      <c r="L266" t="s">
        <v>372</v>
      </c>
      <c r="M266" t="s">
        <v>373</v>
      </c>
      <c r="N266" s="7">
        <v>42635</v>
      </c>
      <c r="O266" t="s">
        <v>376</v>
      </c>
    </row>
    <row r="267" spans="1:53" x14ac:dyDescent="0.2">
      <c r="A267">
        <v>228</v>
      </c>
      <c r="B267" t="s">
        <v>371</v>
      </c>
      <c r="C267" t="str">
        <f t="shared" si="32"/>
        <v>SBTAWCSNONEDVTR16</v>
      </c>
      <c r="D267" t="str">
        <f t="shared" si="33"/>
        <v>BTAWCSNONED</v>
      </c>
      <c r="E267" s="3">
        <v>16</v>
      </c>
      <c r="F267" t="s">
        <v>975</v>
      </c>
    </row>
    <row r="268" spans="1:53" x14ac:dyDescent="0.2">
      <c r="A268">
        <v>229</v>
      </c>
      <c r="B268" t="s">
        <v>974</v>
      </c>
      <c r="C268" t="str">
        <f t="shared" si="32"/>
        <v>SBTAWCSDVTR1</v>
      </c>
      <c r="D268" t="str">
        <f t="shared" si="33"/>
        <v>BTAWCSD</v>
      </c>
      <c r="E268" s="3">
        <v>1</v>
      </c>
      <c r="P268" s="7">
        <v>42796</v>
      </c>
      <c r="Q268" t="s">
        <v>434</v>
      </c>
      <c r="Z268" s="7">
        <v>42803</v>
      </c>
      <c r="AA268">
        <v>20</v>
      </c>
      <c r="AB268" t="s">
        <v>434</v>
      </c>
      <c r="AC268" t="s">
        <v>447</v>
      </c>
      <c r="AD268" t="s">
        <v>511</v>
      </c>
      <c r="AF268" s="7">
        <v>42810</v>
      </c>
      <c r="AG268" t="s">
        <v>206</v>
      </c>
      <c r="AH268" t="s">
        <v>434</v>
      </c>
      <c r="AJ268" s="7">
        <v>42852</v>
      </c>
      <c r="AK268" t="s">
        <v>476</v>
      </c>
      <c r="AL268" t="s">
        <v>453</v>
      </c>
      <c r="AO268" t="s">
        <v>434</v>
      </c>
    </row>
    <row r="269" spans="1:53" x14ac:dyDescent="0.2">
      <c r="A269">
        <v>230</v>
      </c>
      <c r="B269" t="s">
        <v>974</v>
      </c>
      <c r="C269" t="str">
        <f t="shared" si="32"/>
        <v>SBTAWCSDVTR1</v>
      </c>
      <c r="D269" t="str">
        <f t="shared" si="33"/>
        <v>BTAWCSD</v>
      </c>
      <c r="E269" s="3">
        <v>1</v>
      </c>
      <c r="P269" s="7">
        <v>42794</v>
      </c>
      <c r="Q269" t="s">
        <v>478</v>
      </c>
      <c r="Z269" s="7">
        <v>42803</v>
      </c>
      <c r="AA269">
        <v>20</v>
      </c>
      <c r="AB269" t="s">
        <v>478</v>
      </c>
      <c r="AC269" t="s">
        <v>441</v>
      </c>
      <c r="AD269" t="s">
        <v>511</v>
      </c>
      <c r="AF269" s="7">
        <v>42810</v>
      </c>
      <c r="AG269" t="s">
        <v>206</v>
      </c>
      <c r="AH269" t="s">
        <v>478</v>
      </c>
      <c r="AJ269" s="7">
        <v>42852</v>
      </c>
      <c r="AK269" t="s">
        <v>484</v>
      </c>
      <c r="AL269" t="s">
        <v>455</v>
      </c>
      <c r="AO269" t="s">
        <v>478</v>
      </c>
    </row>
    <row r="270" spans="1:53" x14ac:dyDescent="0.2">
      <c r="A270">
        <v>231</v>
      </c>
      <c r="B270" t="s">
        <v>974</v>
      </c>
      <c r="C270" t="str">
        <f t="shared" si="32"/>
        <v>SBTAWCSDVTR1</v>
      </c>
      <c r="D270" t="str">
        <f t="shared" si="33"/>
        <v>BTAWCSD</v>
      </c>
      <c r="E270" s="3">
        <v>1</v>
      </c>
      <c r="P270" s="7">
        <v>42794</v>
      </c>
      <c r="Q270" t="s">
        <v>479</v>
      </c>
      <c r="Z270" s="7">
        <v>42803</v>
      </c>
      <c r="AA270">
        <v>20</v>
      </c>
      <c r="AB270" t="s">
        <v>479</v>
      </c>
      <c r="AC270" t="s">
        <v>443</v>
      </c>
      <c r="AD270" t="s">
        <v>511</v>
      </c>
      <c r="AF270" s="7">
        <v>42810</v>
      </c>
      <c r="AG270" t="s">
        <v>206</v>
      </c>
      <c r="AH270" t="s">
        <v>479</v>
      </c>
      <c r="AJ270" s="7">
        <v>42845</v>
      </c>
      <c r="AK270" t="s">
        <v>481</v>
      </c>
      <c r="AL270" t="s">
        <v>437</v>
      </c>
      <c r="AO270" t="s">
        <v>479</v>
      </c>
    </row>
    <row r="271" spans="1:53" x14ac:dyDescent="0.2">
      <c r="A271">
        <v>231</v>
      </c>
      <c r="B271" t="s">
        <v>974</v>
      </c>
      <c r="C271" t="str">
        <f t="shared" si="32"/>
        <v>SBTAWCSDVTR1</v>
      </c>
      <c r="D271" t="str">
        <f t="shared" si="33"/>
        <v>BTAWCSD</v>
      </c>
      <c r="E271" s="3">
        <v>1</v>
      </c>
      <c r="P271" s="7">
        <v>42794</v>
      </c>
      <c r="Q271" t="s">
        <v>479</v>
      </c>
      <c r="Z271" s="7">
        <v>42803</v>
      </c>
      <c r="AA271">
        <v>20</v>
      </c>
      <c r="AB271" t="s">
        <v>479</v>
      </c>
      <c r="AC271" t="s">
        <v>443</v>
      </c>
      <c r="AD271" t="s">
        <v>511</v>
      </c>
      <c r="AF271" s="7">
        <v>42810</v>
      </c>
      <c r="AG271" t="s">
        <v>206</v>
      </c>
      <c r="AH271" t="s">
        <v>479</v>
      </c>
      <c r="AJ271" s="7">
        <v>42852</v>
      </c>
      <c r="AK271" t="s">
        <v>482</v>
      </c>
      <c r="AL271" t="s">
        <v>485</v>
      </c>
      <c r="AN271" t="s">
        <v>483</v>
      </c>
      <c r="AO271" t="s">
        <v>479</v>
      </c>
    </row>
    <row r="272" spans="1:53" x14ac:dyDescent="0.2">
      <c r="A272">
        <v>232</v>
      </c>
      <c r="B272" s="12" t="s">
        <v>501</v>
      </c>
      <c r="C272" t="str">
        <f t="shared" si="32"/>
        <v>SBTAWCSDVTR1</v>
      </c>
      <c r="D272" t="str">
        <f t="shared" si="33"/>
        <v>BTAWCSD</v>
      </c>
      <c r="E272" s="3">
        <v>1</v>
      </c>
      <c r="N272" s="7">
        <v>42639</v>
      </c>
      <c r="O272">
        <v>1</v>
      </c>
      <c r="P272" s="7">
        <v>42649</v>
      </c>
      <c r="Q272" t="s">
        <v>353</v>
      </c>
      <c r="R272" s="10" t="str">
        <f>"1"</f>
        <v>1</v>
      </c>
      <c r="S272" s="7">
        <v>42654</v>
      </c>
      <c r="T272" t="s">
        <v>353</v>
      </c>
      <c r="U272" t="s">
        <v>120</v>
      </c>
      <c r="V272" s="7">
        <v>42654</v>
      </c>
      <c r="W272" s="12">
        <v>29.263998492281001</v>
      </c>
      <c r="X272" t="s">
        <v>353</v>
      </c>
      <c r="Y272" t="s">
        <v>504</v>
      </c>
      <c r="Z272" s="7">
        <v>42661</v>
      </c>
      <c r="AA272">
        <v>20</v>
      </c>
      <c r="AB272" t="s">
        <v>534</v>
      </c>
      <c r="AC272" t="s">
        <v>452</v>
      </c>
      <c r="AD272" t="s">
        <v>353</v>
      </c>
      <c r="AE272" t="s">
        <v>502</v>
      </c>
      <c r="AF272" t="s">
        <v>553</v>
      </c>
      <c r="AG272" t="s">
        <v>206</v>
      </c>
      <c r="AH272" t="s">
        <v>554</v>
      </c>
      <c r="AJ272" s="7">
        <v>42677</v>
      </c>
      <c r="AK272" s="3" t="s">
        <v>590</v>
      </c>
      <c r="AL272" s="3" t="s">
        <v>452</v>
      </c>
      <c r="AM272" s="3" t="s">
        <v>591</v>
      </c>
      <c r="AN272">
        <v>8</v>
      </c>
      <c r="AO272" s="3" t="s">
        <v>353</v>
      </c>
      <c r="AQ272" t="s">
        <v>622</v>
      </c>
      <c r="AT272" s="7">
        <v>42685</v>
      </c>
      <c r="AU272" t="s">
        <v>353</v>
      </c>
      <c r="AV272" t="s">
        <v>623</v>
      </c>
      <c r="BA272" t="s">
        <v>674</v>
      </c>
    </row>
    <row r="273" spans="1:41" x14ac:dyDescent="0.2">
      <c r="A273">
        <v>233</v>
      </c>
      <c r="B273" t="s">
        <v>505</v>
      </c>
      <c r="C273" t="str">
        <f t="shared" si="32"/>
        <v>SBTAWCSDVTR1</v>
      </c>
      <c r="D273" t="str">
        <f t="shared" si="33"/>
        <v>BTAWCSD</v>
      </c>
      <c r="E273" s="3">
        <v>1</v>
      </c>
      <c r="V273" s="7">
        <v>42641</v>
      </c>
      <c r="X273" t="s">
        <v>353</v>
      </c>
      <c r="Y273" t="s">
        <v>504</v>
      </c>
      <c r="Z273" s="7">
        <v>42648</v>
      </c>
      <c r="AA273">
        <v>23</v>
      </c>
      <c r="AB273" t="s">
        <v>506</v>
      </c>
      <c r="AC273" t="s">
        <v>507</v>
      </c>
      <c r="AD273" t="s">
        <v>353</v>
      </c>
      <c r="AE273" t="s">
        <v>502</v>
      </c>
    </row>
    <row r="274" spans="1:41" x14ac:dyDescent="0.2">
      <c r="A274">
        <v>234</v>
      </c>
      <c r="B274" t="s">
        <v>512</v>
      </c>
      <c r="C274" t="str">
        <f t="shared" si="32"/>
        <v>SBTAWCSDVTR1</v>
      </c>
      <c r="D274" t="str">
        <f t="shared" si="33"/>
        <v>BTAWCSD</v>
      </c>
      <c r="E274" s="3">
        <v>1</v>
      </c>
      <c r="Z274" s="7">
        <v>42648</v>
      </c>
      <c r="AA274">
        <v>23</v>
      </c>
      <c r="AB274" t="s">
        <v>506</v>
      </c>
      <c r="AC274" t="s">
        <v>445</v>
      </c>
      <c r="AD274" t="s">
        <v>353</v>
      </c>
      <c r="AE274" t="s">
        <v>502</v>
      </c>
      <c r="AJ274" s="7">
        <v>42669</v>
      </c>
      <c r="AK274" t="s">
        <v>574</v>
      </c>
      <c r="AL274" t="s">
        <v>575</v>
      </c>
      <c r="AM274" t="s">
        <v>571</v>
      </c>
      <c r="AN274" t="s">
        <v>576</v>
      </c>
      <c r="AO274" t="s">
        <v>353</v>
      </c>
    </row>
    <row r="275" spans="1:41" x14ac:dyDescent="0.2">
      <c r="A275">
        <v>235</v>
      </c>
      <c r="B275" t="s">
        <v>559</v>
      </c>
      <c r="C275" t="str">
        <f t="shared" si="32"/>
        <v>SBTAWCSDVTR1</v>
      </c>
      <c r="D275" t="str">
        <f t="shared" si="33"/>
        <v>BTAWCSD</v>
      </c>
      <c r="E275" s="3">
        <v>1</v>
      </c>
      <c r="M275" t="s">
        <v>409</v>
      </c>
      <c r="N275" s="7">
        <v>42662</v>
      </c>
      <c r="O275">
        <v>1</v>
      </c>
      <c r="P275" s="7">
        <v>42684</v>
      </c>
      <c r="Q275" t="s">
        <v>353</v>
      </c>
      <c r="R275" s="10" t="s">
        <v>608</v>
      </c>
      <c r="V275" s="19">
        <v>42928</v>
      </c>
      <c r="W275" s="3">
        <v>19.729533660000001</v>
      </c>
      <c r="X275" t="s">
        <v>976</v>
      </c>
    </row>
    <row r="276" spans="1:41" x14ac:dyDescent="0.2">
      <c r="A276">
        <v>236</v>
      </c>
      <c r="B276" s="12" t="s">
        <v>561</v>
      </c>
      <c r="C276" t="str">
        <f t="shared" si="32"/>
        <v>SBTAWCSDVTR1</v>
      </c>
      <c r="D276" t="str">
        <f t="shared" si="33"/>
        <v>BTAWCSD</v>
      </c>
      <c r="E276" s="3">
        <v>1</v>
      </c>
      <c r="N276" s="7">
        <v>42662</v>
      </c>
      <c r="O276">
        <v>1</v>
      </c>
      <c r="P276" s="8">
        <v>42709</v>
      </c>
      <c r="Q276" s="3" t="s">
        <v>353</v>
      </c>
      <c r="R276" s="10" t="s">
        <v>527</v>
      </c>
      <c r="V276" s="19">
        <v>42928</v>
      </c>
      <c r="W276" s="12">
        <v>29.015767349064898</v>
      </c>
      <c r="X276" t="s">
        <v>976</v>
      </c>
    </row>
    <row r="277" spans="1:41" x14ac:dyDescent="0.2">
      <c r="A277">
        <v>237</v>
      </c>
      <c r="B277" t="s">
        <v>589</v>
      </c>
      <c r="C277" t="str">
        <f t="shared" si="32"/>
        <v>SBTAWCSDVTR1</v>
      </c>
      <c r="D277" t="str">
        <f t="shared" si="33"/>
        <v>BTAWCSD</v>
      </c>
      <c r="E277" s="3">
        <v>1</v>
      </c>
      <c r="N277" s="7">
        <v>42670</v>
      </c>
      <c r="O277">
        <v>3</v>
      </c>
      <c r="P277" s="7">
        <v>42684</v>
      </c>
      <c r="Q277" t="s">
        <v>353</v>
      </c>
      <c r="R277" s="10" t="s">
        <v>529</v>
      </c>
    </row>
    <row r="278" spans="1:41" x14ac:dyDescent="0.2">
      <c r="A278">
        <v>238</v>
      </c>
      <c r="B278" s="26" t="s">
        <v>640</v>
      </c>
      <c r="C278" t="str">
        <f t="shared" si="32"/>
        <v>SBTAWCSDVTR1</v>
      </c>
      <c r="D278" t="str">
        <f t="shared" si="33"/>
        <v>BTAWCSD</v>
      </c>
      <c r="E278" s="3">
        <v>1</v>
      </c>
      <c r="N278" s="7">
        <v>42690</v>
      </c>
      <c r="O278">
        <v>2</v>
      </c>
      <c r="P278" s="8">
        <v>42695</v>
      </c>
      <c r="Q278" s="3" t="s">
        <v>353</v>
      </c>
      <c r="R278" s="10" t="s">
        <v>526</v>
      </c>
      <c r="V278" s="19">
        <v>42928</v>
      </c>
      <c r="W278" s="12">
        <v>29.748951080000001</v>
      </c>
      <c r="X278" t="s">
        <v>976</v>
      </c>
    </row>
    <row r="279" spans="1:41" x14ac:dyDescent="0.2">
      <c r="A279">
        <v>239</v>
      </c>
      <c r="B279" t="s">
        <v>974</v>
      </c>
      <c r="C279" t="str">
        <f t="shared" si="32"/>
        <v>SBTAWCSDVTR1</v>
      </c>
      <c r="D279" t="str">
        <f t="shared" si="33"/>
        <v>BTAWCSD</v>
      </c>
      <c r="E279" s="3">
        <v>1</v>
      </c>
    </row>
    <row r="280" spans="1:41" x14ac:dyDescent="0.2">
      <c r="A280">
        <v>240</v>
      </c>
      <c r="B280" t="s">
        <v>974</v>
      </c>
      <c r="C280" t="str">
        <f t="shared" si="32"/>
        <v>SBTAWCSDVTR1</v>
      </c>
      <c r="D280" t="str">
        <f t="shared" si="33"/>
        <v>BTAWCSD</v>
      </c>
      <c r="E280" s="3">
        <v>1</v>
      </c>
    </row>
    <row r="281" spans="1:41" x14ac:dyDescent="0.2">
      <c r="A281">
        <v>241</v>
      </c>
      <c r="B281" t="s">
        <v>974</v>
      </c>
      <c r="C281" t="str">
        <f t="shared" si="32"/>
        <v>SBTAWCSDVTR1</v>
      </c>
      <c r="D281" t="str">
        <f t="shared" si="33"/>
        <v>BTAWCSD</v>
      </c>
      <c r="E281" s="3">
        <v>1</v>
      </c>
    </row>
    <row r="282" spans="1:41" x14ac:dyDescent="0.2">
      <c r="A282">
        <v>242</v>
      </c>
      <c r="B282" t="s">
        <v>974</v>
      </c>
      <c r="C282" t="str">
        <f t="shared" si="32"/>
        <v>SBTAWCSDVTR1</v>
      </c>
      <c r="D282" t="str">
        <f t="shared" si="33"/>
        <v>BTAWCSD</v>
      </c>
      <c r="E282" s="3">
        <v>1</v>
      </c>
    </row>
    <row r="283" spans="1:41" x14ac:dyDescent="0.2">
      <c r="A283">
        <v>243</v>
      </c>
      <c r="B283" t="s">
        <v>974</v>
      </c>
      <c r="C283" t="str">
        <f t="shared" si="32"/>
        <v>SBTAWCSDVTR1</v>
      </c>
      <c r="D283" t="str">
        <f t="shared" si="33"/>
        <v>BTAWCSD</v>
      </c>
      <c r="E283" s="3">
        <v>1</v>
      </c>
    </row>
    <row r="284" spans="1:41" x14ac:dyDescent="0.2">
      <c r="A284">
        <v>244</v>
      </c>
      <c r="B284" t="s">
        <v>974</v>
      </c>
      <c r="C284" t="str">
        <f t="shared" si="32"/>
        <v>SBTAWCSDVTR1</v>
      </c>
      <c r="D284" t="str">
        <f t="shared" si="33"/>
        <v>BTAWCSD</v>
      </c>
      <c r="E284" s="3">
        <v>1</v>
      </c>
    </row>
    <row r="285" spans="1:41" x14ac:dyDescent="0.2">
      <c r="A285">
        <v>245</v>
      </c>
      <c r="B285" t="s">
        <v>974</v>
      </c>
      <c r="C285" t="str">
        <f t="shared" si="32"/>
        <v>SBTAWCSDVTR1</v>
      </c>
      <c r="D285" t="str">
        <f t="shared" si="33"/>
        <v>BTAWCSD</v>
      </c>
      <c r="E285" s="3">
        <v>1</v>
      </c>
    </row>
    <row r="286" spans="1:41" x14ac:dyDescent="0.2">
      <c r="A286">
        <v>246</v>
      </c>
      <c r="B286" t="s">
        <v>974</v>
      </c>
      <c r="C286" t="str">
        <f t="shared" si="32"/>
        <v>SBTAWCSDVTR1</v>
      </c>
      <c r="D286" t="str">
        <f t="shared" si="33"/>
        <v>BTAWCSD</v>
      </c>
      <c r="E286" s="3">
        <v>1</v>
      </c>
    </row>
    <row r="287" spans="1:41" x14ac:dyDescent="0.2">
      <c r="A287">
        <v>247</v>
      </c>
      <c r="B287" t="s">
        <v>974</v>
      </c>
      <c r="C287" t="str">
        <f t="shared" si="32"/>
        <v>SBTAWCSDVTR1</v>
      </c>
      <c r="D287" t="str">
        <f t="shared" si="33"/>
        <v>BTAWCSD</v>
      </c>
      <c r="E287" s="3">
        <v>1</v>
      </c>
    </row>
    <row r="288" spans="1:41" x14ac:dyDescent="0.2">
      <c r="A288">
        <v>248</v>
      </c>
      <c r="B288" t="s">
        <v>880</v>
      </c>
      <c r="D288" t="str">
        <f t="shared" si="33"/>
        <v>B041117TAWCSCB53D05</v>
      </c>
      <c r="E288" s="3">
        <v>1</v>
      </c>
      <c r="F288" t="s">
        <v>698</v>
      </c>
      <c r="G288" t="str">
        <f>"041117"</f>
        <v>041117</v>
      </c>
      <c r="H288" t="str">
        <f>"05"</f>
        <v>05</v>
      </c>
    </row>
    <row r="289" spans="1:8" x14ac:dyDescent="0.2">
      <c r="A289">
        <v>249</v>
      </c>
      <c r="B289" t="s">
        <v>881</v>
      </c>
      <c r="D289" t="str">
        <f t="shared" si="33"/>
        <v>B041117TAWCSCB44D05</v>
      </c>
      <c r="E289" s="3">
        <v>1</v>
      </c>
      <c r="F289" t="s">
        <v>695</v>
      </c>
      <c r="G289" t="str">
        <f t="shared" ref="G289:G321" si="34">"041117"</f>
        <v>041117</v>
      </c>
      <c r="H289" t="str">
        <f>"05"</f>
        <v>05</v>
      </c>
    </row>
    <row r="290" spans="1:8" x14ac:dyDescent="0.2">
      <c r="A290">
        <v>250</v>
      </c>
      <c r="B290" t="s">
        <v>882</v>
      </c>
      <c r="D290" t="str">
        <f t="shared" si="33"/>
        <v>B041117TAWCSCB33CD05</v>
      </c>
      <c r="E290" s="3">
        <v>1</v>
      </c>
      <c r="F290" t="s">
        <v>686</v>
      </c>
      <c r="G290" t="str">
        <f t="shared" si="34"/>
        <v>041117</v>
      </c>
      <c r="H290" t="str">
        <f>"05"</f>
        <v>05</v>
      </c>
    </row>
    <row r="291" spans="1:8" x14ac:dyDescent="0.2">
      <c r="A291">
        <v>251</v>
      </c>
      <c r="B291" t="s">
        <v>883</v>
      </c>
      <c r="D291" t="str">
        <f t="shared" si="33"/>
        <v>B041117TAWCSCB22D11</v>
      </c>
      <c r="E291" s="3">
        <v>1</v>
      </c>
      <c r="F291" t="s">
        <v>689</v>
      </c>
      <c r="G291" t="str">
        <f t="shared" si="34"/>
        <v>041117</v>
      </c>
      <c r="H291">
        <v>11</v>
      </c>
    </row>
    <row r="292" spans="1:8" x14ac:dyDescent="0.2">
      <c r="A292">
        <v>252</v>
      </c>
      <c r="B292" t="s">
        <v>884</v>
      </c>
      <c r="D292" t="str">
        <f t="shared" si="33"/>
        <v>B041117TAWCSCB22D11</v>
      </c>
      <c r="E292" s="3">
        <v>2</v>
      </c>
      <c r="F292" t="s">
        <v>689</v>
      </c>
      <c r="G292" t="str">
        <f t="shared" si="34"/>
        <v>041117</v>
      </c>
      <c r="H292">
        <v>11</v>
      </c>
    </row>
    <row r="293" spans="1:8" x14ac:dyDescent="0.2">
      <c r="A293">
        <v>253</v>
      </c>
      <c r="B293" t="s">
        <v>885</v>
      </c>
      <c r="D293" t="str">
        <f t="shared" si="33"/>
        <v>B041117TAWCSCB31D13</v>
      </c>
      <c r="E293" s="3">
        <v>1</v>
      </c>
      <c r="F293" t="s">
        <v>690</v>
      </c>
      <c r="G293" t="str">
        <f t="shared" si="34"/>
        <v>041117</v>
      </c>
      <c r="H293">
        <v>13</v>
      </c>
    </row>
    <row r="294" spans="1:8" x14ac:dyDescent="0.2">
      <c r="A294">
        <v>254</v>
      </c>
      <c r="B294" t="s">
        <v>886</v>
      </c>
      <c r="D294" t="str">
        <f t="shared" si="33"/>
        <v>B041117TAWCSCB32D10</v>
      </c>
      <c r="E294" s="3">
        <v>2</v>
      </c>
      <c r="F294" t="s">
        <v>691</v>
      </c>
      <c r="G294" t="str">
        <f t="shared" si="34"/>
        <v>041117</v>
      </c>
      <c r="H294">
        <v>10</v>
      </c>
    </row>
    <row r="295" spans="1:8" x14ac:dyDescent="0.2">
      <c r="A295">
        <v>255</v>
      </c>
      <c r="B295" t="s">
        <v>887</v>
      </c>
      <c r="D295" t="str">
        <f t="shared" si="33"/>
        <v>B041117TAWCSCB33CD24</v>
      </c>
      <c r="E295" s="3">
        <v>1</v>
      </c>
      <c r="F295" t="s">
        <v>686</v>
      </c>
      <c r="G295" t="str">
        <f t="shared" si="34"/>
        <v>041117</v>
      </c>
      <c r="H295">
        <v>24</v>
      </c>
    </row>
    <row r="296" spans="1:8" x14ac:dyDescent="0.2">
      <c r="A296">
        <v>256</v>
      </c>
      <c r="B296" t="s">
        <v>888</v>
      </c>
      <c r="D296" t="str">
        <f t="shared" si="33"/>
        <v>B041117TAWCSCB41CD31</v>
      </c>
      <c r="E296" s="3">
        <v>1</v>
      </c>
      <c r="F296" t="s">
        <v>692</v>
      </c>
      <c r="G296" t="str">
        <f t="shared" si="34"/>
        <v>041117</v>
      </c>
      <c r="H296">
        <v>31</v>
      </c>
    </row>
    <row r="297" spans="1:8" x14ac:dyDescent="0.2">
      <c r="A297">
        <v>257</v>
      </c>
      <c r="B297" t="s">
        <v>889</v>
      </c>
      <c r="D297" t="str">
        <f t="shared" si="33"/>
        <v>B041117TAWCSCB42CD26</v>
      </c>
      <c r="E297" s="3">
        <v>1</v>
      </c>
      <c r="F297" t="s">
        <v>693</v>
      </c>
      <c r="G297" t="str">
        <f t="shared" si="34"/>
        <v>041117</v>
      </c>
      <c r="H297">
        <v>26</v>
      </c>
    </row>
    <row r="298" spans="1:8" x14ac:dyDescent="0.2">
      <c r="A298">
        <v>258</v>
      </c>
      <c r="B298" t="s">
        <v>890</v>
      </c>
      <c r="D298" t="str">
        <f t="shared" si="33"/>
        <v>B041117TAWCSCB43CD27</v>
      </c>
      <c r="E298" s="3">
        <v>1</v>
      </c>
      <c r="F298" t="s">
        <v>694</v>
      </c>
      <c r="G298" t="str">
        <f t="shared" si="34"/>
        <v>041117</v>
      </c>
      <c r="H298">
        <v>27</v>
      </c>
    </row>
    <row r="299" spans="1:8" x14ac:dyDescent="0.2">
      <c r="A299">
        <v>259</v>
      </c>
      <c r="B299" t="s">
        <v>891</v>
      </c>
      <c r="D299" t="str">
        <f t="shared" si="33"/>
        <v>B041117TAWCSCB44D31</v>
      </c>
      <c r="E299" s="3">
        <v>1</v>
      </c>
      <c r="F299" t="s">
        <v>695</v>
      </c>
      <c r="G299" t="str">
        <f t="shared" si="34"/>
        <v>041117</v>
      </c>
      <c r="H299">
        <v>31</v>
      </c>
    </row>
    <row r="300" spans="1:8" x14ac:dyDescent="0.2">
      <c r="A300">
        <v>260</v>
      </c>
      <c r="B300" t="s">
        <v>892</v>
      </c>
      <c r="D300" t="str">
        <f t="shared" si="33"/>
        <v>B041117TAWCSCB51D33</v>
      </c>
      <c r="E300" s="3">
        <v>1</v>
      </c>
      <c r="F300" t="s">
        <v>696</v>
      </c>
      <c r="G300" t="str">
        <f t="shared" si="34"/>
        <v>041117</v>
      </c>
      <c r="H300">
        <v>33</v>
      </c>
    </row>
    <row r="301" spans="1:8" x14ac:dyDescent="0.2">
      <c r="A301">
        <v>261</v>
      </c>
      <c r="B301" t="s">
        <v>893</v>
      </c>
      <c r="D301" t="str">
        <f t="shared" si="33"/>
        <v>B041117TAWCSCB52D29</v>
      </c>
      <c r="E301" s="3">
        <v>1</v>
      </c>
      <c r="F301" t="s">
        <v>697</v>
      </c>
      <c r="G301" t="str">
        <f t="shared" si="34"/>
        <v>041117</v>
      </c>
      <c r="H301">
        <v>29</v>
      </c>
    </row>
    <row r="302" spans="1:8" x14ac:dyDescent="0.2">
      <c r="A302">
        <v>262</v>
      </c>
      <c r="B302" t="s">
        <v>894</v>
      </c>
      <c r="D302" t="str">
        <f t="shared" si="33"/>
        <v>B041117TAWCSCB53D25</v>
      </c>
      <c r="E302" s="3">
        <v>1</v>
      </c>
      <c r="F302" t="s">
        <v>698</v>
      </c>
      <c r="G302" t="str">
        <f t="shared" si="34"/>
        <v>041117</v>
      </c>
      <c r="H302">
        <v>25</v>
      </c>
    </row>
    <row r="303" spans="1:8" x14ac:dyDescent="0.2">
      <c r="A303">
        <v>263</v>
      </c>
      <c r="B303" t="s">
        <v>895</v>
      </c>
      <c r="D303" t="str">
        <f t="shared" si="33"/>
        <v>B041117TAWCSCB53D25</v>
      </c>
      <c r="E303" s="3">
        <v>2</v>
      </c>
      <c r="F303" t="s">
        <v>698</v>
      </c>
      <c r="G303" t="str">
        <f t="shared" si="34"/>
        <v>041117</v>
      </c>
      <c r="H303">
        <v>25</v>
      </c>
    </row>
    <row r="304" spans="1:8" x14ac:dyDescent="0.2">
      <c r="A304">
        <v>264</v>
      </c>
      <c r="B304" t="s">
        <v>896</v>
      </c>
      <c r="D304" t="str">
        <f t="shared" si="33"/>
        <v>B041117TAWCSCB54D25</v>
      </c>
      <c r="E304" s="3">
        <v>1</v>
      </c>
      <c r="F304" t="s">
        <v>699</v>
      </c>
      <c r="G304" t="str">
        <f t="shared" si="34"/>
        <v>041117</v>
      </c>
      <c r="H304">
        <v>25</v>
      </c>
    </row>
    <row r="305" spans="1:8" x14ac:dyDescent="0.2">
      <c r="A305">
        <v>265</v>
      </c>
      <c r="B305" t="s">
        <v>897</v>
      </c>
      <c r="D305" t="str">
        <f t="shared" si="33"/>
        <v>B041117TAWCSCB54D25</v>
      </c>
      <c r="E305" s="3">
        <v>2</v>
      </c>
      <c r="F305" t="s">
        <v>699</v>
      </c>
      <c r="G305" t="str">
        <f t="shared" si="34"/>
        <v>041117</v>
      </c>
      <c r="H305">
        <v>25</v>
      </c>
    </row>
    <row r="306" spans="1:8" x14ac:dyDescent="0.2">
      <c r="A306">
        <v>266</v>
      </c>
      <c r="B306" t="s">
        <v>898</v>
      </c>
      <c r="D306" t="str">
        <f t="shared" si="33"/>
        <v>B041117TAWCSCB61D11</v>
      </c>
      <c r="E306" s="3">
        <v>1</v>
      </c>
      <c r="F306" t="s">
        <v>700</v>
      </c>
      <c r="G306" t="str">
        <f t="shared" si="34"/>
        <v>041117</v>
      </c>
      <c r="H306">
        <v>11</v>
      </c>
    </row>
    <row r="307" spans="1:8" x14ac:dyDescent="0.2">
      <c r="A307">
        <v>267</v>
      </c>
      <c r="B307" t="s">
        <v>899</v>
      </c>
      <c r="D307" t="str">
        <f t="shared" si="33"/>
        <v>B041117TAWCSCB62D9</v>
      </c>
      <c r="E307" s="3">
        <v>1</v>
      </c>
      <c r="F307" t="s">
        <v>701</v>
      </c>
      <c r="G307" t="str">
        <f t="shared" si="34"/>
        <v>041117</v>
      </c>
      <c r="H307">
        <v>9</v>
      </c>
    </row>
    <row r="308" spans="1:8" x14ac:dyDescent="0.2">
      <c r="A308">
        <v>268</v>
      </c>
      <c r="B308" t="s">
        <v>900</v>
      </c>
      <c r="D308" t="str">
        <f t="shared" si="33"/>
        <v>B041117TAWCSCB63D10</v>
      </c>
      <c r="E308" s="3">
        <v>1</v>
      </c>
      <c r="F308" t="s">
        <v>702</v>
      </c>
      <c r="G308" t="str">
        <f t="shared" si="34"/>
        <v>041117</v>
      </c>
      <c r="H308">
        <v>10</v>
      </c>
    </row>
    <row r="309" spans="1:8" x14ac:dyDescent="0.2">
      <c r="A309">
        <v>269</v>
      </c>
      <c r="B309" t="s">
        <v>901</v>
      </c>
      <c r="D309" t="str">
        <f t="shared" si="33"/>
        <v>B041117TAWCSCB64D10</v>
      </c>
      <c r="E309" s="3">
        <v>1</v>
      </c>
      <c r="F309" t="s">
        <v>703</v>
      </c>
      <c r="G309" t="str">
        <f t="shared" si="34"/>
        <v>041117</v>
      </c>
      <c r="H309">
        <v>10</v>
      </c>
    </row>
    <row r="310" spans="1:8" x14ac:dyDescent="0.2">
      <c r="A310">
        <v>270</v>
      </c>
      <c r="B310" t="s">
        <v>902</v>
      </c>
      <c r="D310" t="str">
        <f t="shared" si="33"/>
        <v>B041117TAWCSCB71D20</v>
      </c>
      <c r="E310" s="3">
        <v>1</v>
      </c>
      <c r="F310" t="s">
        <v>704</v>
      </c>
      <c r="G310" t="str">
        <f t="shared" si="34"/>
        <v>041117</v>
      </c>
      <c r="H310">
        <v>20</v>
      </c>
    </row>
    <row r="311" spans="1:8" x14ac:dyDescent="0.2">
      <c r="A311">
        <v>271</v>
      </c>
      <c r="B311" t="s">
        <v>903</v>
      </c>
      <c r="D311" t="str">
        <f t="shared" si="33"/>
        <v>B041117TAWCSCB72D20</v>
      </c>
      <c r="E311" s="3">
        <v>1</v>
      </c>
      <c r="F311" t="s">
        <v>705</v>
      </c>
      <c r="G311" t="str">
        <f t="shared" si="34"/>
        <v>041117</v>
      </c>
      <c r="H311">
        <v>20</v>
      </c>
    </row>
    <row r="312" spans="1:8" x14ac:dyDescent="0.2">
      <c r="A312">
        <v>272</v>
      </c>
      <c r="B312" t="s">
        <v>904</v>
      </c>
      <c r="D312" t="str">
        <f t="shared" si="33"/>
        <v>B041117TAWCSCB73D12</v>
      </c>
      <c r="E312" s="3">
        <v>1</v>
      </c>
      <c r="F312" t="s">
        <v>706</v>
      </c>
      <c r="G312" t="str">
        <f t="shared" si="34"/>
        <v>041117</v>
      </c>
      <c r="H312">
        <v>12</v>
      </c>
    </row>
    <row r="313" spans="1:8" x14ac:dyDescent="0.2">
      <c r="A313">
        <v>273</v>
      </c>
      <c r="B313" t="s">
        <v>905</v>
      </c>
      <c r="D313" t="str">
        <f t="shared" si="33"/>
        <v>B041117TAWCSCB54D25</v>
      </c>
      <c r="E313" s="3">
        <v>1</v>
      </c>
      <c r="F313" t="s">
        <v>699</v>
      </c>
      <c r="G313" t="str">
        <f t="shared" si="34"/>
        <v>041117</v>
      </c>
      <c r="H313">
        <v>25</v>
      </c>
    </row>
    <row r="314" spans="1:8" x14ac:dyDescent="0.2">
      <c r="A314">
        <v>274</v>
      </c>
      <c r="B314" t="s">
        <v>906</v>
      </c>
      <c r="D314" t="str">
        <f t="shared" si="33"/>
        <v>B041117TAWCSCB54D25</v>
      </c>
      <c r="E314" s="3">
        <v>2</v>
      </c>
      <c r="F314" t="s">
        <v>699</v>
      </c>
      <c r="G314" t="str">
        <f t="shared" si="34"/>
        <v>041117</v>
      </c>
      <c r="H314">
        <v>25</v>
      </c>
    </row>
    <row r="315" spans="1:8" x14ac:dyDescent="0.2">
      <c r="A315">
        <v>275</v>
      </c>
      <c r="B315" t="s">
        <v>907</v>
      </c>
      <c r="D315" t="str">
        <f t="shared" si="33"/>
        <v>B041117TAWCSCB61D11</v>
      </c>
      <c r="E315" s="3">
        <v>1</v>
      </c>
      <c r="F315" t="s">
        <v>700</v>
      </c>
      <c r="G315" t="str">
        <f t="shared" si="34"/>
        <v>041117</v>
      </c>
      <c r="H315">
        <v>11</v>
      </c>
    </row>
    <row r="316" spans="1:8" x14ac:dyDescent="0.2">
      <c r="A316">
        <v>276</v>
      </c>
      <c r="B316" t="s">
        <v>908</v>
      </c>
      <c r="D316" t="str">
        <f t="shared" si="33"/>
        <v>B041117TAWCSCB62D9</v>
      </c>
      <c r="E316" s="3">
        <v>1</v>
      </c>
      <c r="F316" t="s">
        <v>701</v>
      </c>
      <c r="G316" t="str">
        <f t="shared" si="34"/>
        <v>041117</v>
      </c>
      <c r="H316">
        <v>9</v>
      </c>
    </row>
    <row r="317" spans="1:8" x14ac:dyDescent="0.2">
      <c r="A317">
        <v>277</v>
      </c>
      <c r="B317" t="s">
        <v>909</v>
      </c>
      <c r="D317" t="str">
        <f t="shared" si="33"/>
        <v>B041117TAWCSCB63D10</v>
      </c>
      <c r="E317" s="3">
        <v>2</v>
      </c>
      <c r="F317" t="s">
        <v>702</v>
      </c>
      <c r="G317" t="str">
        <f t="shared" si="34"/>
        <v>041117</v>
      </c>
      <c r="H317">
        <v>10</v>
      </c>
    </row>
    <row r="318" spans="1:8" x14ac:dyDescent="0.2">
      <c r="A318">
        <v>278</v>
      </c>
      <c r="B318" t="s">
        <v>910</v>
      </c>
      <c r="D318" t="str">
        <f t="shared" si="33"/>
        <v>B041117TAWCSCB64D10</v>
      </c>
      <c r="E318" s="3">
        <v>1</v>
      </c>
      <c r="F318" t="s">
        <v>703</v>
      </c>
      <c r="G318" t="str">
        <f t="shared" si="34"/>
        <v>041117</v>
      </c>
      <c r="H318">
        <v>10</v>
      </c>
    </row>
    <row r="319" spans="1:8" x14ac:dyDescent="0.2">
      <c r="A319">
        <v>279</v>
      </c>
      <c r="B319" t="s">
        <v>911</v>
      </c>
      <c r="D319" t="str">
        <f t="shared" si="33"/>
        <v>B041117TAWCSCB71D20</v>
      </c>
      <c r="E319" s="3">
        <v>2</v>
      </c>
      <c r="F319" t="s">
        <v>704</v>
      </c>
      <c r="G319" t="str">
        <f t="shared" si="34"/>
        <v>041117</v>
      </c>
      <c r="H319">
        <v>20</v>
      </c>
    </row>
    <row r="320" spans="1:8" x14ac:dyDescent="0.2">
      <c r="A320">
        <v>280</v>
      </c>
      <c r="B320" t="s">
        <v>912</v>
      </c>
      <c r="D320" t="str">
        <f t="shared" si="33"/>
        <v>B041117TAWCSCB72D20</v>
      </c>
      <c r="E320" s="3">
        <v>1</v>
      </c>
      <c r="F320" t="s">
        <v>705</v>
      </c>
      <c r="G320" t="str">
        <f t="shared" si="34"/>
        <v>041117</v>
      </c>
      <c r="H320">
        <v>20</v>
      </c>
    </row>
    <row r="321" spans="1:8" x14ac:dyDescent="0.2">
      <c r="A321">
        <v>281</v>
      </c>
      <c r="B321" t="s">
        <v>913</v>
      </c>
      <c r="D321" t="str">
        <f t="shared" si="33"/>
        <v>B041117TAWCSCB73D12</v>
      </c>
      <c r="E321" s="3">
        <v>1</v>
      </c>
      <c r="F321" t="s">
        <v>706</v>
      </c>
      <c r="G321" t="str">
        <f t="shared" si="34"/>
        <v>041117</v>
      </c>
      <c r="H321">
        <v>12</v>
      </c>
    </row>
    <row r="322" spans="1:8" x14ac:dyDescent="0.2">
      <c r="A322">
        <v>282</v>
      </c>
      <c r="B322" t="s">
        <v>914</v>
      </c>
      <c r="D322" t="str">
        <f t="shared" si="33"/>
        <v>B050817TAWCSCB53D05</v>
      </c>
      <c r="E322" s="3">
        <v>1</v>
      </c>
      <c r="F322" t="s">
        <v>698</v>
      </c>
      <c r="G322" t="str">
        <f>"050817"</f>
        <v>050817</v>
      </c>
      <c r="H322" t="str">
        <f>"05"</f>
        <v>05</v>
      </c>
    </row>
    <row r="323" spans="1:8" x14ac:dyDescent="0.2">
      <c r="A323">
        <v>283</v>
      </c>
      <c r="B323" t="s">
        <v>915</v>
      </c>
      <c r="D323" t="str">
        <f t="shared" si="33"/>
        <v>B050817TAWCSCB44D05</v>
      </c>
      <c r="E323" s="3">
        <v>1</v>
      </c>
      <c r="F323" t="s">
        <v>695</v>
      </c>
      <c r="G323" t="str">
        <f t="shared" ref="G323:G355" si="35">"050817"</f>
        <v>050817</v>
      </c>
      <c r="H323" t="str">
        <f>"05"</f>
        <v>05</v>
      </c>
    </row>
    <row r="324" spans="1:8" x14ac:dyDescent="0.2">
      <c r="A324">
        <v>284</v>
      </c>
      <c r="B324" t="s">
        <v>916</v>
      </c>
      <c r="D324" t="str">
        <f t="shared" si="33"/>
        <v>B050817TAWCSCB33CD05</v>
      </c>
      <c r="E324" s="3">
        <v>1</v>
      </c>
      <c r="F324" t="s">
        <v>686</v>
      </c>
      <c r="G324" t="str">
        <f t="shared" si="35"/>
        <v>050817</v>
      </c>
      <c r="H324" t="str">
        <f>"05"</f>
        <v>05</v>
      </c>
    </row>
    <row r="325" spans="1:8" x14ac:dyDescent="0.2">
      <c r="A325">
        <v>285</v>
      </c>
      <c r="B325" t="s">
        <v>917</v>
      </c>
      <c r="D325" t="str">
        <f t="shared" si="33"/>
        <v>B050817TAWCSCB22D11</v>
      </c>
      <c r="E325" s="3">
        <v>1</v>
      </c>
      <c r="F325" t="s">
        <v>689</v>
      </c>
      <c r="G325" t="str">
        <f t="shared" si="35"/>
        <v>050817</v>
      </c>
      <c r="H325">
        <v>11</v>
      </c>
    </row>
    <row r="326" spans="1:8" x14ac:dyDescent="0.2">
      <c r="A326">
        <v>286</v>
      </c>
      <c r="B326" t="s">
        <v>918</v>
      </c>
      <c r="D326" t="str">
        <f t="shared" ref="D326:D389" si="36">CONCATENATE("B",G326,"TAWCS", F326, "D",H326)</f>
        <v>B050817TAWCSCB22D11</v>
      </c>
      <c r="E326" s="3">
        <v>1</v>
      </c>
      <c r="F326" t="s">
        <v>689</v>
      </c>
      <c r="G326" t="str">
        <f t="shared" si="35"/>
        <v>050817</v>
      </c>
      <c r="H326">
        <v>11</v>
      </c>
    </row>
    <row r="327" spans="1:8" x14ac:dyDescent="0.2">
      <c r="A327">
        <v>287</v>
      </c>
      <c r="B327" t="s">
        <v>919</v>
      </c>
      <c r="D327" t="str">
        <f t="shared" si="36"/>
        <v>B050817TAWCSCB31D13</v>
      </c>
      <c r="E327" s="3">
        <v>1</v>
      </c>
      <c r="F327" t="s">
        <v>690</v>
      </c>
      <c r="G327" t="str">
        <f t="shared" si="35"/>
        <v>050817</v>
      </c>
      <c r="H327">
        <v>13</v>
      </c>
    </row>
    <row r="328" spans="1:8" x14ac:dyDescent="0.2">
      <c r="A328">
        <v>288</v>
      </c>
      <c r="B328" t="s">
        <v>920</v>
      </c>
      <c r="D328" t="str">
        <f t="shared" si="36"/>
        <v>B050817TAWCSCB32D10</v>
      </c>
      <c r="E328" s="3">
        <v>2</v>
      </c>
      <c r="F328" t="s">
        <v>691</v>
      </c>
      <c r="G328" t="str">
        <f t="shared" si="35"/>
        <v>050817</v>
      </c>
      <c r="H328">
        <v>10</v>
      </c>
    </row>
    <row r="329" spans="1:8" x14ac:dyDescent="0.2">
      <c r="A329">
        <v>289</v>
      </c>
      <c r="B329" t="s">
        <v>921</v>
      </c>
      <c r="D329" t="str">
        <f t="shared" si="36"/>
        <v>B050817TAWCSCB33CD24</v>
      </c>
      <c r="E329" s="3">
        <v>1</v>
      </c>
      <c r="F329" t="s">
        <v>686</v>
      </c>
      <c r="G329" t="str">
        <f t="shared" si="35"/>
        <v>050817</v>
      </c>
      <c r="H329">
        <v>24</v>
      </c>
    </row>
    <row r="330" spans="1:8" x14ac:dyDescent="0.2">
      <c r="A330">
        <v>290</v>
      </c>
      <c r="B330" t="s">
        <v>922</v>
      </c>
      <c r="D330" t="str">
        <f t="shared" si="36"/>
        <v>B050817TAWCSCB41CD31</v>
      </c>
      <c r="E330" s="3">
        <v>2</v>
      </c>
      <c r="F330" t="s">
        <v>692</v>
      </c>
      <c r="G330" t="str">
        <f t="shared" si="35"/>
        <v>050817</v>
      </c>
      <c r="H330">
        <v>31</v>
      </c>
    </row>
    <row r="331" spans="1:8" x14ac:dyDescent="0.2">
      <c r="A331">
        <v>291</v>
      </c>
      <c r="B331" t="s">
        <v>923</v>
      </c>
      <c r="D331" t="str">
        <f t="shared" si="36"/>
        <v>B050817TAWCSCB42CD26</v>
      </c>
      <c r="E331" s="3">
        <v>1</v>
      </c>
      <c r="F331" t="s">
        <v>693</v>
      </c>
      <c r="G331" t="str">
        <f t="shared" si="35"/>
        <v>050817</v>
      </c>
      <c r="H331">
        <v>26</v>
      </c>
    </row>
    <row r="332" spans="1:8" x14ac:dyDescent="0.2">
      <c r="A332">
        <v>292</v>
      </c>
      <c r="B332" t="s">
        <v>924</v>
      </c>
      <c r="D332" t="str">
        <f t="shared" si="36"/>
        <v>B050817TAWCSCB43CD27</v>
      </c>
      <c r="E332" s="3">
        <v>1</v>
      </c>
      <c r="F332" t="s">
        <v>694</v>
      </c>
      <c r="G332" t="str">
        <f t="shared" si="35"/>
        <v>050817</v>
      </c>
      <c r="H332">
        <v>27</v>
      </c>
    </row>
    <row r="333" spans="1:8" x14ac:dyDescent="0.2">
      <c r="A333">
        <v>293</v>
      </c>
      <c r="B333" t="s">
        <v>925</v>
      </c>
      <c r="D333" t="str">
        <f t="shared" si="36"/>
        <v>B050817TAWCSCB44D31</v>
      </c>
      <c r="E333" s="3">
        <v>1</v>
      </c>
      <c r="F333" t="s">
        <v>695</v>
      </c>
      <c r="G333" t="str">
        <f t="shared" si="35"/>
        <v>050817</v>
      </c>
      <c r="H333">
        <v>31</v>
      </c>
    </row>
    <row r="334" spans="1:8" x14ac:dyDescent="0.2">
      <c r="A334">
        <v>294</v>
      </c>
      <c r="B334" t="s">
        <v>926</v>
      </c>
      <c r="D334" t="str">
        <f t="shared" si="36"/>
        <v>B050817TAWCSCB51D33</v>
      </c>
      <c r="E334" s="3">
        <v>1</v>
      </c>
      <c r="F334" t="s">
        <v>696</v>
      </c>
      <c r="G334" t="str">
        <f t="shared" si="35"/>
        <v>050817</v>
      </c>
      <c r="H334">
        <v>33</v>
      </c>
    </row>
    <row r="335" spans="1:8" x14ac:dyDescent="0.2">
      <c r="A335">
        <v>295</v>
      </c>
      <c r="B335" t="s">
        <v>927</v>
      </c>
      <c r="D335" t="str">
        <f t="shared" si="36"/>
        <v>B050817TAWCSCB52D29</v>
      </c>
      <c r="E335" s="3">
        <v>1</v>
      </c>
      <c r="F335" t="s">
        <v>697</v>
      </c>
      <c r="G335" t="str">
        <f t="shared" si="35"/>
        <v>050817</v>
      </c>
      <c r="H335">
        <v>29</v>
      </c>
    </row>
    <row r="336" spans="1:8" x14ac:dyDescent="0.2">
      <c r="A336">
        <v>296</v>
      </c>
      <c r="B336" t="s">
        <v>928</v>
      </c>
      <c r="D336" t="str">
        <f t="shared" si="36"/>
        <v>B050817TAWCSCB53D25</v>
      </c>
      <c r="E336" s="3">
        <v>1</v>
      </c>
      <c r="F336" t="s">
        <v>698</v>
      </c>
      <c r="G336" t="str">
        <f t="shared" si="35"/>
        <v>050817</v>
      </c>
      <c r="H336">
        <v>25</v>
      </c>
    </row>
    <row r="337" spans="1:8" x14ac:dyDescent="0.2">
      <c r="A337">
        <v>297</v>
      </c>
      <c r="B337" t="s">
        <v>929</v>
      </c>
      <c r="D337" t="str">
        <f t="shared" si="36"/>
        <v>B050817TAWCSCB53D25</v>
      </c>
      <c r="E337" s="3">
        <v>2</v>
      </c>
      <c r="F337" t="s">
        <v>698</v>
      </c>
      <c r="G337" t="str">
        <f t="shared" si="35"/>
        <v>050817</v>
      </c>
      <c r="H337">
        <v>25</v>
      </c>
    </row>
    <row r="338" spans="1:8" x14ac:dyDescent="0.2">
      <c r="A338">
        <v>298</v>
      </c>
      <c r="B338" t="s">
        <v>930</v>
      </c>
      <c r="D338" t="str">
        <f t="shared" si="36"/>
        <v>B050817TAWCSCB54D25</v>
      </c>
      <c r="E338" s="3">
        <v>1</v>
      </c>
      <c r="F338" t="s">
        <v>699</v>
      </c>
      <c r="G338" t="str">
        <f t="shared" si="35"/>
        <v>050817</v>
      </c>
      <c r="H338">
        <v>25</v>
      </c>
    </row>
    <row r="339" spans="1:8" x14ac:dyDescent="0.2">
      <c r="A339">
        <v>299</v>
      </c>
      <c r="B339" t="s">
        <v>931</v>
      </c>
      <c r="D339" t="str">
        <f t="shared" si="36"/>
        <v>B050817TAWCSCB54D25</v>
      </c>
      <c r="E339" s="3">
        <v>2</v>
      </c>
      <c r="F339" t="s">
        <v>699</v>
      </c>
      <c r="G339" t="str">
        <f t="shared" si="35"/>
        <v>050817</v>
      </c>
      <c r="H339">
        <v>25</v>
      </c>
    </row>
    <row r="340" spans="1:8" x14ac:dyDescent="0.2">
      <c r="A340">
        <v>300</v>
      </c>
      <c r="B340" t="s">
        <v>932</v>
      </c>
      <c r="D340" t="str">
        <f t="shared" si="36"/>
        <v>B050817TAWCSCB61D11</v>
      </c>
      <c r="E340" s="3">
        <v>1</v>
      </c>
      <c r="F340" t="s">
        <v>700</v>
      </c>
      <c r="G340" t="str">
        <f t="shared" si="35"/>
        <v>050817</v>
      </c>
      <c r="H340">
        <v>11</v>
      </c>
    </row>
    <row r="341" spans="1:8" x14ac:dyDescent="0.2">
      <c r="A341">
        <v>301</v>
      </c>
      <c r="B341" t="s">
        <v>933</v>
      </c>
      <c r="D341" t="str">
        <f t="shared" si="36"/>
        <v>B050817TAWCSCB62D9</v>
      </c>
      <c r="E341" s="3">
        <v>1</v>
      </c>
      <c r="F341" t="s">
        <v>701</v>
      </c>
      <c r="G341" t="str">
        <f t="shared" si="35"/>
        <v>050817</v>
      </c>
      <c r="H341">
        <v>9</v>
      </c>
    </row>
    <row r="342" spans="1:8" x14ac:dyDescent="0.2">
      <c r="A342">
        <v>302</v>
      </c>
      <c r="B342" t="s">
        <v>934</v>
      </c>
      <c r="D342" t="str">
        <f t="shared" si="36"/>
        <v>B050817TAWCSCB63D10</v>
      </c>
      <c r="E342" s="3">
        <v>1</v>
      </c>
      <c r="F342" t="s">
        <v>702</v>
      </c>
      <c r="G342" t="str">
        <f t="shared" si="35"/>
        <v>050817</v>
      </c>
      <c r="H342">
        <v>10</v>
      </c>
    </row>
    <row r="343" spans="1:8" x14ac:dyDescent="0.2">
      <c r="A343">
        <v>303</v>
      </c>
      <c r="B343" t="s">
        <v>935</v>
      </c>
      <c r="D343" t="str">
        <f t="shared" si="36"/>
        <v>B050817TAWCSCB64D10</v>
      </c>
      <c r="E343" s="3">
        <v>1</v>
      </c>
      <c r="F343" t="s">
        <v>703</v>
      </c>
      <c r="G343" t="str">
        <f t="shared" si="35"/>
        <v>050817</v>
      </c>
      <c r="H343">
        <v>10</v>
      </c>
    </row>
    <row r="344" spans="1:8" x14ac:dyDescent="0.2">
      <c r="A344">
        <v>304</v>
      </c>
      <c r="B344" t="s">
        <v>936</v>
      </c>
      <c r="D344" t="str">
        <f t="shared" si="36"/>
        <v>B050817TAWCSCB71D20</v>
      </c>
      <c r="E344" s="3">
        <v>1</v>
      </c>
      <c r="F344" t="s">
        <v>704</v>
      </c>
      <c r="G344" t="str">
        <f t="shared" si="35"/>
        <v>050817</v>
      </c>
      <c r="H344">
        <v>20</v>
      </c>
    </row>
    <row r="345" spans="1:8" x14ac:dyDescent="0.2">
      <c r="A345">
        <v>305</v>
      </c>
      <c r="B345" t="s">
        <v>937</v>
      </c>
      <c r="D345" t="str">
        <f t="shared" si="36"/>
        <v>B050817TAWCSCB72D20</v>
      </c>
      <c r="E345" s="3">
        <v>1</v>
      </c>
      <c r="F345" t="s">
        <v>705</v>
      </c>
      <c r="G345" t="str">
        <f t="shared" si="35"/>
        <v>050817</v>
      </c>
      <c r="H345">
        <v>20</v>
      </c>
    </row>
    <row r="346" spans="1:8" x14ac:dyDescent="0.2">
      <c r="A346">
        <v>306</v>
      </c>
      <c r="B346" t="s">
        <v>938</v>
      </c>
      <c r="D346" t="str">
        <f t="shared" si="36"/>
        <v>B050817TAWCSCB73D12</v>
      </c>
      <c r="E346" s="3">
        <v>1</v>
      </c>
      <c r="F346" t="s">
        <v>706</v>
      </c>
      <c r="G346" t="str">
        <f t="shared" si="35"/>
        <v>050817</v>
      </c>
      <c r="H346">
        <v>12</v>
      </c>
    </row>
    <row r="347" spans="1:8" x14ac:dyDescent="0.2">
      <c r="A347">
        <v>307</v>
      </c>
      <c r="B347" t="s">
        <v>939</v>
      </c>
      <c r="D347" t="str">
        <f t="shared" si="36"/>
        <v>B050817TAWCSCB54D25</v>
      </c>
      <c r="E347" s="3">
        <v>1</v>
      </c>
      <c r="F347" t="s">
        <v>699</v>
      </c>
      <c r="G347" t="str">
        <f t="shared" si="35"/>
        <v>050817</v>
      </c>
      <c r="H347">
        <v>25</v>
      </c>
    </row>
    <row r="348" spans="1:8" x14ac:dyDescent="0.2">
      <c r="A348">
        <v>308</v>
      </c>
      <c r="B348" t="s">
        <v>940</v>
      </c>
      <c r="D348" t="str">
        <f t="shared" si="36"/>
        <v>B050817TAWCSCB54D25</v>
      </c>
      <c r="E348" s="3">
        <v>2</v>
      </c>
      <c r="F348" t="s">
        <v>699</v>
      </c>
      <c r="G348" t="str">
        <f t="shared" si="35"/>
        <v>050817</v>
      </c>
      <c r="H348">
        <v>25</v>
      </c>
    </row>
    <row r="349" spans="1:8" x14ac:dyDescent="0.2">
      <c r="A349">
        <v>309</v>
      </c>
      <c r="B349" t="s">
        <v>941</v>
      </c>
      <c r="D349" t="str">
        <f t="shared" si="36"/>
        <v>B050817TAWCSCB61D11</v>
      </c>
      <c r="E349" s="3">
        <v>1</v>
      </c>
      <c r="F349" t="s">
        <v>700</v>
      </c>
      <c r="G349" t="str">
        <f t="shared" si="35"/>
        <v>050817</v>
      </c>
      <c r="H349">
        <v>11</v>
      </c>
    </row>
    <row r="350" spans="1:8" x14ac:dyDescent="0.2">
      <c r="A350">
        <v>310</v>
      </c>
      <c r="B350" t="s">
        <v>942</v>
      </c>
      <c r="D350" t="str">
        <f t="shared" si="36"/>
        <v>B050817TAWCSCB62D9</v>
      </c>
      <c r="E350" s="3">
        <v>1</v>
      </c>
      <c r="F350" t="s">
        <v>701</v>
      </c>
      <c r="G350" t="str">
        <f t="shared" si="35"/>
        <v>050817</v>
      </c>
      <c r="H350">
        <v>9</v>
      </c>
    </row>
    <row r="351" spans="1:8" x14ac:dyDescent="0.2">
      <c r="A351">
        <v>311</v>
      </c>
      <c r="B351" t="s">
        <v>943</v>
      </c>
      <c r="D351" t="str">
        <f t="shared" si="36"/>
        <v>B050817TAWCSCB63D10</v>
      </c>
      <c r="E351" s="3">
        <v>2</v>
      </c>
      <c r="F351" t="s">
        <v>702</v>
      </c>
      <c r="G351" t="str">
        <f t="shared" si="35"/>
        <v>050817</v>
      </c>
      <c r="H351">
        <v>10</v>
      </c>
    </row>
    <row r="352" spans="1:8" x14ac:dyDescent="0.2">
      <c r="A352">
        <v>312</v>
      </c>
      <c r="B352" t="s">
        <v>944</v>
      </c>
      <c r="D352" t="str">
        <f t="shared" si="36"/>
        <v>B050817TAWCSCB64D10</v>
      </c>
      <c r="E352" s="3">
        <v>1</v>
      </c>
      <c r="F352" t="s">
        <v>703</v>
      </c>
      <c r="G352" t="str">
        <f t="shared" si="35"/>
        <v>050817</v>
      </c>
      <c r="H352">
        <v>10</v>
      </c>
    </row>
    <row r="353" spans="1:8" x14ac:dyDescent="0.2">
      <c r="A353">
        <v>313</v>
      </c>
      <c r="B353" t="s">
        <v>945</v>
      </c>
      <c r="D353" t="str">
        <f t="shared" si="36"/>
        <v>B050817TAWCSCB71D20</v>
      </c>
      <c r="E353" s="3">
        <v>2</v>
      </c>
      <c r="F353" t="s">
        <v>704</v>
      </c>
      <c r="G353" t="str">
        <f t="shared" si="35"/>
        <v>050817</v>
      </c>
      <c r="H353">
        <v>20</v>
      </c>
    </row>
    <row r="354" spans="1:8" x14ac:dyDescent="0.2">
      <c r="A354">
        <v>314</v>
      </c>
      <c r="B354" t="s">
        <v>946</v>
      </c>
      <c r="D354" t="str">
        <f t="shared" si="36"/>
        <v>B050817TAWCSCB72D20</v>
      </c>
      <c r="E354" s="3">
        <v>1</v>
      </c>
      <c r="F354" t="s">
        <v>705</v>
      </c>
      <c r="G354" t="str">
        <f t="shared" si="35"/>
        <v>050817</v>
      </c>
      <c r="H354">
        <v>20</v>
      </c>
    </row>
    <row r="355" spans="1:8" x14ac:dyDescent="0.2">
      <c r="A355">
        <v>315</v>
      </c>
      <c r="B355" t="s">
        <v>947</v>
      </c>
      <c r="D355" t="str">
        <f t="shared" si="36"/>
        <v>B050817TAWCSCB73D12</v>
      </c>
      <c r="E355" s="3">
        <v>1</v>
      </c>
      <c r="F355" t="s">
        <v>706</v>
      </c>
      <c r="G355" t="str">
        <f t="shared" si="35"/>
        <v>050817</v>
      </c>
      <c r="H355">
        <v>12</v>
      </c>
    </row>
    <row r="356" spans="1:8" x14ac:dyDescent="0.2">
      <c r="A356">
        <v>316</v>
      </c>
      <c r="B356" t="s">
        <v>708</v>
      </c>
      <c r="D356" t="str">
        <f t="shared" si="36"/>
        <v>B060517TAWCSCB53D05</v>
      </c>
      <c r="E356" s="3">
        <v>1</v>
      </c>
      <c r="F356" t="s">
        <v>698</v>
      </c>
      <c r="G356" t="str">
        <f>"060517"</f>
        <v>060517</v>
      </c>
      <c r="H356" t="str">
        <f>"05"</f>
        <v>05</v>
      </c>
    </row>
    <row r="357" spans="1:8" x14ac:dyDescent="0.2">
      <c r="A357">
        <v>317</v>
      </c>
      <c r="B357" t="s">
        <v>709</v>
      </c>
      <c r="D357" t="str">
        <f t="shared" si="36"/>
        <v>B060517TAWCSCB44D05</v>
      </c>
      <c r="E357" s="3">
        <v>1</v>
      </c>
      <c r="F357" t="s">
        <v>695</v>
      </c>
      <c r="G357" t="str">
        <f t="shared" ref="G357:G389" si="37">"060517"</f>
        <v>060517</v>
      </c>
      <c r="H357" t="str">
        <f>"05"</f>
        <v>05</v>
      </c>
    </row>
    <row r="358" spans="1:8" x14ac:dyDescent="0.2">
      <c r="A358">
        <v>318</v>
      </c>
      <c r="B358" t="s">
        <v>710</v>
      </c>
      <c r="D358" t="str">
        <f t="shared" si="36"/>
        <v>B060517TAWCSCB33CD05</v>
      </c>
      <c r="E358" s="3">
        <v>1</v>
      </c>
      <c r="F358" t="s">
        <v>686</v>
      </c>
      <c r="G358" t="str">
        <f t="shared" si="37"/>
        <v>060517</v>
      </c>
      <c r="H358" t="str">
        <f>"05"</f>
        <v>05</v>
      </c>
    </row>
    <row r="359" spans="1:8" x14ac:dyDescent="0.2">
      <c r="A359">
        <v>319</v>
      </c>
      <c r="B359" t="s">
        <v>711</v>
      </c>
      <c r="D359" t="str">
        <f t="shared" si="36"/>
        <v>B060517TAWCSCB22D11</v>
      </c>
      <c r="E359" s="3">
        <v>1</v>
      </c>
      <c r="F359" t="s">
        <v>689</v>
      </c>
      <c r="G359" t="str">
        <f t="shared" si="37"/>
        <v>060517</v>
      </c>
      <c r="H359">
        <v>11</v>
      </c>
    </row>
    <row r="360" spans="1:8" x14ac:dyDescent="0.2">
      <c r="A360">
        <v>320</v>
      </c>
      <c r="B360" t="s">
        <v>712</v>
      </c>
      <c r="D360" t="str">
        <f t="shared" si="36"/>
        <v>B060517TAWCSCB22D11</v>
      </c>
      <c r="E360" s="3">
        <v>2</v>
      </c>
      <c r="F360" t="s">
        <v>689</v>
      </c>
      <c r="G360" t="str">
        <f t="shared" si="37"/>
        <v>060517</v>
      </c>
      <c r="H360">
        <v>11</v>
      </c>
    </row>
    <row r="361" spans="1:8" x14ac:dyDescent="0.2">
      <c r="A361">
        <v>321</v>
      </c>
      <c r="B361" t="s">
        <v>713</v>
      </c>
      <c r="D361" t="str">
        <f t="shared" si="36"/>
        <v>B060517TAWCSCB31D13</v>
      </c>
      <c r="E361" s="3">
        <v>1</v>
      </c>
      <c r="F361" t="s">
        <v>690</v>
      </c>
      <c r="G361" t="str">
        <f t="shared" si="37"/>
        <v>060517</v>
      </c>
      <c r="H361">
        <v>13</v>
      </c>
    </row>
    <row r="362" spans="1:8" x14ac:dyDescent="0.2">
      <c r="A362">
        <v>322</v>
      </c>
      <c r="B362" t="s">
        <v>714</v>
      </c>
      <c r="D362" t="str">
        <f t="shared" si="36"/>
        <v>B060517TAWCSCB32D10</v>
      </c>
      <c r="E362" s="3">
        <v>2</v>
      </c>
      <c r="F362" t="s">
        <v>691</v>
      </c>
      <c r="G362" t="str">
        <f t="shared" si="37"/>
        <v>060517</v>
      </c>
      <c r="H362">
        <v>10</v>
      </c>
    </row>
    <row r="363" spans="1:8" x14ac:dyDescent="0.2">
      <c r="A363">
        <v>323</v>
      </c>
      <c r="B363" t="s">
        <v>715</v>
      </c>
      <c r="D363" t="str">
        <f t="shared" si="36"/>
        <v>B060517TAWCSCB33CD24</v>
      </c>
      <c r="E363" s="3">
        <v>1</v>
      </c>
      <c r="F363" t="s">
        <v>686</v>
      </c>
      <c r="G363" t="str">
        <f t="shared" si="37"/>
        <v>060517</v>
      </c>
      <c r="H363">
        <v>24</v>
      </c>
    </row>
    <row r="364" spans="1:8" x14ac:dyDescent="0.2">
      <c r="A364">
        <v>324</v>
      </c>
      <c r="B364" t="s">
        <v>716</v>
      </c>
      <c r="D364" t="str">
        <f t="shared" si="36"/>
        <v>B060517TAWCSCB41CD31</v>
      </c>
      <c r="E364" s="3">
        <v>2</v>
      </c>
      <c r="F364" t="s">
        <v>692</v>
      </c>
      <c r="G364" t="str">
        <f t="shared" si="37"/>
        <v>060517</v>
      </c>
      <c r="H364">
        <v>31</v>
      </c>
    </row>
    <row r="365" spans="1:8" x14ac:dyDescent="0.2">
      <c r="A365">
        <v>325</v>
      </c>
      <c r="B365" t="s">
        <v>717</v>
      </c>
      <c r="D365" t="str">
        <f t="shared" si="36"/>
        <v>B060517TAWCSCB42CD26</v>
      </c>
      <c r="E365" s="3">
        <v>1</v>
      </c>
      <c r="F365" t="s">
        <v>693</v>
      </c>
      <c r="G365" t="str">
        <f t="shared" si="37"/>
        <v>060517</v>
      </c>
      <c r="H365">
        <v>26</v>
      </c>
    </row>
    <row r="366" spans="1:8" x14ac:dyDescent="0.2">
      <c r="A366">
        <v>326</v>
      </c>
      <c r="B366" t="s">
        <v>718</v>
      </c>
      <c r="D366" t="str">
        <f t="shared" si="36"/>
        <v>B060517TAWCSCB43CD27</v>
      </c>
      <c r="E366" s="3">
        <v>1</v>
      </c>
      <c r="F366" t="s">
        <v>694</v>
      </c>
      <c r="G366" t="str">
        <f t="shared" si="37"/>
        <v>060517</v>
      </c>
      <c r="H366">
        <v>27</v>
      </c>
    </row>
    <row r="367" spans="1:8" x14ac:dyDescent="0.2">
      <c r="A367">
        <v>327</v>
      </c>
      <c r="B367" t="s">
        <v>719</v>
      </c>
      <c r="D367" t="str">
        <f t="shared" si="36"/>
        <v>B060517TAWCSCB44D31</v>
      </c>
      <c r="E367" s="3">
        <v>1</v>
      </c>
      <c r="F367" t="s">
        <v>695</v>
      </c>
      <c r="G367" t="str">
        <f t="shared" si="37"/>
        <v>060517</v>
      </c>
      <c r="H367">
        <v>31</v>
      </c>
    </row>
    <row r="368" spans="1:8" x14ac:dyDescent="0.2">
      <c r="A368">
        <v>328</v>
      </c>
      <c r="B368" t="s">
        <v>720</v>
      </c>
      <c r="D368" t="str">
        <f t="shared" si="36"/>
        <v>B060517TAWCSCB51D33</v>
      </c>
      <c r="E368" s="3">
        <v>1</v>
      </c>
      <c r="F368" t="s">
        <v>696</v>
      </c>
      <c r="G368" t="str">
        <f t="shared" si="37"/>
        <v>060517</v>
      </c>
      <c r="H368">
        <v>33</v>
      </c>
    </row>
    <row r="369" spans="1:8" x14ac:dyDescent="0.2">
      <c r="A369">
        <v>329</v>
      </c>
      <c r="B369" t="s">
        <v>721</v>
      </c>
      <c r="D369" t="str">
        <f t="shared" si="36"/>
        <v>B060517TAWCSCB52D29</v>
      </c>
      <c r="E369" s="3">
        <v>1</v>
      </c>
      <c r="F369" t="s">
        <v>697</v>
      </c>
      <c r="G369" t="str">
        <f t="shared" si="37"/>
        <v>060517</v>
      </c>
      <c r="H369">
        <v>29</v>
      </c>
    </row>
    <row r="370" spans="1:8" x14ac:dyDescent="0.2">
      <c r="A370">
        <v>330</v>
      </c>
      <c r="B370" t="s">
        <v>722</v>
      </c>
      <c r="D370" t="str">
        <f t="shared" si="36"/>
        <v>B060517TAWCSCB53D25</v>
      </c>
      <c r="E370" s="3">
        <v>1</v>
      </c>
      <c r="F370" t="s">
        <v>698</v>
      </c>
      <c r="G370" t="str">
        <f t="shared" si="37"/>
        <v>060517</v>
      </c>
      <c r="H370">
        <v>25</v>
      </c>
    </row>
    <row r="371" spans="1:8" x14ac:dyDescent="0.2">
      <c r="A371">
        <v>331</v>
      </c>
      <c r="B371" t="s">
        <v>723</v>
      </c>
      <c r="D371" t="str">
        <f t="shared" si="36"/>
        <v>B060517TAWCSCB53D25</v>
      </c>
      <c r="E371" s="3">
        <v>2</v>
      </c>
      <c r="F371" t="s">
        <v>698</v>
      </c>
      <c r="G371" t="str">
        <f t="shared" si="37"/>
        <v>060517</v>
      </c>
      <c r="H371">
        <v>25</v>
      </c>
    </row>
    <row r="372" spans="1:8" x14ac:dyDescent="0.2">
      <c r="A372">
        <v>332</v>
      </c>
      <c r="B372" t="s">
        <v>724</v>
      </c>
      <c r="D372" t="str">
        <f t="shared" si="36"/>
        <v>B060517TAWCSCB54D25</v>
      </c>
      <c r="E372" s="3">
        <v>1</v>
      </c>
      <c r="F372" t="s">
        <v>699</v>
      </c>
      <c r="G372" t="str">
        <f t="shared" si="37"/>
        <v>060517</v>
      </c>
      <c r="H372">
        <v>25</v>
      </c>
    </row>
    <row r="373" spans="1:8" x14ac:dyDescent="0.2">
      <c r="A373">
        <v>333</v>
      </c>
      <c r="B373" t="s">
        <v>725</v>
      </c>
      <c r="D373" t="str">
        <f t="shared" si="36"/>
        <v>B060517TAWCSCB54D25</v>
      </c>
      <c r="E373" s="3">
        <v>2</v>
      </c>
      <c r="F373" t="s">
        <v>699</v>
      </c>
      <c r="G373" t="str">
        <f t="shared" si="37"/>
        <v>060517</v>
      </c>
      <c r="H373">
        <v>25</v>
      </c>
    </row>
    <row r="374" spans="1:8" x14ac:dyDescent="0.2">
      <c r="A374">
        <v>334</v>
      </c>
      <c r="B374" t="s">
        <v>726</v>
      </c>
      <c r="D374" t="str">
        <f t="shared" si="36"/>
        <v>B060517TAWCSCB61D11</v>
      </c>
      <c r="E374" s="3">
        <v>1</v>
      </c>
      <c r="F374" t="s">
        <v>700</v>
      </c>
      <c r="G374" t="str">
        <f t="shared" si="37"/>
        <v>060517</v>
      </c>
      <c r="H374">
        <v>11</v>
      </c>
    </row>
    <row r="375" spans="1:8" x14ac:dyDescent="0.2">
      <c r="A375">
        <v>335</v>
      </c>
      <c r="B375" t="s">
        <v>727</v>
      </c>
      <c r="D375" t="str">
        <f t="shared" si="36"/>
        <v>B060517TAWCSCB62D9</v>
      </c>
      <c r="E375" s="3">
        <v>1</v>
      </c>
      <c r="F375" t="s">
        <v>701</v>
      </c>
      <c r="G375" t="str">
        <f t="shared" si="37"/>
        <v>060517</v>
      </c>
      <c r="H375">
        <v>9</v>
      </c>
    </row>
    <row r="376" spans="1:8" x14ac:dyDescent="0.2">
      <c r="A376">
        <v>336</v>
      </c>
      <c r="B376" t="s">
        <v>728</v>
      </c>
      <c r="D376" t="str">
        <f t="shared" si="36"/>
        <v>B060517TAWCSCB63D10</v>
      </c>
      <c r="E376" s="3">
        <v>1</v>
      </c>
      <c r="F376" t="s">
        <v>702</v>
      </c>
      <c r="G376" t="str">
        <f t="shared" si="37"/>
        <v>060517</v>
      </c>
      <c r="H376">
        <v>10</v>
      </c>
    </row>
    <row r="377" spans="1:8" x14ac:dyDescent="0.2">
      <c r="A377">
        <v>337</v>
      </c>
      <c r="B377" t="s">
        <v>729</v>
      </c>
      <c r="D377" t="str">
        <f t="shared" si="36"/>
        <v>B060517TAWCSCB64D10</v>
      </c>
      <c r="E377" s="3">
        <v>1</v>
      </c>
      <c r="F377" t="s">
        <v>703</v>
      </c>
      <c r="G377" t="str">
        <f t="shared" si="37"/>
        <v>060517</v>
      </c>
      <c r="H377">
        <v>10</v>
      </c>
    </row>
    <row r="378" spans="1:8" x14ac:dyDescent="0.2">
      <c r="A378">
        <v>338</v>
      </c>
      <c r="B378" t="s">
        <v>730</v>
      </c>
      <c r="D378" t="str">
        <f t="shared" si="36"/>
        <v>B060517TAWCSCB71D20</v>
      </c>
      <c r="E378" s="3">
        <v>1</v>
      </c>
      <c r="F378" t="s">
        <v>704</v>
      </c>
      <c r="G378" t="str">
        <f t="shared" si="37"/>
        <v>060517</v>
      </c>
      <c r="H378">
        <v>20</v>
      </c>
    </row>
    <row r="379" spans="1:8" x14ac:dyDescent="0.2">
      <c r="A379">
        <v>339</v>
      </c>
      <c r="B379" t="s">
        <v>731</v>
      </c>
      <c r="D379" t="str">
        <f t="shared" si="36"/>
        <v>B060517TAWCSCB72D20</v>
      </c>
      <c r="E379" s="3">
        <v>1</v>
      </c>
      <c r="F379" t="s">
        <v>705</v>
      </c>
      <c r="G379" t="str">
        <f t="shared" si="37"/>
        <v>060517</v>
      </c>
      <c r="H379">
        <v>20</v>
      </c>
    </row>
    <row r="380" spans="1:8" x14ac:dyDescent="0.2">
      <c r="A380">
        <v>340</v>
      </c>
      <c r="B380" t="s">
        <v>732</v>
      </c>
      <c r="D380" t="str">
        <f t="shared" si="36"/>
        <v>B060517TAWCSCB73D12</v>
      </c>
      <c r="E380" s="3">
        <v>1</v>
      </c>
      <c r="F380" t="s">
        <v>706</v>
      </c>
      <c r="G380" t="str">
        <f t="shared" si="37"/>
        <v>060517</v>
      </c>
      <c r="H380">
        <v>12</v>
      </c>
    </row>
    <row r="381" spans="1:8" x14ac:dyDescent="0.2">
      <c r="A381">
        <v>341</v>
      </c>
      <c r="B381" t="s">
        <v>733</v>
      </c>
      <c r="D381" t="str">
        <f t="shared" si="36"/>
        <v>B060517TAWCSCB54D25</v>
      </c>
      <c r="E381" s="3">
        <v>1</v>
      </c>
      <c r="F381" t="s">
        <v>699</v>
      </c>
      <c r="G381" t="str">
        <f t="shared" si="37"/>
        <v>060517</v>
      </c>
      <c r="H381">
        <v>25</v>
      </c>
    </row>
    <row r="382" spans="1:8" x14ac:dyDescent="0.2">
      <c r="A382">
        <v>342</v>
      </c>
      <c r="B382" t="s">
        <v>734</v>
      </c>
      <c r="D382" t="str">
        <f t="shared" si="36"/>
        <v>B060517TAWCSCB54D25</v>
      </c>
      <c r="E382" s="3">
        <v>2</v>
      </c>
      <c r="F382" t="s">
        <v>699</v>
      </c>
      <c r="G382" t="str">
        <f t="shared" si="37"/>
        <v>060517</v>
      </c>
      <c r="H382">
        <v>25</v>
      </c>
    </row>
    <row r="383" spans="1:8" x14ac:dyDescent="0.2">
      <c r="A383">
        <v>343</v>
      </c>
      <c r="B383" t="s">
        <v>735</v>
      </c>
      <c r="D383" t="str">
        <f t="shared" si="36"/>
        <v>B060517TAWCSCB61D11</v>
      </c>
      <c r="E383" s="3">
        <v>1</v>
      </c>
      <c r="F383" t="s">
        <v>700</v>
      </c>
      <c r="G383" t="str">
        <f t="shared" si="37"/>
        <v>060517</v>
      </c>
      <c r="H383">
        <v>11</v>
      </c>
    </row>
    <row r="384" spans="1:8" x14ac:dyDescent="0.2">
      <c r="A384">
        <v>344</v>
      </c>
      <c r="B384" t="s">
        <v>736</v>
      </c>
      <c r="D384" t="str">
        <f t="shared" si="36"/>
        <v>B060517TAWCSCB62D9</v>
      </c>
      <c r="E384" s="3">
        <v>1</v>
      </c>
      <c r="F384" t="s">
        <v>701</v>
      </c>
      <c r="G384" t="str">
        <f t="shared" si="37"/>
        <v>060517</v>
      </c>
      <c r="H384">
        <v>9</v>
      </c>
    </row>
    <row r="385" spans="1:8" x14ac:dyDescent="0.2">
      <c r="A385">
        <v>345</v>
      </c>
      <c r="B385" t="s">
        <v>737</v>
      </c>
      <c r="D385" t="str">
        <f t="shared" si="36"/>
        <v>B060517TAWCSCB63D10</v>
      </c>
      <c r="E385" s="3">
        <v>1</v>
      </c>
      <c r="F385" t="s">
        <v>702</v>
      </c>
      <c r="G385" t="str">
        <f t="shared" si="37"/>
        <v>060517</v>
      </c>
      <c r="H385">
        <v>10</v>
      </c>
    </row>
    <row r="386" spans="1:8" x14ac:dyDescent="0.2">
      <c r="A386">
        <v>346</v>
      </c>
      <c r="B386" t="s">
        <v>738</v>
      </c>
      <c r="D386" t="str">
        <f t="shared" si="36"/>
        <v>B060517TAWCSCB64D10</v>
      </c>
      <c r="E386" s="3">
        <v>1</v>
      </c>
      <c r="F386" t="s">
        <v>703</v>
      </c>
      <c r="G386" t="str">
        <f t="shared" si="37"/>
        <v>060517</v>
      </c>
      <c r="H386">
        <v>10</v>
      </c>
    </row>
    <row r="387" spans="1:8" x14ac:dyDescent="0.2">
      <c r="A387">
        <v>347</v>
      </c>
      <c r="B387" t="s">
        <v>739</v>
      </c>
      <c r="D387" t="str">
        <f t="shared" si="36"/>
        <v>B060517TAWCSCB71D20</v>
      </c>
      <c r="E387" s="3">
        <v>1</v>
      </c>
      <c r="F387" t="s">
        <v>704</v>
      </c>
      <c r="G387" t="str">
        <f t="shared" si="37"/>
        <v>060517</v>
      </c>
      <c r="H387">
        <v>20</v>
      </c>
    </row>
    <row r="388" spans="1:8" x14ac:dyDescent="0.2">
      <c r="A388">
        <v>348</v>
      </c>
      <c r="B388" t="s">
        <v>740</v>
      </c>
      <c r="D388" t="str">
        <f t="shared" si="36"/>
        <v>B060517TAWCSCB72D20</v>
      </c>
      <c r="E388" s="3">
        <v>1</v>
      </c>
      <c r="F388" t="s">
        <v>705</v>
      </c>
      <c r="G388" t="str">
        <f t="shared" si="37"/>
        <v>060517</v>
      </c>
      <c r="H388">
        <v>20</v>
      </c>
    </row>
    <row r="389" spans="1:8" x14ac:dyDescent="0.2">
      <c r="A389">
        <v>349</v>
      </c>
      <c r="B389" t="s">
        <v>741</v>
      </c>
      <c r="D389" t="str">
        <f t="shared" si="36"/>
        <v>B060517TAWCSCB73D12</v>
      </c>
      <c r="E389" s="3">
        <v>1</v>
      </c>
      <c r="F389" t="s">
        <v>706</v>
      </c>
      <c r="G389" t="str">
        <f t="shared" si="37"/>
        <v>060517</v>
      </c>
      <c r="H389">
        <v>12</v>
      </c>
    </row>
    <row r="390" spans="1:8" x14ac:dyDescent="0.2">
      <c r="A390">
        <v>350</v>
      </c>
      <c r="B390" t="s">
        <v>742</v>
      </c>
      <c r="D390" t="str">
        <f t="shared" ref="D390:D453" si="38">CONCATENATE("B",G390,"TAWCS", F390, "D",H390)</f>
        <v>B071017TAWCSCB53D05</v>
      </c>
      <c r="E390" s="3">
        <v>1</v>
      </c>
      <c r="F390" t="s">
        <v>698</v>
      </c>
      <c r="G390" t="str">
        <f>"071017"</f>
        <v>071017</v>
      </c>
      <c r="H390" t="str">
        <f>"05"</f>
        <v>05</v>
      </c>
    </row>
    <row r="391" spans="1:8" x14ac:dyDescent="0.2">
      <c r="A391">
        <v>351</v>
      </c>
      <c r="B391" t="s">
        <v>743</v>
      </c>
      <c r="D391" t="str">
        <f t="shared" si="38"/>
        <v>B071017TAWCSCB44D05</v>
      </c>
      <c r="E391" s="3">
        <v>1</v>
      </c>
      <c r="F391" t="s">
        <v>695</v>
      </c>
      <c r="G391" t="str">
        <f t="shared" ref="G391:G423" si="39">"071017"</f>
        <v>071017</v>
      </c>
      <c r="H391" t="str">
        <f>"05"</f>
        <v>05</v>
      </c>
    </row>
    <row r="392" spans="1:8" x14ac:dyDescent="0.2">
      <c r="A392">
        <v>352</v>
      </c>
      <c r="B392" t="s">
        <v>744</v>
      </c>
      <c r="D392" t="str">
        <f t="shared" si="38"/>
        <v>B071017TAWCSCB33CD05</v>
      </c>
      <c r="E392" s="3">
        <v>1</v>
      </c>
      <c r="F392" t="s">
        <v>686</v>
      </c>
      <c r="G392" t="str">
        <f t="shared" si="39"/>
        <v>071017</v>
      </c>
      <c r="H392" t="str">
        <f>"05"</f>
        <v>05</v>
      </c>
    </row>
    <row r="393" spans="1:8" x14ac:dyDescent="0.2">
      <c r="A393">
        <v>353</v>
      </c>
      <c r="B393" t="s">
        <v>745</v>
      </c>
      <c r="D393" t="str">
        <f t="shared" si="38"/>
        <v>B071017TAWCSCB22D11</v>
      </c>
      <c r="E393" s="3">
        <v>1</v>
      </c>
      <c r="F393" t="s">
        <v>689</v>
      </c>
      <c r="G393" t="str">
        <f t="shared" si="39"/>
        <v>071017</v>
      </c>
      <c r="H393">
        <v>11</v>
      </c>
    </row>
    <row r="394" spans="1:8" x14ac:dyDescent="0.2">
      <c r="A394">
        <v>354</v>
      </c>
      <c r="B394" t="s">
        <v>746</v>
      </c>
      <c r="D394" t="str">
        <f t="shared" si="38"/>
        <v>B071017TAWCSCB22D11</v>
      </c>
      <c r="E394" s="3">
        <v>2</v>
      </c>
      <c r="F394" t="s">
        <v>689</v>
      </c>
      <c r="G394" t="str">
        <f t="shared" si="39"/>
        <v>071017</v>
      </c>
      <c r="H394">
        <v>11</v>
      </c>
    </row>
    <row r="395" spans="1:8" x14ac:dyDescent="0.2">
      <c r="A395">
        <v>355</v>
      </c>
      <c r="B395" t="s">
        <v>747</v>
      </c>
      <c r="D395" t="str">
        <f t="shared" si="38"/>
        <v>B071017TAWCSCB31D13</v>
      </c>
      <c r="E395" s="3">
        <v>1</v>
      </c>
      <c r="F395" t="s">
        <v>690</v>
      </c>
      <c r="G395" t="str">
        <f t="shared" si="39"/>
        <v>071017</v>
      </c>
      <c r="H395">
        <v>13</v>
      </c>
    </row>
    <row r="396" spans="1:8" x14ac:dyDescent="0.2">
      <c r="A396">
        <v>356</v>
      </c>
      <c r="B396" t="s">
        <v>748</v>
      </c>
      <c r="D396" t="str">
        <f t="shared" si="38"/>
        <v>B071017TAWCSCB32D10</v>
      </c>
      <c r="E396" s="3">
        <v>1</v>
      </c>
      <c r="F396" t="s">
        <v>691</v>
      </c>
      <c r="G396" t="str">
        <f t="shared" si="39"/>
        <v>071017</v>
      </c>
      <c r="H396">
        <v>10</v>
      </c>
    </row>
    <row r="397" spans="1:8" x14ac:dyDescent="0.2">
      <c r="A397">
        <v>357</v>
      </c>
      <c r="B397" t="s">
        <v>749</v>
      </c>
      <c r="D397" t="str">
        <f t="shared" si="38"/>
        <v>B071017TAWCSCB33CD24</v>
      </c>
      <c r="E397" s="3">
        <v>1</v>
      </c>
      <c r="F397" t="s">
        <v>686</v>
      </c>
      <c r="G397" t="str">
        <f t="shared" si="39"/>
        <v>071017</v>
      </c>
      <c r="H397">
        <v>24</v>
      </c>
    </row>
    <row r="398" spans="1:8" x14ac:dyDescent="0.2">
      <c r="A398">
        <v>358</v>
      </c>
      <c r="B398" t="s">
        <v>750</v>
      </c>
      <c r="D398" t="str">
        <f t="shared" si="38"/>
        <v>B071017TAWCSCB41CD31</v>
      </c>
      <c r="E398" s="3">
        <v>1</v>
      </c>
      <c r="F398" t="s">
        <v>692</v>
      </c>
      <c r="G398" t="str">
        <f t="shared" si="39"/>
        <v>071017</v>
      </c>
      <c r="H398">
        <v>31</v>
      </c>
    </row>
    <row r="399" spans="1:8" x14ac:dyDescent="0.2">
      <c r="A399">
        <v>359</v>
      </c>
      <c r="B399" t="s">
        <v>751</v>
      </c>
      <c r="D399" t="str">
        <f t="shared" si="38"/>
        <v>B071017TAWCSCB42CD26</v>
      </c>
      <c r="E399" s="3">
        <v>1</v>
      </c>
      <c r="F399" t="s">
        <v>693</v>
      </c>
      <c r="G399" t="str">
        <f t="shared" si="39"/>
        <v>071017</v>
      </c>
      <c r="H399">
        <v>26</v>
      </c>
    </row>
    <row r="400" spans="1:8" x14ac:dyDescent="0.2">
      <c r="A400">
        <v>360</v>
      </c>
      <c r="B400" t="s">
        <v>752</v>
      </c>
      <c r="D400" t="str">
        <f t="shared" si="38"/>
        <v>B071017TAWCSCB43CD27</v>
      </c>
      <c r="E400" s="3">
        <v>1</v>
      </c>
      <c r="F400" t="s">
        <v>694</v>
      </c>
      <c r="G400" t="str">
        <f t="shared" si="39"/>
        <v>071017</v>
      </c>
      <c r="H400">
        <v>27</v>
      </c>
    </row>
    <row r="401" spans="1:8" x14ac:dyDescent="0.2">
      <c r="A401">
        <v>361</v>
      </c>
      <c r="B401" t="s">
        <v>753</v>
      </c>
      <c r="D401" t="str">
        <f t="shared" si="38"/>
        <v>B071017TAWCSCB44D31</v>
      </c>
      <c r="E401" s="3">
        <v>1</v>
      </c>
      <c r="F401" t="s">
        <v>695</v>
      </c>
      <c r="G401" t="str">
        <f t="shared" si="39"/>
        <v>071017</v>
      </c>
      <c r="H401">
        <v>31</v>
      </c>
    </row>
    <row r="402" spans="1:8" x14ac:dyDescent="0.2">
      <c r="A402">
        <v>362</v>
      </c>
      <c r="B402" t="s">
        <v>754</v>
      </c>
      <c r="D402" t="str">
        <f t="shared" si="38"/>
        <v>B071017TAWCSCB51D33</v>
      </c>
      <c r="E402" s="3">
        <v>1</v>
      </c>
      <c r="F402" t="s">
        <v>696</v>
      </c>
      <c r="G402" t="str">
        <f t="shared" si="39"/>
        <v>071017</v>
      </c>
      <c r="H402">
        <v>33</v>
      </c>
    </row>
    <row r="403" spans="1:8" x14ac:dyDescent="0.2">
      <c r="A403">
        <v>363</v>
      </c>
      <c r="B403" t="s">
        <v>755</v>
      </c>
      <c r="D403" t="str">
        <f t="shared" si="38"/>
        <v>B071017TAWCSCB52D29</v>
      </c>
      <c r="E403" s="3">
        <v>1</v>
      </c>
      <c r="F403" t="s">
        <v>697</v>
      </c>
      <c r="G403" t="str">
        <f t="shared" si="39"/>
        <v>071017</v>
      </c>
      <c r="H403">
        <v>29</v>
      </c>
    </row>
    <row r="404" spans="1:8" x14ac:dyDescent="0.2">
      <c r="A404">
        <v>364</v>
      </c>
      <c r="B404" t="s">
        <v>756</v>
      </c>
      <c r="D404" t="str">
        <f t="shared" si="38"/>
        <v>B071017TAWCSCB53D25</v>
      </c>
      <c r="E404" s="3">
        <v>1</v>
      </c>
      <c r="F404" t="s">
        <v>698</v>
      </c>
      <c r="G404" t="str">
        <f t="shared" si="39"/>
        <v>071017</v>
      </c>
      <c r="H404">
        <v>25</v>
      </c>
    </row>
    <row r="405" spans="1:8" x14ac:dyDescent="0.2">
      <c r="A405">
        <v>365</v>
      </c>
      <c r="B405" t="s">
        <v>757</v>
      </c>
      <c r="D405" t="str">
        <f t="shared" si="38"/>
        <v>B071017TAWCSCB53D25</v>
      </c>
      <c r="E405" s="3">
        <v>2</v>
      </c>
      <c r="F405" t="s">
        <v>698</v>
      </c>
      <c r="G405" t="str">
        <f t="shared" si="39"/>
        <v>071017</v>
      </c>
      <c r="H405">
        <v>25</v>
      </c>
    </row>
    <row r="406" spans="1:8" x14ac:dyDescent="0.2">
      <c r="A406">
        <v>366</v>
      </c>
      <c r="B406" t="s">
        <v>758</v>
      </c>
      <c r="D406" t="str">
        <f t="shared" si="38"/>
        <v>B071017TAWCSCB54D25</v>
      </c>
      <c r="E406" s="3">
        <v>1</v>
      </c>
      <c r="F406" t="s">
        <v>699</v>
      </c>
      <c r="G406" t="str">
        <f t="shared" si="39"/>
        <v>071017</v>
      </c>
      <c r="H406">
        <v>25</v>
      </c>
    </row>
    <row r="407" spans="1:8" x14ac:dyDescent="0.2">
      <c r="A407">
        <v>367</v>
      </c>
      <c r="B407" t="s">
        <v>759</v>
      </c>
      <c r="D407" t="str">
        <f t="shared" si="38"/>
        <v>B071017TAWCSCB54D25</v>
      </c>
      <c r="E407" s="3">
        <v>2</v>
      </c>
      <c r="F407" t="s">
        <v>699</v>
      </c>
      <c r="G407" t="str">
        <f t="shared" si="39"/>
        <v>071017</v>
      </c>
      <c r="H407">
        <v>25</v>
      </c>
    </row>
    <row r="408" spans="1:8" x14ac:dyDescent="0.2">
      <c r="A408">
        <v>368</v>
      </c>
      <c r="B408" t="s">
        <v>760</v>
      </c>
      <c r="D408" t="str">
        <f t="shared" si="38"/>
        <v>B071017TAWCSCB61D11</v>
      </c>
      <c r="E408" s="3">
        <v>1</v>
      </c>
      <c r="F408" t="s">
        <v>700</v>
      </c>
      <c r="G408" t="str">
        <f t="shared" si="39"/>
        <v>071017</v>
      </c>
      <c r="H408">
        <v>11</v>
      </c>
    </row>
    <row r="409" spans="1:8" x14ac:dyDescent="0.2">
      <c r="A409">
        <v>369</v>
      </c>
      <c r="B409" t="s">
        <v>761</v>
      </c>
      <c r="D409" t="str">
        <f t="shared" si="38"/>
        <v>B071017TAWCSCB62D9</v>
      </c>
      <c r="E409" s="3">
        <v>1</v>
      </c>
      <c r="F409" t="s">
        <v>701</v>
      </c>
      <c r="G409" t="str">
        <f t="shared" si="39"/>
        <v>071017</v>
      </c>
      <c r="H409">
        <v>9</v>
      </c>
    </row>
    <row r="410" spans="1:8" x14ac:dyDescent="0.2">
      <c r="A410">
        <v>370</v>
      </c>
      <c r="B410" t="s">
        <v>762</v>
      </c>
      <c r="D410" t="str">
        <f t="shared" si="38"/>
        <v>B071017TAWCSCB63D10</v>
      </c>
      <c r="E410" s="3">
        <v>1</v>
      </c>
      <c r="F410" t="s">
        <v>702</v>
      </c>
      <c r="G410" t="str">
        <f t="shared" si="39"/>
        <v>071017</v>
      </c>
      <c r="H410">
        <v>10</v>
      </c>
    </row>
    <row r="411" spans="1:8" x14ac:dyDescent="0.2">
      <c r="A411">
        <v>371</v>
      </c>
      <c r="B411" t="s">
        <v>763</v>
      </c>
      <c r="D411" t="str">
        <f t="shared" si="38"/>
        <v>B071017TAWCSCB64D10</v>
      </c>
      <c r="E411" s="3">
        <v>1</v>
      </c>
      <c r="F411" t="s">
        <v>703</v>
      </c>
      <c r="G411" t="str">
        <f t="shared" si="39"/>
        <v>071017</v>
      </c>
      <c r="H411">
        <v>10</v>
      </c>
    </row>
    <row r="412" spans="1:8" x14ac:dyDescent="0.2">
      <c r="A412">
        <v>372</v>
      </c>
      <c r="B412" t="s">
        <v>764</v>
      </c>
      <c r="D412" t="str">
        <f t="shared" si="38"/>
        <v>B071017TAWCSCB71D20</v>
      </c>
      <c r="E412" s="3">
        <v>1</v>
      </c>
      <c r="F412" t="s">
        <v>704</v>
      </c>
      <c r="G412" t="str">
        <f t="shared" si="39"/>
        <v>071017</v>
      </c>
      <c r="H412">
        <v>20</v>
      </c>
    </row>
    <row r="413" spans="1:8" x14ac:dyDescent="0.2">
      <c r="A413">
        <v>373</v>
      </c>
      <c r="B413" t="s">
        <v>765</v>
      </c>
      <c r="D413" t="str">
        <f t="shared" si="38"/>
        <v>B071017TAWCSCB72D20</v>
      </c>
      <c r="E413" s="3">
        <v>1</v>
      </c>
      <c r="F413" t="s">
        <v>705</v>
      </c>
      <c r="G413" t="str">
        <f t="shared" si="39"/>
        <v>071017</v>
      </c>
      <c r="H413">
        <v>20</v>
      </c>
    </row>
    <row r="414" spans="1:8" x14ac:dyDescent="0.2">
      <c r="A414">
        <v>374</v>
      </c>
      <c r="B414" t="s">
        <v>766</v>
      </c>
      <c r="D414" t="str">
        <f t="shared" si="38"/>
        <v>B071017TAWCSCB73D12</v>
      </c>
      <c r="E414" s="3">
        <v>1</v>
      </c>
      <c r="F414" t="s">
        <v>706</v>
      </c>
      <c r="G414" t="str">
        <f t="shared" si="39"/>
        <v>071017</v>
      </c>
      <c r="H414">
        <v>12</v>
      </c>
    </row>
    <row r="415" spans="1:8" x14ac:dyDescent="0.2">
      <c r="A415">
        <v>375</v>
      </c>
      <c r="B415" t="s">
        <v>767</v>
      </c>
      <c r="D415" t="str">
        <f t="shared" si="38"/>
        <v>B071017TAWCSCB54D25</v>
      </c>
      <c r="E415" s="3">
        <v>1</v>
      </c>
      <c r="F415" t="s">
        <v>699</v>
      </c>
      <c r="G415" t="str">
        <f t="shared" si="39"/>
        <v>071017</v>
      </c>
      <c r="H415">
        <v>25</v>
      </c>
    </row>
    <row r="416" spans="1:8" x14ac:dyDescent="0.2">
      <c r="A416">
        <v>376</v>
      </c>
      <c r="B416" t="s">
        <v>768</v>
      </c>
      <c r="D416" t="str">
        <f t="shared" si="38"/>
        <v>B071017TAWCSCB54D25</v>
      </c>
      <c r="E416" s="3">
        <v>2</v>
      </c>
      <c r="F416" t="s">
        <v>699</v>
      </c>
      <c r="G416" t="str">
        <f t="shared" si="39"/>
        <v>071017</v>
      </c>
      <c r="H416">
        <v>25</v>
      </c>
    </row>
    <row r="417" spans="1:8" x14ac:dyDescent="0.2">
      <c r="A417">
        <v>377</v>
      </c>
      <c r="B417" t="s">
        <v>769</v>
      </c>
      <c r="D417" t="str">
        <f t="shared" si="38"/>
        <v>B071017TAWCSCB61D11</v>
      </c>
      <c r="E417" s="3">
        <v>1</v>
      </c>
      <c r="F417" t="s">
        <v>700</v>
      </c>
      <c r="G417" t="str">
        <f t="shared" si="39"/>
        <v>071017</v>
      </c>
      <c r="H417">
        <v>11</v>
      </c>
    </row>
    <row r="418" spans="1:8" x14ac:dyDescent="0.2">
      <c r="A418">
        <v>378</v>
      </c>
      <c r="B418" t="s">
        <v>770</v>
      </c>
      <c r="D418" t="str">
        <f t="shared" si="38"/>
        <v>B071017TAWCSCB62D9</v>
      </c>
      <c r="E418" s="3">
        <v>1</v>
      </c>
      <c r="F418" t="s">
        <v>701</v>
      </c>
      <c r="G418" t="str">
        <f t="shared" si="39"/>
        <v>071017</v>
      </c>
      <c r="H418">
        <v>9</v>
      </c>
    </row>
    <row r="419" spans="1:8" x14ac:dyDescent="0.2">
      <c r="A419">
        <v>379</v>
      </c>
      <c r="B419" t="s">
        <v>771</v>
      </c>
      <c r="D419" t="str">
        <f t="shared" si="38"/>
        <v>B071017TAWCSCB63D10</v>
      </c>
      <c r="E419" s="3">
        <v>1</v>
      </c>
      <c r="F419" t="s">
        <v>702</v>
      </c>
      <c r="G419" t="str">
        <f t="shared" si="39"/>
        <v>071017</v>
      </c>
      <c r="H419">
        <v>10</v>
      </c>
    </row>
    <row r="420" spans="1:8" x14ac:dyDescent="0.2">
      <c r="A420">
        <v>380</v>
      </c>
      <c r="B420" t="s">
        <v>772</v>
      </c>
      <c r="D420" t="str">
        <f t="shared" si="38"/>
        <v>B071017TAWCSCB64D10</v>
      </c>
      <c r="E420" s="3">
        <v>1</v>
      </c>
      <c r="F420" t="s">
        <v>703</v>
      </c>
      <c r="G420" t="str">
        <f t="shared" si="39"/>
        <v>071017</v>
      </c>
      <c r="H420">
        <v>10</v>
      </c>
    </row>
    <row r="421" spans="1:8" x14ac:dyDescent="0.2">
      <c r="A421">
        <v>381</v>
      </c>
      <c r="B421" t="s">
        <v>773</v>
      </c>
      <c r="D421" t="str">
        <f t="shared" si="38"/>
        <v>B071017TAWCSCB71D20</v>
      </c>
      <c r="E421" s="3">
        <v>1</v>
      </c>
      <c r="F421" t="s">
        <v>704</v>
      </c>
      <c r="G421" t="str">
        <f t="shared" si="39"/>
        <v>071017</v>
      </c>
      <c r="H421">
        <v>20</v>
      </c>
    </row>
    <row r="422" spans="1:8" x14ac:dyDescent="0.2">
      <c r="A422">
        <v>382</v>
      </c>
      <c r="B422" t="s">
        <v>774</v>
      </c>
      <c r="D422" t="str">
        <f t="shared" si="38"/>
        <v>B071017TAWCSCB72D20</v>
      </c>
      <c r="E422" s="3">
        <v>1</v>
      </c>
      <c r="F422" t="s">
        <v>705</v>
      </c>
      <c r="G422" t="str">
        <f t="shared" si="39"/>
        <v>071017</v>
      </c>
      <c r="H422">
        <v>20</v>
      </c>
    </row>
    <row r="423" spans="1:8" x14ac:dyDescent="0.2">
      <c r="A423">
        <v>383</v>
      </c>
      <c r="B423" t="s">
        <v>775</v>
      </c>
      <c r="D423" t="str">
        <f t="shared" si="38"/>
        <v>B071017TAWCSCB73D12</v>
      </c>
      <c r="E423" s="3">
        <v>1</v>
      </c>
      <c r="F423" t="s">
        <v>706</v>
      </c>
      <c r="G423" t="str">
        <f t="shared" si="39"/>
        <v>071017</v>
      </c>
      <c r="H423">
        <v>12</v>
      </c>
    </row>
    <row r="424" spans="1:8" x14ac:dyDescent="0.2">
      <c r="A424">
        <v>384</v>
      </c>
      <c r="B424" t="s">
        <v>776</v>
      </c>
      <c r="D424" t="str">
        <f t="shared" si="38"/>
        <v>B080717TAWCSCB53D05</v>
      </c>
      <c r="E424" s="3">
        <v>1</v>
      </c>
      <c r="F424" t="s">
        <v>698</v>
      </c>
      <c r="G424" t="str">
        <f>"080717"</f>
        <v>080717</v>
      </c>
      <c r="H424" t="str">
        <f>"05"</f>
        <v>05</v>
      </c>
    </row>
    <row r="425" spans="1:8" x14ac:dyDescent="0.2">
      <c r="A425">
        <v>385</v>
      </c>
      <c r="B425" t="s">
        <v>777</v>
      </c>
      <c r="D425" t="str">
        <f t="shared" si="38"/>
        <v>B080717TAWCSCB44D05</v>
      </c>
      <c r="E425" s="3">
        <v>1</v>
      </c>
      <c r="F425" t="s">
        <v>695</v>
      </c>
      <c r="G425" t="str">
        <f t="shared" ref="G425:G457" si="40">"080717"</f>
        <v>080717</v>
      </c>
      <c r="H425" t="str">
        <f>"05"</f>
        <v>05</v>
      </c>
    </row>
    <row r="426" spans="1:8" x14ac:dyDescent="0.2">
      <c r="A426">
        <v>386</v>
      </c>
      <c r="B426" t="s">
        <v>778</v>
      </c>
      <c r="D426" t="str">
        <f t="shared" si="38"/>
        <v>B080717TAWCSCB33CD05</v>
      </c>
      <c r="E426" s="3">
        <v>1</v>
      </c>
      <c r="F426" t="s">
        <v>686</v>
      </c>
      <c r="G426" t="str">
        <f t="shared" si="40"/>
        <v>080717</v>
      </c>
      <c r="H426" t="str">
        <f>"05"</f>
        <v>05</v>
      </c>
    </row>
    <row r="427" spans="1:8" x14ac:dyDescent="0.2">
      <c r="A427">
        <v>387</v>
      </c>
      <c r="B427" t="s">
        <v>779</v>
      </c>
      <c r="D427" t="str">
        <f t="shared" si="38"/>
        <v>B080717TAWCSCB22D11</v>
      </c>
      <c r="E427" s="3">
        <v>1</v>
      </c>
      <c r="F427" t="s">
        <v>689</v>
      </c>
      <c r="G427" t="str">
        <f t="shared" si="40"/>
        <v>080717</v>
      </c>
      <c r="H427">
        <v>11</v>
      </c>
    </row>
    <row r="428" spans="1:8" x14ac:dyDescent="0.2">
      <c r="A428">
        <v>388</v>
      </c>
      <c r="B428" t="s">
        <v>780</v>
      </c>
      <c r="D428" t="str">
        <f t="shared" si="38"/>
        <v>B080717TAWCSCB22D11</v>
      </c>
      <c r="E428" s="3">
        <v>2</v>
      </c>
      <c r="F428" t="s">
        <v>689</v>
      </c>
      <c r="G428" t="str">
        <f t="shared" si="40"/>
        <v>080717</v>
      </c>
      <c r="H428">
        <v>11</v>
      </c>
    </row>
    <row r="429" spans="1:8" x14ac:dyDescent="0.2">
      <c r="A429">
        <v>389</v>
      </c>
      <c r="B429" t="s">
        <v>781</v>
      </c>
      <c r="D429" t="str">
        <f t="shared" si="38"/>
        <v>B080717TAWCSCB31D13</v>
      </c>
      <c r="E429" s="3">
        <v>1</v>
      </c>
      <c r="F429" t="s">
        <v>690</v>
      </c>
      <c r="G429" t="str">
        <f t="shared" si="40"/>
        <v>080717</v>
      </c>
      <c r="H429">
        <v>13</v>
      </c>
    </row>
    <row r="430" spans="1:8" x14ac:dyDescent="0.2">
      <c r="A430">
        <v>390</v>
      </c>
      <c r="B430" t="s">
        <v>782</v>
      </c>
      <c r="D430" t="str">
        <f t="shared" si="38"/>
        <v>B080717TAWCSCB32D10</v>
      </c>
      <c r="E430" s="3">
        <v>1</v>
      </c>
      <c r="F430" t="s">
        <v>691</v>
      </c>
      <c r="G430" t="str">
        <f t="shared" si="40"/>
        <v>080717</v>
      </c>
      <c r="H430">
        <v>10</v>
      </c>
    </row>
    <row r="431" spans="1:8" x14ac:dyDescent="0.2">
      <c r="A431">
        <v>391</v>
      </c>
      <c r="B431" t="s">
        <v>783</v>
      </c>
      <c r="D431" t="str">
        <f t="shared" si="38"/>
        <v>B080717TAWCSCB33CD24</v>
      </c>
      <c r="E431" s="3">
        <v>1</v>
      </c>
      <c r="F431" t="s">
        <v>686</v>
      </c>
      <c r="G431" t="str">
        <f t="shared" si="40"/>
        <v>080717</v>
      </c>
      <c r="H431">
        <v>24</v>
      </c>
    </row>
    <row r="432" spans="1:8" x14ac:dyDescent="0.2">
      <c r="A432">
        <v>392</v>
      </c>
      <c r="B432" t="s">
        <v>784</v>
      </c>
      <c r="D432" t="str">
        <f t="shared" si="38"/>
        <v>B080717TAWCSCB41CD31</v>
      </c>
      <c r="E432" s="3">
        <v>1</v>
      </c>
      <c r="F432" t="s">
        <v>692</v>
      </c>
      <c r="G432" t="str">
        <f t="shared" si="40"/>
        <v>080717</v>
      </c>
      <c r="H432">
        <v>31</v>
      </c>
    </row>
    <row r="433" spans="1:8" x14ac:dyDescent="0.2">
      <c r="A433">
        <v>393</v>
      </c>
      <c r="B433" t="s">
        <v>785</v>
      </c>
      <c r="D433" t="str">
        <f t="shared" si="38"/>
        <v>B080717TAWCSCB42CD26</v>
      </c>
      <c r="E433" s="3">
        <v>1</v>
      </c>
      <c r="F433" t="s">
        <v>693</v>
      </c>
      <c r="G433" t="str">
        <f t="shared" si="40"/>
        <v>080717</v>
      </c>
      <c r="H433">
        <v>26</v>
      </c>
    </row>
    <row r="434" spans="1:8" x14ac:dyDescent="0.2">
      <c r="A434">
        <v>394</v>
      </c>
      <c r="B434" t="s">
        <v>786</v>
      </c>
      <c r="D434" t="str">
        <f t="shared" si="38"/>
        <v>B080717TAWCSCB43CD27</v>
      </c>
      <c r="E434" s="3">
        <v>1</v>
      </c>
      <c r="F434" t="s">
        <v>694</v>
      </c>
      <c r="G434" t="str">
        <f t="shared" si="40"/>
        <v>080717</v>
      </c>
      <c r="H434">
        <v>27</v>
      </c>
    </row>
    <row r="435" spans="1:8" x14ac:dyDescent="0.2">
      <c r="A435">
        <v>395</v>
      </c>
      <c r="B435" t="s">
        <v>787</v>
      </c>
      <c r="D435" t="str">
        <f t="shared" si="38"/>
        <v>B080717TAWCSCB44D31</v>
      </c>
      <c r="E435" s="3">
        <v>1</v>
      </c>
      <c r="F435" t="s">
        <v>695</v>
      </c>
      <c r="G435" t="str">
        <f t="shared" si="40"/>
        <v>080717</v>
      </c>
      <c r="H435">
        <v>31</v>
      </c>
    </row>
    <row r="436" spans="1:8" x14ac:dyDescent="0.2">
      <c r="A436">
        <v>396</v>
      </c>
      <c r="B436" t="s">
        <v>788</v>
      </c>
      <c r="D436" t="str">
        <f t="shared" si="38"/>
        <v>B080717TAWCSCB51D33</v>
      </c>
      <c r="E436" s="3">
        <v>1</v>
      </c>
      <c r="F436" t="s">
        <v>696</v>
      </c>
      <c r="G436" t="str">
        <f t="shared" si="40"/>
        <v>080717</v>
      </c>
      <c r="H436">
        <v>33</v>
      </c>
    </row>
    <row r="437" spans="1:8" x14ac:dyDescent="0.2">
      <c r="A437">
        <v>397</v>
      </c>
      <c r="B437" t="s">
        <v>789</v>
      </c>
      <c r="D437" t="str">
        <f t="shared" si="38"/>
        <v>B080717TAWCSCB52D29</v>
      </c>
      <c r="E437" s="3">
        <v>1</v>
      </c>
      <c r="F437" t="s">
        <v>697</v>
      </c>
      <c r="G437" t="str">
        <f t="shared" si="40"/>
        <v>080717</v>
      </c>
      <c r="H437">
        <v>29</v>
      </c>
    </row>
    <row r="438" spans="1:8" x14ac:dyDescent="0.2">
      <c r="A438">
        <v>398</v>
      </c>
      <c r="B438" t="s">
        <v>790</v>
      </c>
      <c r="D438" t="str">
        <f t="shared" si="38"/>
        <v>B080717TAWCSCB53D25</v>
      </c>
      <c r="E438" s="3">
        <v>1</v>
      </c>
      <c r="F438" t="s">
        <v>698</v>
      </c>
      <c r="G438" t="str">
        <f t="shared" si="40"/>
        <v>080717</v>
      </c>
      <c r="H438">
        <v>25</v>
      </c>
    </row>
    <row r="439" spans="1:8" x14ac:dyDescent="0.2">
      <c r="A439">
        <v>399</v>
      </c>
      <c r="B439" t="s">
        <v>791</v>
      </c>
      <c r="D439" t="str">
        <f t="shared" si="38"/>
        <v>B080717TAWCSCB53D25</v>
      </c>
      <c r="E439" s="3">
        <v>2</v>
      </c>
      <c r="F439" t="s">
        <v>698</v>
      </c>
      <c r="G439" t="str">
        <f t="shared" si="40"/>
        <v>080717</v>
      </c>
      <c r="H439">
        <v>25</v>
      </c>
    </row>
    <row r="440" spans="1:8" x14ac:dyDescent="0.2">
      <c r="A440">
        <v>400</v>
      </c>
      <c r="B440" t="s">
        <v>792</v>
      </c>
      <c r="D440" t="str">
        <f t="shared" si="38"/>
        <v>B080717TAWCSCB54D25</v>
      </c>
      <c r="E440" s="3">
        <v>1</v>
      </c>
      <c r="F440" t="s">
        <v>699</v>
      </c>
      <c r="G440" t="str">
        <f t="shared" si="40"/>
        <v>080717</v>
      </c>
      <c r="H440">
        <v>25</v>
      </c>
    </row>
    <row r="441" spans="1:8" x14ac:dyDescent="0.2">
      <c r="A441">
        <v>401</v>
      </c>
      <c r="B441" t="s">
        <v>793</v>
      </c>
      <c r="D441" t="str">
        <f t="shared" si="38"/>
        <v>B080717TAWCSCB54D25</v>
      </c>
      <c r="E441" s="3">
        <v>2</v>
      </c>
      <c r="F441" t="s">
        <v>699</v>
      </c>
      <c r="G441" t="str">
        <f t="shared" si="40"/>
        <v>080717</v>
      </c>
      <c r="H441">
        <v>25</v>
      </c>
    </row>
    <row r="442" spans="1:8" x14ac:dyDescent="0.2">
      <c r="A442">
        <v>402</v>
      </c>
      <c r="B442" t="s">
        <v>794</v>
      </c>
      <c r="D442" t="str">
        <f t="shared" si="38"/>
        <v>B080717TAWCSCB61D11</v>
      </c>
      <c r="E442" s="3">
        <v>1</v>
      </c>
      <c r="F442" t="s">
        <v>700</v>
      </c>
      <c r="G442" t="str">
        <f t="shared" si="40"/>
        <v>080717</v>
      </c>
      <c r="H442">
        <v>11</v>
      </c>
    </row>
    <row r="443" spans="1:8" x14ac:dyDescent="0.2">
      <c r="A443">
        <v>403</v>
      </c>
      <c r="B443" t="s">
        <v>795</v>
      </c>
      <c r="D443" t="str">
        <f t="shared" si="38"/>
        <v>B080717TAWCSCB62D9</v>
      </c>
      <c r="E443" s="3">
        <v>1</v>
      </c>
      <c r="F443" t="s">
        <v>701</v>
      </c>
      <c r="G443" t="str">
        <f t="shared" si="40"/>
        <v>080717</v>
      </c>
      <c r="H443">
        <v>9</v>
      </c>
    </row>
    <row r="444" spans="1:8" x14ac:dyDescent="0.2">
      <c r="A444">
        <v>404</v>
      </c>
      <c r="B444" t="s">
        <v>796</v>
      </c>
      <c r="D444" t="str">
        <f t="shared" si="38"/>
        <v>B080717TAWCSCB63D10</v>
      </c>
      <c r="E444" s="3">
        <v>1</v>
      </c>
      <c r="F444" t="s">
        <v>702</v>
      </c>
      <c r="G444" t="str">
        <f t="shared" si="40"/>
        <v>080717</v>
      </c>
      <c r="H444">
        <v>10</v>
      </c>
    </row>
    <row r="445" spans="1:8" x14ac:dyDescent="0.2">
      <c r="A445">
        <v>405</v>
      </c>
      <c r="B445" t="s">
        <v>797</v>
      </c>
      <c r="D445" t="str">
        <f t="shared" si="38"/>
        <v>B080717TAWCSCB64D10</v>
      </c>
      <c r="E445" s="3">
        <v>1</v>
      </c>
      <c r="F445" t="s">
        <v>703</v>
      </c>
      <c r="G445" t="str">
        <f t="shared" si="40"/>
        <v>080717</v>
      </c>
      <c r="H445">
        <v>10</v>
      </c>
    </row>
    <row r="446" spans="1:8" x14ac:dyDescent="0.2">
      <c r="A446">
        <v>406</v>
      </c>
      <c r="B446" t="s">
        <v>798</v>
      </c>
      <c r="D446" t="str">
        <f t="shared" si="38"/>
        <v>B080717TAWCSCB71D20</v>
      </c>
      <c r="E446" s="3">
        <v>1</v>
      </c>
      <c r="F446" t="s">
        <v>704</v>
      </c>
      <c r="G446" t="str">
        <f t="shared" si="40"/>
        <v>080717</v>
      </c>
      <c r="H446">
        <v>20</v>
      </c>
    </row>
    <row r="447" spans="1:8" x14ac:dyDescent="0.2">
      <c r="A447">
        <v>407</v>
      </c>
      <c r="B447" t="s">
        <v>799</v>
      </c>
      <c r="D447" t="str">
        <f t="shared" si="38"/>
        <v>B080717TAWCSCB72D20</v>
      </c>
      <c r="E447" s="3">
        <v>1</v>
      </c>
      <c r="F447" t="s">
        <v>705</v>
      </c>
      <c r="G447" t="str">
        <f t="shared" si="40"/>
        <v>080717</v>
      </c>
      <c r="H447">
        <v>20</v>
      </c>
    </row>
    <row r="448" spans="1:8" x14ac:dyDescent="0.2">
      <c r="A448">
        <v>408</v>
      </c>
      <c r="B448" t="s">
        <v>800</v>
      </c>
      <c r="D448" t="str">
        <f t="shared" si="38"/>
        <v>B080717TAWCSCB73D12</v>
      </c>
      <c r="E448" s="3">
        <v>1</v>
      </c>
      <c r="F448" t="s">
        <v>706</v>
      </c>
      <c r="G448" t="str">
        <f t="shared" si="40"/>
        <v>080717</v>
      </c>
      <c r="H448">
        <v>12</v>
      </c>
    </row>
    <row r="449" spans="1:8" x14ac:dyDescent="0.2">
      <c r="A449">
        <v>409</v>
      </c>
      <c r="B449" t="s">
        <v>801</v>
      </c>
      <c r="D449" t="str">
        <f t="shared" si="38"/>
        <v>B080717TAWCSCB54D25</v>
      </c>
      <c r="E449" s="3">
        <v>1</v>
      </c>
      <c r="F449" t="s">
        <v>699</v>
      </c>
      <c r="G449" t="str">
        <f t="shared" si="40"/>
        <v>080717</v>
      </c>
      <c r="H449">
        <v>25</v>
      </c>
    </row>
    <row r="450" spans="1:8" x14ac:dyDescent="0.2">
      <c r="A450">
        <v>410</v>
      </c>
      <c r="B450" t="s">
        <v>802</v>
      </c>
      <c r="D450" t="str">
        <f t="shared" si="38"/>
        <v>B080717TAWCSCB54D25</v>
      </c>
      <c r="E450" s="3">
        <v>2</v>
      </c>
      <c r="F450" t="s">
        <v>699</v>
      </c>
      <c r="G450" t="str">
        <f t="shared" si="40"/>
        <v>080717</v>
      </c>
      <c r="H450">
        <v>25</v>
      </c>
    </row>
    <row r="451" spans="1:8" x14ac:dyDescent="0.2">
      <c r="A451">
        <v>411</v>
      </c>
      <c r="B451" t="s">
        <v>803</v>
      </c>
      <c r="D451" t="str">
        <f t="shared" si="38"/>
        <v>B080717TAWCSCB61D11</v>
      </c>
      <c r="E451" s="3">
        <v>1</v>
      </c>
      <c r="F451" t="s">
        <v>700</v>
      </c>
      <c r="G451" t="str">
        <f t="shared" si="40"/>
        <v>080717</v>
      </c>
      <c r="H451">
        <v>11</v>
      </c>
    </row>
    <row r="452" spans="1:8" x14ac:dyDescent="0.2">
      <c r="A452">
        <v>412</v>
      </c>
      <c r="B452" t="s">
        <v>804</v>
      </c>
      <c r="D452" t="str">
        <f t="shared" si="38"/>
        <v>B080717TAWCSCB62D9</v>
      </c>
      <c r="E452" s="3">
        <v>1</v>
      </c>
      <c r="F452" t="s">
        <v>701</v>
      </c>
      <c r="G452" t="str">
        <f t="shared" si="40"/>
        <v>080717</v>
      </c>
      <c r="H452">
        <v>9</v>
      </c>
    </row>
    <row r="453" spans="1:8" x14ac:dyDescent="0.2">
      <c r="A453">
        <v>413</v>
      </c>
      <c r="B453" t="s">
        <v>805</v>
      </c>
      <c r="D453" t="str">
        <f t="shared" si="38"/>
        <v>B080717TAWCSCB63D10</v>
      </c>
      <c r="E453" s="3">
        <v>1</v>
      </c>
      <c r="F453" t="s">
        <v>702</v>
      </c>
      <c r="G453" t="str">
        <f t="shared" si="40"/>
        <v>080717</v>
      </c>
      <c r="H453">
        <v>10</v>
      </c>
    </row>
    <row r="454" spans="1:8" x14ac:dyDescent="0.2">
      <c r="A454">
        <v>414</v>
      </c>
      <c r="B454" t="s">
        <v>806</v>
      </c>
      <c r="D454" t="str">
        <f t="shared" ref="D454:D517" si="41">CONCATENATE("B",G454,"TAWCS", F454, "D",H454)</f>
        <v>B080717TAWCSCB64D10</v>
      </c>
      <c r="E454" s="3">
        <v>1</v>
      </c>
      <c r="F454" t="s">
        <v>703</v>
      </c>
      <c r="G454" t="str">
        <f t="shared" si="40"/>
        <v>080717</v>
      </c>
      <c r="H454">
        <v>10</v>
      </c>
    </row>
    <row r="455" spans="1:8" x14ac:dyDescent="0.2">
      <c r="A455">
        <v>415</v>
      </c>
      <c r="B455" t="s">
        <v>807</v>
      </c>
      <c r="D455" t="str">
        <f t="shared" si="41"/>
        <v>B080717TAWCSCB71D20</v>
      </c>
      <c r="E455" s="3">
        <v>1</v>
      </c>
      <c r="F455" t="s">
        <v>704</v>
      </c>
      <c r="G455" t="str">
        <f t="shared" si="40"/>
        <v>080717</v>
      </c>
      <c r="H455">
        <v>20</v>
      </c>
    </row>
    <row r="456" spans="1:8" x14ac:dyDescent="0.2">
      <c r="A456">
        <v>416</v>
      </c>
      <c r="B456" t="s">
        <v>808</v>
      </c>
      <c r="D456" t="str">
        <f t="shared" si="41"/>
        <v>B080717TAWCSCB72D20</v>
      </c>
      <c r="E456" s="3">
        <v>1</v>
      </c>
      <c r="F456" t="s">
        <v>705</v>
      </c>
      <c r="G456" t="str">
        <f t="shared" si="40"/>
        <v>080717</v>
      </c>
      <c r="H456">
        <v>20</v>
      </c>
    </row>
    <row r="457" spans="1:8" x14ac:dyDescent="0.2">
      <c r="A457">
        <v>417</v>
      </c>
      <c r="B457" t="s">
        <v>809</v>
      </c>
      <c r="D457" t="str">
        <f t="shared" si="41"/>
        <v>B080717TAWCSCB73D12</v>
      </c>
      <c r="E457" s="3">
        <v>1</v>
      </c>
      <c r="F457" t="s">
        <v>706</v>
      </c>
      <c r="G457" t="str">
        <f t="shared" si="40"/>
        <v>080717</v>
      </c>
      <c r="H457">
        <v>12</v>
      </c>
    </row>
    <row r="458" spans="1:8" x14ac:dyDescent="0.2">
      <c r="A458">
        <v>418</v>
      </c>
      <c r="B458" t="s">
        <v>810</v>
      </c>
      <c r="D458" t="str">
        <f t="shared" si="41"/>
        <v>B082817TAWCSCB53D05</v>
      </c>
      <c r="E458" s="3">
        <v>1</v>
      </c>
      <c r="F458" t="s">
        <v>698</v>
      </c>
      <c r="G458" t="str">
        <f>"082817"</f>
        <v>082817</v>
      </c>
      <c r="H458" t="str">
        <f>"05"</f>
        <v>05</v>
      </c>
    </row>
    <row r="459" spans="1:8" x14ac:dyDescent="0.2">
      <c r="A459">
        <v>419</v>
      </c>
      <c r="B459" t="s">
        <v>811</v>
      </c>
      <c r="D459" t="str">
        <f t="shared" si="41"/>
        <v>B082817TAWCSCB44D05</v>
      </c>
      <c r="E459" s="3">
        <v>1</v>
      </c>
      <c r="F459" t="s">
        <v>695</v>
      </c>
      <c r="G459" t="str">
        <f t="shared" ref="G459:G491" si="42">"082817"</f>
        <v>082817</v>
      </c>
      <c r="H459" t="str">
        <f>"05"</f>
        <v>05</v>
      </c>
    </row>
    <row r="460" spans="1:8" x14ac:dyDescent="0.2">
      <c r="A460">
        <v>420</v>
      </c>
      <c r="B460" t="s">
        <v>812</v>
      </c>
      <c r="D460" t="str">
        <f t="shared" si="41"/>
        <v>B082817TAWCSCB33CD05</v>
      </c>
      <c r="E460" s="3">
        <v>1</v>
      </c>
      <c r="F460" t="s">
        <v>686</v>
      </c>
      <c r="G460" t="str">
        <f t="shared" si="42"/>
        <v>082817</v>
      </c>
      <c r="H460" t="str">
        <f>"05"</f>
        <v>05</v>
      </c>
    </row>
    <row r="461" spans="1:8" x14ac:dyDescent="0.2">
      <c r="A461">
        <v>421</v>
      </c>
      <c r="B461" t="s">
        <v>813</v>
      </c>
      <c r="D461" t="str">
        <f t="shared" si="41"/>
        <v>B082817TAWCSCB22D11</v>
      </c>
      <c r="E461" s="3">
        <v>1</v>
      </c>
      <c r="F461" t="s">
        <v>689</v>
      </c>
      <c r="G461" t="str">
        <f t="shared" si="42"/>
        <v>082817</v>
      </c>
      <c r="H461">
        <v>11</v>
      </c>
    </row>
    <row r="462" spans="1:8" x14ac:dyDescent="0.2">
      <c r="A462">
        <v>422</v>
      </c>
      <c r="B462" t="s">
        <v>814</v>
      </c>
      <c r="D462" t="str">
        <f t="shared" si="41"/>
        <v>B082817TAWCSCB22D11</v>
      </c>
      <c r="E462" s="3">
        <v>2</v>
      </c>
      <c r="F462" t="s">
        <v>689</v>
      </c>
      <c r="G462" t="str">
        <f t="shared" si="42"/>
        <v>082817</v>
      </c>
      <c r="H462">
        <v>11</v>
      </c>
    </row>
    <row r="463" spans="1:8" x14ac:dyDescent="0.2">
      <c r="A463">
        <v>423</v>
      </c>
      <c r="B463" t="s">
        <v>815</v>
      </c>
      <c r="D463" t="str">
        <f t="shared" si="41"/>
        <v>B082817TAWCSCB31D13</v>
      </c>
      <c r="E463" s="3">
        <v>1</v>
      </c>
      <c r="F463" t="s">
        <v>690</v>
      </c>
      <c r="G463" t="str">
        <f t="shared" si="42"/>
        <v>082817</v>
      </c>
      <c r="H463">
        <v>13</v>
      </c>
    </row>
    <row r="464" spans="1:8" x14ac:dyDescent="0.2">
      <c r="A464">
        <v>424</v>
      </c>
      <c r="B464" t="s">
        <v>816</v>
      </c>
      <c r="D464" t="str">
        <f t="shared" si="41"/>
        <v>B082817TAWCSCB32D10</v>
      </c>
      <c r="E464" s="3">
        <v>1</v>
      </c>
      <c r="F464" t="s">
        <v>691</v>
      </c>
      <c r="G464" t="str">
        <f t="shared" si="42"/>
        <v>082817</v>
      </c>
      <c r="H464">
        <v>10</v>
      </c>
    </row>
    <row r="465" spans="1:8" x14ac:dyDescent="0.2">
      <c r="A465">
        <v>425</v>
      </c>
      <c r="B465" t="s">
        <v>817</v>
      </c>
      <c r="D465" t="str">
        <f t="shared" si="41"/>
        <v>B082817TAWCSCB33CD24</v>
      </c>
      <c r="E465" s="3">
        <v>1</v>
      </c>
      <c r="F465" t="s">
        <v>686</v>
      </c>
      <c r="G465" t="str">
        <f t="shared" si="42"/>
        <v>082817</v>
      </c>
      <c r="H465">
        <v>24</v>
      </c>
    </row>
    <row r="466" spans="1:8" x14ac:dyDescent="0.2">
      <c r="A466">
        <v>426</v>
      </c>
      <c r="B466" t="s">
        <v>818</v>
      </c>
      <c r="D466" t="str">
        <f t="shared" si="41"/>
        <v>B082817TAWCSCB41CD31</v>
      </c>
      <c r="E466" s="3">
        <v>1</v>
      </c>
      <c r="F466" t="s">
        <v>692</v>
      </c>
      <c r="G466" t="str">
        <f t="shared" si="42"/>
        <v>082817</v>
      </c>
      <c r="H466">
        <v>31</v>
      </c>
    </row>
    <row r="467" spans="1:8" x14ac:dyDescent="0.2">
      <c r="A467">
        <v>427</v>
      </c>
      <c r="B467" t="s">
        <v>819</v>
      </c>
      <c r="D467" t="str">
        <f t="shared" si="41"/>
        <v>B082817TAWCSCB42CD26</v>
      </c>
      <c r="E467" s="3">
        <v>1</v>
      </c>
      <c r="F467" t="s">
        <v>693</v>
      </c>
      <c r="G467" t="str">
        <f t="shared" si="42"/>
        <v>082817</v>
      </c>
      <c r="H467">
        <v>26</v>
      </c>
    </row>
    <row r="468" spans="1:8" x14ac:dyDescent="0.2">
      <c r="A468">
        <v>428</v>
      </c>
      <c r="B468" t="s">
        <v>820</v>
      </c>
      <c r="D468" t="str">
        <f t="shared" si="41"/>
        <v>B082817TAWCSCB43CD27</v>
      </c>
      <c r="E468" s="3">
        <v>1</v>
      </c>
      <c r="F468" t="s">
        <v>694</v>
      </c>
      <c r="G468" t="str">
        <f t="shared" si="42"/>
        <v>082817</v>
      </c>
      <c r="H468">
        <v>27</v>
      </c>
    </row>
    <row r="469" spans="1:8" x14ac:dyDescent="0.2">
      <c r="A469">
        <v>429</v>
      </c>
      <c r="B469" t="s">
        <v>821</v>
      </c>
      <c r="D469" t="str">
        <f t="shared" si="41"/>
        <v>B082817TAWCSCB44D31</v>
      </c>
      <c r="E469" s="3">
        <v>1</v>
      </c>
      <c r="F469" t="s">
        <v>695</v>
      </c>
      <c r="G469" t="str">
        <f t="shared" si="42"/>
        <v>082817</v>
      </c>
      <c r="H469">
        <v>31</v>
      </c>
    </row>
    <row r="470" spans="1:8" x14ac:dyDescent="0.2">
      <c r="A470">
        <v>430</v>
      </c>
      <c r="B470" t="s">
        <v>822</v>
      </c>
      <c r="D470" t="str">
        <f t="shared" si="41"/>
        <v>B082817TAWCSCB51D33</v>
      </c>
      <c r="E470" s="3">
        <v>1</v>
      </c>
      <c r="F470" t="s">
        <v>696</v>
      </c>
      <c r="G470" t="str">
        <f t="shared" si="42"/>
        <v>082817</v>
      </c>
      <c r="H470">
        <v>33</v>
      </c>
    </row>
    <row r="471" spans="1:8" x14ac:dyDescent="0.2">
      <c r="A471">
        <v>431</v>
      </c>
      <c r="B471" t="s">
        <v>823</v>
      </c>
      <c r="D471" t="str">
        <f t="shared" si="41"/>
        <v>B082817TAWCSCB52D29</v>
      </c>
      <c r="E471" s="3">
        <v>1</v>
      </c>
      <c r="F471" t="s">
        <v>697</v>
      </c>
      <c r="G471" t="str">
        <f t="shared" si="42"/>
        <v>082817</v>
      </c>
      <c r="H471">
        <v>29</v>
      </c>
    </row>
    <row r="472" spans="1:8" x14ac:dyDescent="0.2">
      <c r="A472">
        <v>432</v>
      </c>
      <c r="B472" t="s">
        <v>824</v>
      </c>
      <c r="D472" t="str">
        <f t="shared" si="41"/>
        <v>B082817TAWCSCB53D25</v>
      </c>
      <c r="E472" s="3">
        <v>1</v>
      </c>
      <c r="F472" t="s">
        <v>698</v>
      </c>
      <c r="G472" t="str">
        <f t="shared" si="42"/>
        <v>082817</v>
      </c>
      <c r="H472">
        <v>25</v>
      </c>
    </row>
    <row r="473" spans="1:8" x14ac:dyDescent="0.2">
      <c r="A473">
        <v>433</v>
      </c>
      <c r="B473" t="s">
        <v>825</v>
      </c>
      <c r="D473" t="str">
        <f t="shared" si="41"/>
        <v>B082817TAWCSCB53D25</v>
      </c>
      <c r="E473" s="3">
        <v>2</v>
      </c>
      <c r="F473" t="s">
        <v>698</v>
      </c>
      <c r="G473" t="str">
        <f t="shared" si="42"/>
        <v>082817</v>
      </c>
      <c r="H473">
        <v>25</v>
      </c>
    </row>
    <row r="474" spans="1:8" x14ac:dyDescent="0.2">
      <c r="A474">
        <v>434</v>
      </c>
      <c r="B474" t="s">
        <v>826</v>
      </c>
      <c r="D474" t="str">
        <f t="shared" si="41"/>
        <v>B082817TAWCSCB54D25</v>
      </c>
      <c r="E474" s="3">
        <v>1</v>
      </c>
      <c r="F474" t="s">
        <v>699</v>
      </c>
      <c r="G474" t="str">
        <f t="shared" si="42"/>
        <v>082817</v>
      </c>
      <c r="H474">
        <v>25</v>
      </c>
    </row>
    <row r="475" spans="1:8" x14ac:dyDescent="0.2">
      <c r="A475">
        <v>435</v>
      </c>
      <c r="B475" t="s">
        <v>827</v>
      </c>
      <c r="D475" t="str">
        <f t="shared" si="41"/>
        <v>B082817TAWCSCB54D25</v>
      </c>
      <c r="E475" s="3">
        <v>2</v>
      </c>
      <c r="F475" t="s">
        <v>699</v>
      </c>
      <c r="G475" t="str">
        <f t="shared" si="42"/>
        <v>082817</v>
      </c>
      <c r="H475">
        <v>25</v>
      </c>
    </row>
    <row r="476" spans="1:8" x14ac:dyDescent="0.2">
      <c r="A476">
        <v>436</v>
      </c>
      <c r="B476" t="s">
        <v>828</v>
      </c>
      <c r="D476" t="str">
        <f t="shared" si="41"/>
        <v>B082817TAWCSCB61D11</v>
      </c>
      <c r="E476" s="3">
        <v>1</v>
      </c>
      <c r="F476" t="s">
        <v>700</v>
      </c>
      <c r="G476" t="str">
        <f t="shared" si="42"/>
        <v>082817</v>
      </c>
      <c r="H476">
        <v>11</v>
      </c>
    </row>
    <row r="477" spans="1:8" x14ac:dyDescent="0.2">
      <c r="A477">
        <v>437</v>
      </c>
      <c r="B477" t="s">
        <v>829</v>
      </c>
      <c r="D477" t="str">
        <f t="shared" si="41"/>
        <v>B082817TAWCSCB62D9</v>
      </c>
      <c r="E477" s="3">
        <v>1</v>
      </c>
      <c r="F477" t="s">
        <v>701</v>
      </c>
      <c r="G477" t="str">
        <f t="shared" si="42"/>
        <v>082817</v>
      </c>
      <c r="H477">
        <v>9</v>
      </c>
    </row>
    <row r="478" spans="1:8" x14ac:dyDescent="0.2">
      <c r="A478">
        <v>438</v>
      </c>
      <c r="B478" t="s">
        <v>830</v>
      </c>
      <c r="D478" t="str">
        <f t="shared" si="41"/>
        <v>B082817TAWCSCB63D10</v>
      </c>
      <c r="E478" s="3">
        <v>1</v>
      </c>
      <c r="F478" t="s">
        <v>702</v>
      </c>
      <c r="G478" t="str">
        <f t="shared" si="42"/>
        <v>082817</v>
      </c>
      <c r="H478">
        <v>10</v>
      </c>
    </row>
    <row r="479" spans="1:8" x14ac:dyDescent="0.2">
      <c r="A479">
        <v>439</v>
      </c>
      <c r="B479" t="s">
        <v>831</v>
      </c>
      <c r="D479" t="str">
        <f t="shared" si="41"/>
        <v>B082817TAWCSCB64D10</v>
      </c>
      <c r="E479" s="3">
        <v>1</v>
      </c>
      <c r="F479" t="s">
        <v>703</v>
      </c>
      <c r="G479" t="str">
        <f t="shared" si="42"/>
        <v>082817</v>
      </c>
      <c r="H479">
        <v>10</v>
      </c>
    </row>
    <row r="480" spans="1:8" x14ac:dyDescent="0.2">
      <c r="A480">
        <v>440</v>
      </c>
      <c r="B480" t="s">
        <v>832</v>
      </c>
      <c r="D480" t="str">
        <f t="shared" si="41"/>
        <v>B082817TAWCSCB71D20</v>
      </c>
      <c r="E480" s="3">
        <v>1</v>
      </c>
      <c r="F480" t="s">
        <v>704</v>
      </c>
      <c r="G480" t="str">
        <f t="shared" si="42"/>
        <v>082817</v>
      </c>
      <c r="H480">
        <v>20</v>
      </c>
    </row>
    <row r="481" spans="1:8" x14ac:dyDescent="0.2">
      <c r="A481">
        <v>441</v>
      </c>
      <c r="B481" t="s">
        <v>833</v>
      </c>
      <c r="D481" t="str">
        <f t="shared" si="41"/>
        <v>B082817TAWCSCB72D20</v>
      </c>
      <c r="E481" s="3">
        <v>1</v>
      </c>
      <c r="F481" t="s">
        <v>705</v>
      </c>
      <c r="G481" t="str">
        <f t="shared" si="42"/>
        <v>082817</v>
      </c>
      <c r="H481">
        <v>20</v>
      </c>
    </row>
    <row r="482" spans="1:8" x14ac:dyDescent="0.2">
      <c r="A482">
        <v>442</v>
      </c>
      <c r="B482" t="s">
        <v>834</v>
      </c>
      <c r="D482" t="str">
        <f t="shared" si="41"/>
        <v>B082817TAWCSCB73D12</v>
      </c>
      <c r="E482" s="3">
        <v>1</v>
      </c>
      <c r="F482" t="s">
        <v>706</v>
      </c>
      <c r="G482" t="str">
        <f t="shared" si="42"/>
        <v>082817</v>
      </c>
      <c r="H482">
        <v>12</v>
      </c>
    </row>
    <row r="483" spans="1:8" x14ac:dyDescent="0.2">
      <c r="A483">
        <v>443</v>
      </c>
      <c r="B483" t="s">
        <v>835</v>
      </c>
      <c r="D483" t="str">
        <f t="shared" si="41"/>
        <v>B082817TAWCSCB54D25</v>
      </c>
      <c r="E483" s="3">
        <v>1</v>
      </c>
      <c r="F483" t="s">
        <v>699</v>
      </c>
      <c r="G483" t="str">
        <f t="shared" si="42"/>
        <v>082817</v>
      </c>
      <c r="H483">
        <v>25</v>
      </c>
    </row>
    <row r="484" spans="1:8" x14ac:dyDescent="0.2">
      <c r="A484">
        <v>444</v>
      </c>
      <c r="B484" t="s">
        <v>836</v>
      </c>
      <c r="D484" t="str">
        <f t="shared" si="41"/>
        <v>B082817TAWCSCB54D25</v>
      </c>
      <c r="E484" s="3">
        <v>2</v>
      </c>
      <c r="F484" t="s">
        <v>699</v>
      </c>
      <c r="G484" t="str">
        <f t="shared" si="42"/>
        <v>082817</v>
      </c>
      <c r="H484">
        <v>25</v>
      </c>
    </row>
    <row r="485" spans="1:8" x14ac:dyDescent="0.2">
      <c r="A485">
        <v>445</v>
      </c>
      <c r="B485" t="s">
        <v>837</v>
      </c>
      <c r="D485" t="str">
        <f t="shared" si="41"/>
        <v>B082817TAWCSCB61D11</v>
      </c>
      <c r="E485" s="3">
        <v>1</v>
      </c>
      <c r="F485" t="s">
        <v>700</v>
      </c>
      <c r="G485" t="str">
        <f t="shared" si="42"/>
        <v>082817</v>
      </c>
      <c r="H485">
        <v>11</v>
      </c>
    </row>
    <row r="486" spans="1:8" x14ac:dyDescent="0.2">
      <c r="A486">
        <v>446</v>
      </c>
      <c r="B486" t="s">
        <v>838</v>
      </c>
      <c r="D486" t="str">
        <f t="shared" si="41"/>
        <v>B082817TAWCSCB62D9</v>
      </c>
      <c r="E486" s="3">
        <v>1</v>
      </c>
      <c r="F486" t="s">
        <v>701</v>
      </c>
      <c r="G486" t="str">
        <f t="shared" si="42"/>
        <v>082817</v>
      </c>
      <c r="H486">
        <v>9</v>
      </c>
    </row>
    <row r="487" spans="1:8" x14ac:dyDescent="0.2">
      <c r="A487">
        <v>447</v>
      </c>
      <c r="B487" t="s">
        <v>839</v>
      </c>
      <c r="D487" t="str">
        <f t="shared" si="41"/>
        <v>B082817TAWCSCB63D10</v>
      </c>
      <c r="E487" s="3">
        <v>1</v>
      </c>
      <c r="F487" t="s">
        <v>702</v>
      </c>
      <c r="G487" t="str">
        <f t="shared" si="42"/>
        <v>082817</v>
      </c>
      <c r="H487">
        <v>10</v>
      </c>
    </row>
    <row r="488" spans="1:8" x14ac:dyDescent="0.2">
      <c r="A488">
        <v>448</v>
      </c>
      <c r="B488" t="s">
        <v>840</v>
      </c>
      <c r="D488" t="str">
        <f t="shared" si="41"/>
        <v>B082817TAWCSCB64D10</v>
      </c>
      <c r="E488" s="3">
        <v>1</v>
      </c>
      <c r="F488" t="s">
        <v>703</v>
      </c>
      <c r="G488" t="str">
        <f t="shared" si="42"/>
        <v>082817</v>
      </c>
      <c r="H488">
        <v>10</v>
      </c>
    </row>
    <row r="489" spans="1:8" x14ac:dyDescent="0.2">
      <c r="A489">
        <v>449</v>
      </c>
      <c r="B489" t="s">
        <v>841</v>
      </c>
      <c r="D489" t="str">
        <f t="shared" si="41"/>
        <v>B082817TAWCSCB71D20</v>
      </c>
      <c r="E489" s="3">
        <v>1</v>
      </c>
      <c r="F489" t="s">
        <v>704</v>
      </c>
      <c r="G489" t="str">
        <f t="shared" si="42"/>
        <v>082817</v>
      </c>
      <c r="H489">
        <v>20</v>
      </c>
    </row>
    <row r="490" spans="1:8" x14ac:dyDescent="0.2">
      <c r="A490">
        <v>450</v>
      </c>
      <c r="B490" t="s">
        <v>842</v>
      </c>
      <c r="D490" t="str">
        <f t="shared" si="41"/>
        <v>B082817TAWCSCB72D20</v>
      </c>
      <c r="E490" s="3">
        <v>1</v>
      </c>
      <c r="F490" t="s">
        <v>705</v>
      </c>
      <c r="G490" t="str">
        <f t="shared" si="42"/>
        <v>082817</v>
      </c>
      <c r="H490">
        <v>20</v>
      </c>
    </row>
    <row r="491" spans="1:8" x14ac:dyDescent="0.2">
      <c r="A491">
        <v>451</v>
      </c>
      <c r="B491" t="s">
        <v>843</v>
      </c>
      <c r="D491" t="str">
        <f t="shared" si="41"/>
        <v>B082817TAWCSCB73D12</v>
      </c>
      <c r="E491" s="3">
        <v>1</v>
      </c>
      <c r="F491" t="s">
        <v>706</v>
      </c>
      <c r="G491" t="str">
        <f t="shared" si="42"/>
        <v>082817</v>
      </c>
      <c r="H491">
        <v>12</v>
      </c>
    </row>
    <row r="492" spans="1:8" x14ac:dyDescent="0.2">
      <c r="A492">
        <v>452</v>
      </c>
      <c r="B492" t="s">
        <v>844</v>
      </c>
      <c r="D492" t="str">
        <f t="shared" si="41"/>
        <v>B091817TAWCSCB53D05</v>
      </c>
      <c r="E492" s="3">
        <v>1</v>
      </c>
      <c r="F492" t="s">
        <v>698</v>
      </c>
      <c r="G492" t="str">
        <f>"091817"</f>
        <v>091817</v>
      </c>
      <c r="H492" t="str">
        <f>"05"</f>
        <v>05</v>
      </c>
    </row>
    <row r="493" spans="1:8" x14ac:dyDescent="0.2">
      <c r="A493">
        <v>453</v>
      </c>
      <c r="B493" t="s">
        <v>845</v>
      </c>
      <c r="D493" t="str">
        <f t="shared" si="41"/>
        <v>B091817TAWCSCB44D05</v>
      </c>
      <c r="E493" s="3">
        <v>1</v>
      </c>
      <c r="F493" t="s">
        <v>695</v>
      </c>
      <c r="G493" t="str">
        <f t="shared" ref="G493:G527" si="43">"091817"</f>
        <v>091817</v>
      </c>
      <c r="H493" t="str">
        <f>"05"</f>
        <v>05</v>
      </c>
    </row>
    <row r="494" spans="1:8" x14ac:dyDescent="0.2">
      <c r="A494">
        <v>454</v>
      </c>
      <c r="B494" t="s">
        <v>846</v>
      </c>
      <c r="D494" t="str">
        <f t="shared" si="41"/>
        <v>B091817TAWCSCB33CD05</v>
      </c>
      <c r="E494" s="3">
        <v>1</v>
      </c>
      <c r="F494" t="s">
        <v>686</v>
      </c>
      <c r="G494" t="str">
        <f t="shared" si="43"/>
        <v>091817</v>
      </c>
      <c r="H494" t="str">
        <f>"05"</f>
        <v>05</v>
      </c>
    </row>
    <row r="495" spans="1:8" x14ac:dyDescent="0.2">
      <c r="A495">
        <v>455</v>
      </c>
      <c r="B495" t="s">
        <v>847</v>
      </c>
      <c r="D495" t="str">
        <f t="shared" si="41"/>
        <v>B091817TAWCSCB22D11</v>
      </c>
      <c r="E495" s="3">
        <v>1</v>
      </c>
      <c r="F495" t="s">
        <v>689</v>
      </c>
      <c r="G495" t="str">
        <f t="shared" si="43"/>
        <v>091817</v>
      </c>
      <c r="H495">
        <v>11</v>
      </c>
    </row>
    <row r="496" spans="1:8" x14ac:dyDescent="0.2">
      <c r="A496">
        <v>456</v>
      </c>
      <c r="B496" t="s">
        <v>848</v>
      </c>
      <c r="D496" t="str">
        <f t="shared" si="41"/>
        <v>B091817TAWCSCB22D11</v>
      </c>
      <c r="E496" s="3">
        <v>2</v>
      </c>
      <c r="F496" t="s">
        <v>689</v>
      </c>
      <c r="G496" t="str">
        <f t="shared" si="43"/>
        <v>091817</v>
      </c>
      <c r="H496">
        <v>11</v>
      </c>
    </row>
    <row r="497" spans="1:8" x14ac:dyDescent="0.2">
      <c r="A497">
        <v>457</v>
      </c>
      <c r="B497" t="s">
        <v>849</v>
      </c>
      <c r="D497" t="str">
        <f t="shared" si="41"/>
        <v>B091817TAWCSCB31D13</v>
      </c>
      <c r="E497" s="3">
        <v>1</v>
      </c>
      <c r="F497" t="s">
        <v>690</v>
      </c>
      <c r="G497" t="str">
        <f t="shared" si="43"/>
        <v>091817</v>
      </c>
      <c r="H497">
        <v>13</v>
      </c>
    </row>
    <row r="498" spans="1:8" x14ac:dyDescent="0.2">
      <c r="A498">
        <v>458</v>
      </c>
      <c r="B498" t="s">
        <v>850</v>
      </c>
      <c r="D498" t="str">
        <f t="shared" si="41"/>
        <v>B091817TAWCSCB32D10</v>
      </c>
      <c r="E498" s="3">
        <v>1</v>
      </c>
      <c r="F498" t="s">
        <v>691</v>
      </c>
      <c r="G498" t="str">
        <f t="shared" si="43"/>
        <v>091817</v>
      </c>
      <c r="H498">
        <v>10</v>
      </c>
    </row>
    <row r="499" spans="1:8" x14ac:dyDescent="0.2">
      <c r="A499">
        <v>459</v>
      </c>
      <c r="B499" t="s">
        <v>851</v>
      </c>
      <c r="D499" t="str">
        <f t="shared" si="41"/>
        <v>B091817TAWCSCB33CD24</v>
      </c>
      <c r="E499" s="3">
        <v>1</v>
      </c>
      <c r="F499" t="s">
        <v>686</v>
      </c>
      <c r="G499" t="str">
        <f t="shared" si="43"/>
        <v>091817</v>
      </c>
      <c r="H499">
        <v>24</v>
      </c>
    </row>
    <row r="500" spans="1:8" x14ac:dyDescent="0.2">
      <c r="A500">
        <v>460</v>
      </c>
      <c r="B500" t="s">
        <v>852</v>
      </c>
      <c r="D500" t="str">
        <f t="shared" si="41"/>
        <v>B091817TAWCSCB41CD31</v>
      </c>
      <c r="E500" s="3">
        <v>1</v>
      </c>
      <c r="F500" t="s">
        <v>692</v>
      </c>
      <c r="G500" t="str">
        <f t="shared" si="43"/>
        <v>091817</v>
      </c>
      <c r="H500">
        <v>31</v>
      </c>
    </row>
    <row r="501" spans="1:8" x14ac:dyDescent="0.2">
      <c r="A501">
        <v>461</v>
      </c>
      <c r="B501" t="s">
        <v>853</v>
      </c>
      <c r="D501" t="str">
        <f t="shared" si="41"/>
        <v>B091817TAWCSCB42CD26</v>
      </c>
      <c r="E501" s="3">
        <v>1</v>
      </c>
      <c r="F501" t="s">
        <v>693</v>
      </c>
      <c r="G501" t="str">
        <f t="shared" si="43"/>
        <v>091817</v>
      </c>
      <c r="H501">
        <v>26</v>
      </c>
    </row>
    <row r="502" spans="1:8" x14ac:dyDescent="0.2">
      <c r="A502">
        <v>462</v>
      </c>
      <c r="B502" t="s">
        <v>854</v>
      </c>
      <c r="D502" t="str">
        <f t="shared" si="41"/>
        <v>B091817TAWCSCB43CD27</v>
      </c>
      <c r="E502" s="3">
        <v>1</v>
      </c>
      <c r="F502" t="s">
        <v>694</v>
      </c>
      <c r="G502" t="str">
        <f t="shared" si="43"/>
        <v>091817</v>
      </c>
      <c r="H502">
        <v>27</v>
      </c>
    </row>
    <row r="503" spans="1:8" x14ac:dyDescent="0.2">
      <c r="A503">
        <v>463</v>
      </c>
      <c r="B503" t="s">
        <v>855</v>
      </c>
      <c r="D503" t="str">
        <f t="shared" si="41"/>
        <v>B091817TAWCSCB44D31</v>
      </c>
      <c r="E503" s="3">
        <v>1</v>
      </c>
      <c r="F503" t="s">
        <v>695</v>
      </c>
      <c r="G503" t="str">
        <f t="shared" si="43"/>
        <v>091817</v>
      </c>
      <c r="H503">
        <v>31</v>
      </c>
    </row>
    <row r="504" spans="1:8" x14ac:dyDescent="0.2">
      <c r="A504">
        <v>464</v>
      </c>
      <c r="B504" t="s">
        <v>856</v>
      </c>
      <c r="D504" t="str">
        <f t="shared" si="41"/>
        <v>B091817TAWCSCB51D33</v>
      </c>
      <c r="E504" s="3">
        <v>1</v>
      </c>
      <c r="F504" t="s">
        <v>696</v>
      </c>
      <c r="G504" t="str">
        <f t="shared" si="43"/>
        <v>091817</v>
      </c>
      <c r="H504">
        <v>33</v>
      </c>
    </row>
    <row r="505" spans="1:8" x14ac:dyDescent="0.2">
      <c r="A505">
        <v>465</v>
      </c>
      <c r="B505" t="s">
        <v>857</v>
      </c>
      <c r="D505" t="str">
        <f t="shared" si="41"/>
        <v>B091817TAWCSCB52D29</v>
      </c>
      <c r="E505" s="3">
        <v>1</v>
      </c>
      <c r="F505" t="s">
        <v>697</v>
      </c>
      <c r="G505" t="str">
        <f t="shared" si="43"/>
        <v>091817</v>
      </c>
      <c r="H505">
        <v>29</v>
      </c>
    </row>
    <row r="506" spans="1:8" x14ac:dyDescent="0.2">
      <c r="A506">
        <v>466</v>
      </c>
      <c r="B506" t="s">
        <v>858</v>
      </c>
      <c r="D506" t="str">
        <f t="shared" si="41"/>
        <v>B091817TAWCSCB53D25</v>
      </c>
      <c r="E506" s="3">
        <v>1</v>
      </c>
      <c r="F506" t="s">
        <v>698</v>
      </c>
      <c r="G506" t="str">
        <f t="shared" si="43"/>
        <v>091817</v>
      </c>
      <c r="H506">
        <v>25</v>
      </c>
    </row>
    <row r="507" spans="1:8" x14ac:dyDescent="0.2">
      <c r="A507">
        <v>467</v>
      </c>
      <c r="B507" t="s">
        <v>859</v>
      </c>
      <c r="D507" t="str">
        <f t="shared" si="41"/>
        <v>B091817TAWCSCB53D25</v>
      </c>
      <c r="E507" s="3">
        <v>2</v>
      </c>
      <c r="F507" t="s">
        <v>698</v>
      </c>
      <c r="G507" t="str">
        <f t="shared" si="43"/>
        <v>091817</v>
      </c>
      <c r="H507">
        <v>25</v>
      </c>
    </row>
    <row r="508" spans="1:8" x14ac:dyDescent="0.2">
      <c r="A508">
        <v>468</v>
      </c>
      <c r="B508" t="s">
        <v>860</v>
      </c>
      <c r="D508" t="str">
        <f t="shared" si="41"/>
        <v>B091817TAWCSCB54D25</v>
      </c>
      <c r="E508" s="3">
        <v>1</v>
      </c>
      <c r="F508" t="s">
        <v>699</v>
      </c>
      <c r="G508" t="str">
        <f t="shared" si="43"/>
        <v>091817</v>
      </c>
      <c r="H508">
        <v>25</v>
      </c>
    </row>
    <row r="509" spans="1:8" x14ac:dyDescent="0.2">
      <c r="A509">
        <v>469</v>
      </c>
      <c r="B509" t="s">
        <v>861</v>
      </c>
      <c r="D509" t="str">
        <f t="shared" si="41"/>
        <v>B091817TAWCSCB54D25</v>
      </c>
      <c r="E509" s="3">
        <v>2</v>
      </c>
      <c r="F509" t="s">
        <v>699</v>
      </c>
      <c r="G509" t="str">
        <f t="shared" si="43"/>
        <v>091817</v>
      </c>
      <c r="H509">
        <v>25</v>
      </c>
    </row>
    <row r="510" spans="1:8" x14ac:dyDescent="0.2">
      <c r="A510">
        <v>470</v>
      </c>
      <c r="B510" t="s">
        <v>862</v>
      </c>
      <c r="D510" t="str">
        <f t="shared" si="41"/>
        <v>B091817TAWCSCB61D11</v>
      </c>
      <c r="E510" s="3">
        <v>1</v>
      </c>
      <c r="F510" t="s">
        <v>700</v>
      </c>
      <c r="G510" t="str">
        <f t="shared" si="43"/>
        <v>091817</v>
      </c>
      <c r="H510">
        <v>11</v>
      </c>
    </row>
    <row r="511" spans="1:8" x14ac:dyDescent="0.2">
      <c r="A511">
        <v>471</v>
      </c>
      <c r="B511" t="s">
        <v>863</v>
      </c>
      <c r="D511" t="str">
        <f t="shared" si="41"/>
        <v>B091817TAWCSCB62D9</v>
      </c>
      <c r="E511" s="3">
        <v>1</v>
      </c>
      <c r="F511" t="s">
        <v>701</v>
      </c>
      <c r="G511" t="str">
        <f t="shared" si="43"/>
        <v>091817</v>
      </c>
      <c r="H511">
        <v>9</v>
      </c>
    </row>
    <row r="512" spans="1:8" x14ac:dyDescent="0.2">
      <c r="A512">
        <v>472</v>
      </c>
      <c r="B512" t="s">
        <v>864</v>
      </c>
      <c r="D512" t="str">
        <f t="shared" si="41"/>
        <v>B091817TAWCSCB63D10</v>
      </c>
      <c r="E512" s="3">
        <v>1</v>
      </c>
      <c r="F512" t="s">
        <v>702</v>
      </c>
      <c r="G512" t="str">
        <f t="shared" si="43"/>
        <v>091817</v>
      </c>
      <c r="H512">
        <v>10</v>
      </c>
    </row>
    <row r="513" spans="1:60" x14ac:dyDescent="0.2">
      <c r="A513">
        <v>473</v>
      </c>
      <c r="B513" t="s">
        <v>865</v>
      </c>
      <c r="D513" t="str">
        <f t="shared" si="41"/>
        <v>B091817TAWCSCB64D10</v>
      </c>
      <c r="E513" s="3">
        <v>1</v>
      </c>
      <c r="F513" t="s">
        <v>703</v>
      </c>
      <c r="G513" t="str">
        <f t="shared" si="43"/>
        <v>091817</v>
      </c>
      <c r="H513">
        <v>10</v>
      </c>
    </row>
    <row r="514" spans="1:60" x14ac:dyDescent="0.2">
      <c r="A514">
        <v>474</v>
      </c>
      <c r="B514" t="s">
        <v>866</v>
      </c>
      <c r="D514" t="str">
        <f t="shared" si="41"/>
        <v>B091817TAWCSCB71D20</v>
      </c>
      <c r="E514" s="3">
        <v>1</v>
      </c>
      <c r="F514" t="s">
        <v>704</v>
      </c>
      <c r="G514" t="str">
        <f t="shared" si="43"/>
        <v>091817</v>
      </c>
      <c r="H514">
        <v>20</v>
      </c>
    </row>
    <row r="515" spans="1:60" x14ac:dyDescent="0.2">
      <c r="A515">
        <v>475</v>
      </c>
      <c r="B515" t="s">
        <v>867</v>
      </c>
      <c r="D515" t="str">
        <f t="shared" si="41"/>
        <v>B091817TAWCSCB72D20</v>
      </c>
      <c r="E515" s="3">
        <v>1</v>
      </c>
      <c r="F515" t="s">
        <v>705</v>
      </c>
      <c r="G515" t="str">
        <f t="shared" si="43"/>
        <v>091817</v>
      </c>
      <c r="H515">
        <v>20</v>
      </c>
    </row>
    <row r="516" spans="1:60" x14ac:dyDescent="0.2">
      <c r="A516">
        <v>476</v>
      </c>
      <c r="B516" t="s">
        <v>868</v>
      </c>
      <c r="D516" t="str">
        <f t="shared" si="41"/>
        <v>B091817TAWCSCB73D12</v>
      </c>
      <c r="E516" s="3">
        <v>1</v>
      </c>
      <c r="F516" t="s">
        <v>706</v>
      </c>
      <c r="G516" t="str">
        <f t="shared" si="43"/>
        <v>091817</v>
      </c>
      <c r="H516">
        <v>12</v>
      </c>
    </row>
    <row r="517" spans="1:60" x14ac:dyDescent="0.2">
      <c r="A517">
        <v>477</v>
      </c>
      <c r="B517" t="s">
        <v>869</v>
      </c>
      <c r="D517" t="str">
        <f t="shared" si="41"/>
        <v>B091817TAWCSCB74D13</v>
      </c>
      <c r="E517" s="3">
        <v>1</v>
      </c>
      <c r="F517" t="s">
        <v>707</v>
      </c>
      <c r="G517" t="str">
        <f t="shared" si="43"/>
        <v>091817</v>
      </c>
      <c r="H517">
        <v>13</v>
      </c>
    </row>
    <row r="518" spans="1:60" x14ac:dyDescent="0.2">
      <c r="A518">
        <v>478</v>
      </c>
      <c r="B518" t="s">
        <v>870</v>
      </c>
      <c r="D518" t="str">
        <f t="shared" ref="D518:D581" si="44">CONCATENATE("B",G518,"TAWCS", F518, "D",H518)</f>
        <v>B091817TAWCSCB54D25</v>
      </c>
      <c r="E518" s="3">
        <v>1</v>
      </c>
      <c r="F518" t="s">
        <v>699</v>
      </c>
      <c r="G518" t="str">
        <f t="shared" si="43"/>
        <v>091817</v>
      </c>
      <c r="H518">
        <v>25</v>
      </c>
    </row>
    <row r="519" spans="1:60" x14ac:dyDescent="0.2">
      <c r="A519">
        <v>479</v>
      </c>
      <c r="B519" t="s">
        <v>871</v>
      </c>
      <c r="D519" t="str">
        <f t="shared" si="44"/>
        <v>B091817TAWCSCB54D25</v>
      </c>
      <c r="E519" s="3">
        <v>2</v>
      </c>
      <c r="F519" t="s">
        <v>699</v>
      </c>
      <c r="G519" t="str">
        <f t="shared" si="43"/>
        <v>091817</v>
      </c>
      <c r="H519">
        <v>25</v>
      </c>
    </row>
    <row r="520" spans="1:60" x14ac:dyDescent="0.2">
      <c r="A520">
        <v>480</v>
      </c>
      <c r="B520" t="s">
        <v>872</v>
      </c>
      <c r="D520" t="str">
        <f t="shared" si="44"/>
        <v>B091817TAWCSCB61D11</v>
      </c>
      <c r="E520" s="3">
        <v>1</v>
      </c>
      <c r="F520" t="s">
        <v>700</v>
      </c>
      <c r="G520" t="str">
        <f t="shared" si="43"/>
        <v>091817</v>
      </c>
      <c r="H520">
        <v>11</v>
      </c>
    </row>
    <row r="521" spans="1:60" x14ac:dyDescent="0.2">
      <c r="A521">
        <v>481</v>
      </c>
      <c r="B521" t="s">
        <v>873</v>
      </c>
      <c r="D521" t="str">
        <f t="shared" si="44"/>
        <v>B091817TAWCSCB62D9</v>
      </c>
      <c r="E521" s="3">
        <v>1</v>
      </c>
      <c r="F521" t="s">
        <v>701</v>
      </c>
      <c r="G521" t="str">
        <f t="shared" si="43"/>
        <v>091817</v>
      </c>
      <c r="H521">
        <v>9</v>
      </c>
    </row>
    <row r="522" spans="1:60" x14ac:dyDescent="0.2">
      <c r="A522">
        <v>482</v>
      </c>
      <c r="B522" t="s">
        <v>874</v>
      </c>
      <c r="D522" t="str">
        <f t="shared" si="44"/>
        <v>B091817TAWCSCB63D10</v>
      </c>
      <c r="E522" s="3">
        <v>1</v>
      </c>
      <c r="F522" t="s">
        <v>702</v>
      </c>
      <c r="G522" t="str">
        <f t="shared" si="43"/>
        <v>091817</v>
      </c>
      <c r="H522">
        <v>10</v>
      </c>
    </row>
    <row r="523" spans="1:60" x14ac:dyDescent="0.2">
      <c r="A523">
        <v>483</v>
      </c>
      <c r="B523" t="s">
        <v>875</v>
      </c>
      <c r="D523" t="str">
        <f t="shared" si="44"/>
        <v>B091817TAWCSCB64D10</v>
      </c>
      <c r="E523" s="3">
        <v>1</v>
      </c>
      <c r="F523" t="s">
        <v>703</v>
      </c>
      <c r="G523" t="str">
        <f t="shared" si="43"/>
        <v>091817</v>
      </c>
      <c r="H523">
        <v>10</v>
      </c>
    </row>
    <row r="524" spans="1:60" x14ac:dyDescent="0.2">
      <c r="A524">
        <v>484</v>
      </c>
      <c r="B524" t="s">
        <v>876</v>
      </c>
      <c r="D524" t="str">
        <f t="shared" si="44"/>
        <v>B091817TAWCSCB71D20</v>
      </c>
      <c r="E524" s="3">
        <v>1</v>
      </c>
      <c r="F524" t="s">
        <v>704</v>
      </c>
      <c r="G524" t="str">
        <f t="shared" si="43"/>
        <v>091817</v>
      </c>
      <c r="H524">
        <v>20</v>
      </c>
    </row>
    <row r="525" spans="1:60" x14ac:dyDescent="0.2">
      <c r="A525">
        <v>485</v>
      </c>
      <c r="B525" t="s">
        <v>877</v>
      </c>
      <c r="D525" t="str">
        <f t="shared" si="44"/>
        <v>B091817TAWCSCB72D20</v>
      </c>
      <c r="E525" s="3">
        <v>1</v>
      </c>
      <c r="F525" t="s">
        <v>705</v>
      </c>
      <c r="G525" t="str">
        <f t="shared" si="43"/>
        <v>091817</v>
      </c>
      <c r="H525">
        <v>20</v>
      </c>
    </row>
    <row r="526" spans="1:60" x14ac:dyDescent="0.2">
      <c r="A526">
        <v>486</v>
      </c>
      <c r="B526" t="s">
        <v>878</v>
      </c>
      <c r="D526" t="str">
        <f t="shared" si="44"/>
        <v>B091817TAWCSCB73D12</v>
      </c>
      <c r="E526" s="3">
        <v>1</v>
      </c>
      <c r="F526" t="s">
        <v>706</v>
      </c>
      <c r="G526" t="str">
        <f t="shared" si="43"/>
        <v>091817</v>
      </c>
      <c r="H526">
        <v>12</v>
      </c>
    </row>
    <row r="527" spans="1:60" x14ac:dyDescent="0.2">
      <c r="A527">
        <v>487</v>
      </c>
      <c r="B527" t="s">
        <v>879</v>
      </c>
      <c r="D527" t="str">
        <f t="shared" si="44"/>
        <v>B091817TAWCSCB74D13</v>
      </c>
      <c r="E527" s="3">
        <v>1</v>
      </c>
      <c r="F527" t="s">
        <v>707</v>
      </c>
      <c r="G527" t="str">
        <f t="shared" si="43"/>
        <v>091817</v>
      </c>
      <c r="H527">
        <v>13</v>
      </c>
    </row>
    <row r="528" spans="1:60" x14ac:dyDescent="0.2">
      <c r="A528">
        <v>488</v>
      </c>
      <c r="B528" s="14" t="str">
        <f>CONCATENATE("06.01.17_",H528,"m_",E528)</f>
        <v>06.01.17_0m_1</v>
      </c>
      <c r="C528" s="14" t="str">
        <f>CONCATENATE("S",D528,"V",I528,"T",J528,"R",E528)</f>
        <v>SB060117TAWCSCB33CD0VTV4R1</v>
      </c>
      <c r="D528" s="14" t="str">
        <f t="shared" si="44"/>
        <v>B060117TAWCSCB33CD0</v>
      </c>
      <c r="E528" s="15">
        <v>1</v>
      </c>
      <c r="F528" s="14" t="s">
        <v>686</v>
      </c>
      <c r="G528" s="14" t="str">
        <f>"060117"</f>
        <v>060117</v>
      </c>
      <c r="H528" s="16">
        <v>0</v>
      </c>
      <c r="I528" s="14"/>
      <c r="J528" s="14" t="s">
        <v>684</v>
      </c>
      <c r="K528" s="14" t="str">
        <f>G528</f>
        <v>060117</v>
      </c>
      <c r="L528" s="17"/>
      <c r="M528" s="14"/>
      <c r="N528" s="14"/>
      <c r="O528" s="14"/>
      <c r="P528" s="14">
        <v>71017</v>
      </c>
      <c r="Q528" s="14" t="s">
        <v>976</v>
      </c>
      <c r="R528" s="18"/>
      <c r="S528" s="19">
        <v>42927</v>
      </c>
      <c r="T528" s="14" t="s">
        <v>976</v>
      </c>
      <c r="U528" s="20">
        <v>0.76</v>
      </c>
      <c r="V528" s="19">
        <v>42928</v>
      </c>
      <c r="W528" s="20">
        <v>19.03</v>
      </c>
      <c r="X528" s="14" t="s">
        <v>976</v>
      </c>
      <c r="Y528" s="14" t="s">
        <v>979</v>
      </c>
      <c r="Z528" s="19"/>
      <c r="AA528" s="14"/>
      <c r="AB528" s="14"/>
      <c r="AC528" s="14"/>
      <c r="AD528" s="14"/>
      <c r="AE528" s="18"/>
      <c r="AF528" s="19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</row>
    <row r="529" spans="1:60" x14ac:dyDescent="0.2">
      <c r="A529">
        <v>489</v>
      </c>
      <c r="B529" s="14" t="str">
        <f t="shared" ref="B529:B592" si="45">CONCATENATE("06.01.17_",H529,"m_",E529)</f>
        <v>06.01.17_1m_1</v>
      </c>
      <c r="C529" s="14" t="str">
        <f t="shared" ref="C529:C560" si="46">CONCATENATE("S",D529,"V",I529,"T",J529,"R",E529)</f>
        <v>SB060117TAWCSCB33CD1VTV4R1</v>
      </c>
      <c r="D529" s="14" t="str">
        <f t="shared" si="44"/>
        <v>B060117TAWCSCB33CD1</v>
      </c>
      <c r="E529" s="15">
        <v>1</v>
      </c>
      <c r="F529" s="14" t="s">
        <v>686</v>
      </c>
      <c r="G529" s="14" t="str">
        <f t="shared" ref="G529:G560" si="47">"060117"</f>
        <v>060117</v>
      </c>
      <c r="H529" s="16">
        <v>1</v>
      </c>
      <c r="I529" s="14"/>
      <c r="J529" s="14" t="s">
        <v>684</v>
      </c>
      <c r="K529" s="14" t="str">
        <f t="shared" ref="K529:K592" si="48">G529</f>
        <v>060117</v>
      </c>
      <c r="L529" s="21" t="s">
        <v>948</v>
      </c>
      <c r="M529" s="14"/>
      <c r="N529" s="14"/>
      <c r="O529" s="14"/>
      <c r="P529" s="14">
        <v>71017</v>
      </c>
      <c r="Q529" s="14" t="s">
        <v>976</v>
      </c>
      <c r="R529" s="18"/>
      <c r="S529" s="19">
        <v>42927</v>
      </c>
      <c r="T529" s="14" t="s">
        <v>976</v>
      </c>
      <c r="U529" s="20">
        <v>8.34</v>
      </c>
      <c r="V529" s="19">
        <v>42928</v>
      </c>
      <c r="W529" s="20">
        <v>16.41</v>
      </c>
      <c r="X529" s="14" t="s">
        <v>976</v>
      </c>
      <c r="Y529" s="14" t="s">
        <v>979</v>
      </c>
      <c r="Z529" s="19">
        <v>42933</v>
      </c>
      <c r="AA529" s="20">
        <v>17</v>
      </c>
      <c r="AB529" s="14"/>
      <c r="AC529" s="14"/>
      <c r="AD529" s="14"/>
      <c r="AE529" s="18" t="s">
        <v>980</v>
      </c>
      <c r="AF529" s="19">
        <v>42934</v>
      </c>
      <c r="AG529" s="14" t="s">
        <v>978</v>
      </c>
      <c r="AH529" s="14"/>
      <c r="AI529" s="14" t="s">
        <v>981</v>
      </c>
      <c r="AJ529" s="19">
        <v>42940</v>
      </c>
      <c r="AK529" s="14" t="s">
        <v>982</v>
      </c>
      <c r="AL529" s="14"/>
      <c r="AM529" s="14"/>
      <c r="AN529" s="14">
        <v>9</v>
      </c>
      <c r="AO529" s="14"/>
      <c r="AP529" s="14"/>
      <c r="AQ529" s="19">
        <v>42576</v>
      </c>
      <c r="AR529" t="s">
        <v>976</v>
      </c>
      <c r="AS529" s="14"/>
      <c r="AT529" s="19">
        <v>42942</v>
      </c>
      <c r="AU529" s="14" t="s">
        <v>976</v>
      </c>
      <c r="AV529" s="14"/>
      <c r="AW529" s="19">
        <v>42971</v>
      </c>
      <c r="AX529" s="14" t="s">
        <v>204</v>
      </c>
      <c r="AY529" s="14" t="s">
        <v>991</v>
      </c>
      <c r="AZ529" s="14" t="s">
        <v>992</v>
      </c>
      <c r="BA529" s="14"/>
      <c r="BB529" s="14"/>
      <c r="BC529" s="14" t="s">
        <v>993</v>
      </c>
      <c r="BD529" s="14" t="s">
        <v>995</v>
      </c>
      <c r="BE529" s="14" t="s">
        <v>995</v>
      </c>
      <c r="BF529" s="14" t="s">
        <v>994</v>
      </c>
      <c r="BG529" s="14"/>
      <c r="BH529" s="14"/>
    </row>
    <row r="530" spans="1:60" x14ac:dyDescent="0.2">
      <c r="A530">
        <v>490</v>
      </c>
      <c r="B530" s="14" t="str">
        <f t="shared" si="45"/>
        <v>06.01.17_2m_1</v>
      </c>
      <c r="C530" s="14" t="str">
        <f t="shared" si="46"/>
        <v>SB060117TAWCSCB33CD2VTV4R1</v>
      </c>
      <c r="D530" s="14" t="str">
        <f t="shared" si="44"/>
        <v>B060117TAWCSCB33CD2</v>
      </c>
      <c r="E530" s="15">
        <v>1</v>
      </c>
      <c r="F530" s="14" t="s">
        <v>686</v>
      </c>
      <c r="G530" s="14" t="str">
        <f t="shared" si="47"/>
        <v>060117</v>
      </c>
      <c r="H530" s="16">
        <v>2</v>
      </c>
      <c r="I530" s="14"/>
      <c r="J530" s="14" t="s">
        <v>684</v>
      </c>
      <c r="K530" s="14" t="str">
        <f t="shared" si="48"/>
        <v>060117</v>
      </c>
      <c r="L530" s="21"/>
      <c r="M530" s="14"/>
      <c r="N530" s="14"/>
      <c r="O530" s="14"/>
      <c r="P530" s="14">
        <v>71017</v>
      </c>
      <c r="Q530" s="14" t="s">
        <v>976</v>
      </c>
      <c r="R530" s="18"/>
      <c r="S530" s="19">
        <v>42927</v>
      </c>
      <c r="T530" s="14" t="s">
        <v>976</v>
      </c>
      <c r="U530" s="20">
        <v>3.33</v>
      </c>
      <c r="V530" s="19">
        <v>42928</v>
      </c>
      <c r="W530" s="20">
        <v>18.07</v>
      </c>
      <c r="X530" s="14" t="s">
        <v>976</v>
      </c>
      <c r="Y530" s="14" t="s">
        <v>979</v>
      </c>
      <c r="Z530" s="19">
        <v>42933</v>
      </c>
      <c r="AA530" s="20">
        <v>19</v>
      </c>
      <c r="AB530" s="14"/>
      <c r="AC530" s="14"/>
      <c r="AD530" s="14"/>
      <c r="AE530" s="18" t="s">
        <v>980</v>
      </c>
      <c r="AF530" s="19">
        <v>42934</v>
      </c>
      <c r="AG530" s="14" t="s">
        <v>978</v>
      </c>
      <c r="AH530" s="14"/>
      <c r="AI530" s="14" t="s">
        <v>981</v>
      </c>
      <c r="AJ530" s="19">
        <v>42940</v>
      </c>
      <c r="AK530" s="14" t="s">
        <v>983</v>
      </c>
      <c r="AL530" s="14"/>
      <c r="AM530" s="14"/>
      <c r="AN530" s="14">
        <v>9</v>
      </c>
      <c r="AO530" s="14"/>
      <c r="AP530" s="14"/>
      <c r="AQ530" s="19">
        <v>42576</v>
      </c>
      <c r="AR530" t="s">
        <v>976</v>
      </c>
      <c r="AS530" s="14"/>
      <c r="AT530" s="19">
        <v>42942</v>
      </c>
      <c r="AU530" s="14" t="s">
        <v>976</v>
      </c>
      <c r="AV530" s="14"/>
      <c r="AW530" s="19">
        <v>42971</v>
      </c>
      <c r="AX530" s="14" t="s">
        <v>204</v>
      </c>
      <c r="AY530" s="14" t="s">
        <v>991</v>
      </c>
      <c r="AZ530" s="14" t="s">
        <v>992</v>
      </c>
      <c r="BA530" s="14"/>
      <c r="BB530" s="14"/>
      <c r="BC530" s="14" t="s">
        <v>993</v>
      </c>
      <c r="BD530" s="14" t="s">
        <v>995</v>
      </c>
      <c r="BE530" s="14" t="s">
        <v>995</v>
      </c>
      <c r="BF530" s="14" t="s">
        <v>994</v>
      </c>
      <c r="BG530" s="14"/>
      <c r="BH530" s="14"/>
    </row>
    <row r="531" spans="1:60" x14ac:dyDescent="0.2">
      <c r="A531">
        <v>491</v>
      </c>
      <c r="B531" s="14" t="str">
        <f t="shared" si="45"/>
        <v>06.01.17_3m_1</v>
      </c>
      <c r="C531" s="14" t="str">
        <f t="shared" si="46"/>
        <v>SB060117TAWCSCB33CD3VTV4R1</v>
      </c>
      <c r="D531" s="14" t="str">
        <f t="shared" si="44"/>
        <v>B060117TAWCSCB33CD3</v>
      </c>
      <c r="E531" s="15">
        <v>1</v>
      </c>
      <c r="F531" s="14" t="s">
        <v>686</v>
      </c>
      <c r="G531" s="14" t="str">
        <f t="shared" si="47"/>
        <v>060117</v>
      </c>
      <c r="H531" s="16">
        <v>3</v>
      </c>
      <c r="I531" s="14"/>
      <c r="J531" s="14" t="s">
        <v>684</v>
      </c>
      <c r="K531" s="14" t="str">
        <f t="shared" si="48"/>
        <v>060117</v>
      </c>
      <c r="L531" s="21"/>
      <c r="M531" s="14"/>
      <c r="N531" s="14"/>
      <c r="O531" s="14"/>
      <c r="P531" s="14">
        <v>71017</v>
      </c>
      <c r="Q531" s="14" t="s">
        <v>976</v>
      </c>
      <c r="R531" s="18"/>
      <c r="S531" s="19">
        <v>42927</v>
      </c>
      <c r="T531" s="14" t="s">
        <v>976</v>
      </c>
      <c r="U531" s="20">
        <v>11.6</v>
      </c>
      <c r="V531" s="19">
        <v>42928</v>
      </c>
      <c r="W531" s="20">
        <v>16.27</v>
      </c>
      <c r="X531" s="14" t="s">
        <v>976</v>
      </c>
      <c r="Y531" s="14" t="s">
        <v>979</v>
      </c>
      <c r="Z531" s="19">
        <v>42933</v>
      </c>
      <c r="AA531" s="20">
        <v>17</v>
      </c>
      <c r="AB531" s="14"/>
      <c r="AC531" s="14"/>
      <c r="AD531" s="14"/>
      <c r="AE531" s="18" t="s">
        <v>980</v>
      </c>
      <c r="AF531" s="19">
        <v>42934</v>
      </c>
      <c r="AG531" s="14" t="s">
        <v>978</v>
      </c>
      <c r="AH531" s="14"/>
      <c r="AI531" s="14" t="s">
        <v>981</v>
      </c>
      <c r="AJ531" s="19">
        <v>42940</v>
      </c>
      <c r="AK531" s="14" t="s">
        <v>572</v>
      </c>
      <c r="AL531" s="14"/>
      <c r="AM531" s="14"/>
      <c r="AN531" s="14">
        <v>9</v>
      </c>
      <c r="AO531" s="14"/>
      <c r="AP531" s="14"/>
      <c r="AQ531" s="19">
        <v>42576</v>
      </c>
      <c r="AR531" t="s">
        <v>976</v>
      </c>
      <c r="AS531" s="14"/>
      <c r="AT531" s="19">
        <v>42942</v>
      </c>
      <c r="AU531" s="14" t="s">
        <v>976</v>
      </c>
      <c r="AV531" s="14"/>
      <c r="AW531" s="19">
        <v>42971</v>
      </c>
      <c r="AX531" s="14" t="s">
        <v>204</v>
      </c>
      <c r="AY531" s="14" t="s">
        <v>991</v>
      </c>
      <c r="AZ531" s="14" t="s">
        <v>992</v>
      </c>
      <c r="BA531" s="14"/>
      <c r="BB531" s="14"/>
      <c r="BC531" s="14" t="s">
        <v>993</v>
      </c>
      <c r="BD531" s="14" t="s">
        <v>995</v>
      </c>
      <c r="BE531" s="14" t="s">
        <v>995</v>
      </c>
      <c r="BF531" s="14" t="s">
        <v>994</v>
      </c>
      <c r="BG531" s="14"/>
      <c r="BH531" s="14"/>
    </row>
    <row r="532" spans="1:60" x14ac:dyDescent="0.2">
      <c r="A532">
        <v>492</v>
      </c>
      <c r="B532" s="14" t="str">
        <f t="shared" si="45"/>
        <v>06.01.17_4m_1</v>
      </c>
      <c r="C532" s="14" t="str">
        <f t="shared" si="46"/>
        <v>SB060117TAWCSCB33CD4VTV4R1</v>
      </c>
      <c r="D532" s="14" t="str">
        <f t="shared" si="44"/>
        <v>B060117TAWCSCB33CD4</v>
      </c>
      <c r="E532" s="15">
        <v>1</v>
      </c>
      <c r="F532" s="14" t="s">
        <v>686</v>
      </c>
      <c r="G532" s="14" t="str">
        <f t="shared" si="47"/>
        <v>060117</v>
      </c>
      <c r="H532" s="16">
        <v>4</v>
      </c>
      <c r="I532" s="14"/>
      <c r="J532" s="14" t="s">
        <v>684</v>
      </c>
      <c r="K532" s="14" t="str">
        <f t="shared" si="48"/>
        <v>060117</v>
      </c>
      <c r="L532" s="21"/>
      <c r="M532" s="14"/>
      <c r="N532" s="14"/>
      <c r="O532" s="14"/>
      <c r="P532" s="14">
        <v>71017</v>
      </c>
      <c r="Q532" s="14" t="s">
        <v>976</v>
      </c>
      <c r="R532" s="18"/>
      <c r="S532" s="19">
        <v>42927</v>
      </c>
      <c r="T532" s="14" t="s">
        <v>976</v>
      </c>
      <c r="U532" s="20">
        <v>10.6</v>
      </c>
      <c r="V532" s="19">
        <v>42928</v>
      </c>
      <c r="W532" s="20">
        <v>16.5</v>
      </c>
      <c r="X532" s="14" t="s">
        <v>976</v>
      </c>
      <c r="Y532" s="14" t="s">
        <v>979</v>
      </c>
      <c r="Z532" s="19">
        <v>42933</v>
      </c>
      <c r="AA532" s="20">
        <v>17</v>
      </c>
      <c r="AB532" s="14"/>
      <c r="AC532" s="14"/>
      <c r="AD532" s="14"/>
      <c r="AE532" s="18" t="s">
        <v>980</v>
      </c>
      <c r="AF532" s="19">
        <v>42934</v>
      </c>
      <c r="AG532" s="14" t="s">
        <v>978</v>
      </c>
      <c r="AH532" s="14"/>
      <c r="AI532" s="14" t="s">
        <v>981</v>
      </c>
      <c r="AJ532" s="19">
        <v>42940</v>
      </c>
      <c r="AK532" s="14" t="s">
        <v>461</v>
      </c>
      <c r="AL532" s="14"/>
      <c r="AM532" s="14"/>
      <c r="AN532" s="14">
        <v>9</v>
      </c>
      <c r="AO532" s="14"/>
      <c r="AP532" s="14"/>
      <c r="AQ532" s="19">
        <v>42576</v>
      </c>
      <c r="AR532" t="s">
        <v>976</v>
      </c>
      <c r="AS532" s="14"/>
      <c r="AT532" s="19">
        <v>42942</v>
      </c>
      <c r="AU532" s="14" t="s">
        <v>976</v>
      </c>
      <c r="AV532" s="14"/>
      <c r="AW532" s="19">
        <v>42971</v>
      </c>
      <c r="AX532" s="14" t="s">
        <v>204</v>
      </c>
      <c r="AY532" s="14" t="s">
        <v>991</v>
      </c>
      <c r="AZ532" s="14" t="s">
        <v>992</v>
      </c>
      <c r="BA532" s="14"/>
      <c r="BB532" s="14"/>
      <c r="BC532" s="14" t="s">
        <v>993</v>
      </c>
      <c r="BD532" s="14" t="s">
        <v>995</v>
      </c>
      <c r="BE532" s="14" t="s">
        <v>995</v>
      </c>
      <c r="BF532" s="14" t="s">
        <v>994</v>
      </c>
      <c r="BG532" s="14"/>
      <c r="BH532" s="14"/>
    </row>
    <row r="533" spans="1:60" x14ac:dyDescent="0.2">
      <c r="A533">
        <v>493</v>
      </c>
      <c r="B533" s="14" t="str">
        <f t="shared" si="45"/>
        <v>06.01.17_5m_1</v>
      </c>
      <c r="C533" s="14" t="str">
        <f t="shared" si="46"/>
        <v>SB060117TAWCSCB33CD5VTV4R1</v>
      </c>
      <c r="D533" s="14" t="str">
        <f t="shared" si="44"/>
        <v>B060117TAWCSCB33CD5</v>
      </c>
      <c r="E533" s="15">
        <v>1</v>
      </c>
      <c r="F533" s="14" t="s">
        <v>686</v>
      </c>
      <c r="G533" s="14" t="str">
        <f t="shared" si="47"/>
        <v>060117</v>
      </c>
      <c r="H533" s="16">
        <v>5</v>
      </c>
      <c r="I533" s="14"/>
      <c r="J533" s="14" t="s">
        <v>684</v>
      </c>
      <c r="K533" s="14" t="str">
        <f t="shared" si="48"/>
        <v>060117</v>
      </c>
      <c r="L533" s="21"/>
      <c r="M533" s="14"/>
      <c r="N533" s="14"/>
      <c r="O533" s="14"/>
      <c r="P533" s="14">
        <v>71017</v>
      </c>
      <c r="Q533" s="14" t="s">
        <v>976</v>
      </c>
      <c r="R533" s="18"/>
      <c r="S533" s="19">
        <v>42927</v>
      </c>
      <c r="T533" s="14" t="s">
        <v>976</v>
      </c>
      <c r="U533" s="20">
        <v>6.33</v>
      </c>
      <c r="V533" s="19">
        <v>42928</v>
      </c>
      <c r="W533" s="20">
        <v>16.8</v>
      </c>
      <c r="X533" s="14" t="s">
        <v>976</v>
      </c>
      <c r="Y533" s="14" t="s">
        <v>979</v>
      </c>
      <c r="Z533" s="19">
        <v>42933</v>
      </c>
      <c r="AA533" s="20">
        <v>17</v>
      </c>
      <c r="AB533" s="14"/>
      <c r="AC533" s="14"/>
      <c r="AD533" s="14"/>
      <c r="AE533" s="18" t="s">
        <v>980</v>
      </c>
      <c r="AF533" s="19">
        <v>42934</v>
      </c>
      <c r="AG533" s="14" t="s">
        <v>978</v>
      </c>
      <c r="AH533" s="14"/>
      <c r="AI533" s="14" t="s">
        <v>981</v>
      </c>
      <c r="AJ533" s="19">
        <v>42940</v>
      </c>
      <c r="AK533" s="14" t="s">
        <v>984</v>
      </c>
      <c r="AL533" s="14"/>
      <c r="AM533" s="14"/>
      <c r="AN533" s="14">
        <v>9</v>
      </c>
      <c r="AO533" s="14"/>
      <c r="AP533" s="14"/>
      <c r="AQ533" s="19">
        <v>42576</v>
      </c>
      <c r="AR533" t="s">
        <v>976</v>
      </c>
      <c r="AS533" s="14"/>
      <c r="AT533" s="19">
        <v>42942</v>
      </c>
      <c r="AU533" s="14" t="s">
        <v>976</v>
      </c>
      <c r="AV533" s="14"/>
      <c r="AW533" s="19">
        <v>42971</v>
      </c>
      <c r="AX533" s="14" t="s">
        <v>204</v>
      </c>
      <c r="AY533" s="14" t="s">
        <v>991</v>
      </c>
      <c r="AZ533" s="14" t="s">
        <v>992</v>
      </c>
      <c r="BA533" s="14"/>
      <c r="BB533" s="14"/>
      <c r="BC533" s="14" t="s">
        <v>993</v>
      </c>
      <c r="BD533" s="14" t="s">
        <v>995</v>
      </c>
      <c r="BE533" s="14" t="s">
        <v>995</v>
      </c>
      <c r="BF533" s="14" t="s">
        <v>994</v>
      </c>
      <c r="BG533" s="14"/>
      <c r="BH533" s="14"/>
    </row>
    <row r="534" spans="1:60" x14ac:dyDescent="0.2">
      <c r="A534">
        <v>494</v>
      </c>
      <c r="B534" s="14" t="str">
        <f t="shared" si="45"/>
        <v>06.01.17_6m_1</v>
      </c>
      <c r="C534" s="14" t="str">
        <f t="shared" si="46"/>
        <v>SB060117TAWCSCB33CD6VTV4R1</v>
      </c>
      <c r="D534" s="14" t="str">
        <f t="shared" si="44"/>
        <v>B060117TAWCSCB33CD6</v>
      </c>
      <c r="E534" s="15">
        <v>1</v>
      </c>
      <c r="F534" s="14" t="s">
        <v>686</v>
      </c>
      <c r="G534" s="14" t="str">
        <f t="shared" si="47"/>
        <v>060117</v>
      </c>
      <c r="H534" s="16">
        <v>6</v>
      </c>
      <c r="I534" s="14"/>
      <c r="J534" s="14" t="s">
        <v>684</v>
      </c>
      <c r="K534" s="14" t="str">
        <f t="shared" si="48"/>
        <v>060117</v>
      </c>
      <c r="L534" s="21"/>
      <c r="M534" s="14"/>
      <c r="N534" s="14"/>
      <c r="O534" s="14"/>
      <c r="P534" s="14">
        <v>71017</v>
      </c>
      <c r="Q534" s="14" t="s">
        <v>976</v>
      </c>
      <c r="R534" s="18"/>
      <c r="S534" s="19">
        <v>42927</v>
      </c>
      <c r="T534" s="14" t="s">
        <v>976</v>
      </c>
      <c r="U534" s="20">
        <v>2.54</v>
      </c>
      <c r="V534" s="19">
        <v>42928</v>
      </c>
      <c r="W534" s="20">
        <v>17.760000000000002</v>
      </c>
      <c r="X534" s="14" t="s">
        <v>976</v>
      </c>
      <c r="Y534" s="14" t="s">
        <v>979</v>
      </c>
      <c r="Z534" s="19">
        <v>42933</v>
      </c>
      <c r="AA534" s="20">
        <v>18</v>
      </c>
      <c r="AB534" s="14"/>
      <c r="AC534" s="14"/>
      <c r="AD534" s="14"/>
      <c r="AE534" s="18" t="s">
        <v>980</v>
      </c>
      <c r="AF534" s="19">
        <v>42934</v>
      </c>
      <c r="AG534" s="14" t="s">
        <v>978</v>
      </c>
      <c r="AH534" s="14"/>
      <c r="AI534" s="14" t="s">
        <v>981</v>
      </c>
      <c r="AJ534" s="19">
        <v>42940</v>
      </c>
      <c r="AK534" s="14" t="s">
        <v>600</v>
      </c>
      <c r="AL534" s="14"/>
      <c r="AM534" s="14"/>
      <c r="AN534" s="14">
        <v>9</v>
      </c>
      <c r="AO534" s="14"/>
      <c r="AP534" s="14"/>
      <c r="AQ534" s="19">
        <v>42576</v>
      </c>
      <c r="AR534" t="s">
        <v>976</v>
      </c>
      <c r="AS534" s="14"/>
      <c r="AT534" s="19">
        <v>42942</v>
      </c>
      <c r="AU534" s="14" t="s">
        <v>976</v>
      </c>
      <c r="AV534" s="14"/>
      <c r="AW534" s="19">
        <v>42971</v>
      </c>
      <c r="AX534" s="14" t="s">
        <v>204</v>
      </c>
      <c r="AY534" s="14" t="s">
        <v>991</v>
      </c>
      <c r="AZ534" s="14" t="s">
        <v>992</v>
      </c>
      <c r="BA534" s="14"/>
      <c r="BB534" s="14"/>
      <c r="BC534" s="14" t="s">
        <v>993</v>
      </c>
      <c r="BD534" s="14" t="s">
        <v>995</v>
      </c>
      <c r="BE534" s="14" t="s">
        <v>995</v>
      </c>
      <c r="BF534" s="14" t="s">
        <v>994</v>
      </c>
      <c r="BG534" s="14"/>
      <c r="BH534" s="14"/>
    </row>
    <row r="535" spans="1:60" x14ac:dyDescent="0.2">
      <c r="A535">
        <v>495</v>
      </c>
      <c r="B535" s="14" t="str">
        <f t="shared" si="45"/>
        <v>06.01.17_7m_1</v>
      </c>
      <c r="C535" s="14" t="str">
        <f t="shared" si="46"/>
        <v>SB060117TAWCSCB33CD7VTV4R1</v>
      </c>
      <c r="D535" s="14" t="str">
        <f t="shared" si="44"/>
        <v>B060117TAWCSCB33CD7</v>
      </c>
      <c r="E535" s="15">
        <v>1</v>
      </c>
      <c r="F535" s="14" t="s">
        <v>686</v>
      </c>
      <c r="G535" s="14" t="str">
        <f t="shared" si="47"/>
        <v>060117</v>
      </c>
      <c r="H535" s="16">
        <v>7</v>
      </c>
      <c r="I535" s="14"/>
      <c r="J535" s="14" t="s">
        <v>684</v>
      </c>
      <c r="K535" s="14" t="str">
        <f t="shared" si="48"/>
        <v>060117</v>
      </c>
      <c r="L535" s="21"/>
      <c r="M535" s="14"/>
      <c r="N535" s="14"/>
      <c r="O535" s="14"/>
      <c r="P535" s="14">
        <v>71017</v>
      </c>
      <c r="Q535" s="14" t="s">
        <v>976</v>
      </c>
      <c r="R535" s="18"/>
      <c r="S535" s="19">
        <v>42927</v>
      </c>
      <c r="T535" s="14" t="s">
        <v>976</v>
      </c>
      <c r="U535" s="20">
        <v>2.12</v>
      </c>
      <c r="V535" s="19">
        <v>42928</v>
      </c>
      <c r="W535" s="20">
        <v>18.45</v>
      </c>
      <c r="X535" s="14" t="s">
        <v>976</v>
      </c>
      <c r="Y535" s="14" t="s">
        <v>979</v>
      </c>
      <c r="Z535" s="19">
        <v>42933</v>
      </c>
      <c r="AA535" s="20">
        <v>19</v>
      </c>
      <c r="AB535" s="14"/>
      <c r="AC535" s="14"/>
      <c r="AD535" s="14"/>
      <c r="AE535" s="18" t="s">
        <v>980</v>
      </c>
      <c r="AF535" s="19">
        <v>42934</v>
      </c>
      <c r="AG535" s="14" t="s">
        <v>978</v>
      </c>
      <c r="AH535" s="14"/>
      <c r="AI535" s="14" t="s">
        <v>981</v>
      </c>
      <c r="AJ535" s="19">
        <v>42940</v>
      </c>
      <c r="AK535" s="14" t="s">
        <v>474</v>
      </c>
      <c r="AL535" s="14"/>
      <c r="AM535" s="14"/>
      <c r="AN535" s="14">
        <v>9</v>
      </c>
      <c r="AO535" s="14"/>
      <c r="AP535" s="14"/>
      <c r="AQ535" s="19">
        <v>42576</v>
      </c>
      <c r="AR535" t="s">
        <v>976</v>
      </c>
      <c r="AS535" s="14"/>
      <c r="AT535" s="19">
        <v>42942</v>
      </c>
      <c r="AU535" s="14" t="s">
        <v>976</v>
      </c>
      <c r="AV535" s="14"/>
      <c r="AW535" s="19">
        <v>42971</v>
      </c>
      <c r="AX535" s="14" t="s">
        <v>204</v>
      </c>
      <c r="AY535" s="14" t="s">
        <v>991</v>
      </c>
      <c r="AZ535" s="14" t="s">
        <v>992</v>
      </c>
      <c r="BA535" s="14"/>
      <c r="BB535" s="14"/>
      <c r="BC535" s="14" t="s">
        <v>993</v>
      </c>
      <c r="BD535" s="14" t="s">
        <v>995</v>
      </c>
      <c r="BE535" s="14" t="s">
        <v>995</v>
      </c>
      <c r="BF535" s="14" t="s">
        <v>994</v>
      </c>
      <c r="BG535" s="14"/>
      <c r="BH535" s="14"/>
    </row>
    <row r="536" spans="1:60" x14ac:dyDescent="0.2">
      <c r="A536">
        <v>496</v>
      </c>
      <c r="B536" s="14" t="str">
        <f t="shared" si="45"/>
        <v>06.01.17_8m_1</v>
      </c>
      <c r="C536" s="14" t="str">
        <f t="shared" si="46"/>
        <v>SB060117TAWCSCB33CD8VTV4R1</v>
      </c>
      <c r="D536" s="14" t="str">
        <f t="shared" si="44"/>
        <v>B060117TAWCSCB33CD8</v>
      </c>
      <c r="E536" s="15">
        <v>1</v>
      </c>
      <c r="F536" s="14" t="s">
        <v>686</v>
      </c>
      <c r="G536" s="14" t="str">
        <f t="shared" si="47"/>
        <v>060117</v>
      </c>
      <c r="H536" s="16">
        <v>8</v>
      </c>
      <c r="I536" s="14"/>
      <c r="J536" s="14" t="s">
        <v>684</v>
      </c>
      <c r="K536" s="14" t="str">
        <f t="shared" si="48"/>
        <v>060117</v>
      </c>
      <c r="L536" s="21"/>
      <c r="M536" s="14"/>
      <c r="N536" s="14"/>
      <c r="O536" s="14"/>
      <c r="P536" s="14">
        <v>71017</v>
      </c>
      <c r="Q536" s="14" t="s">
        <v>976</v>
      </c>
      <c r="R536" s="18"/>
      <c r="S536" s="19">
        <v>42927</v>
      </c>
      <c r="T536" s="14" t="s">
        <v>976</v>
      </c>
      <c r="U536" s="20">
        <v>3.86</v>
      </c>
      <c r="V536" s="19">
        <v>42928</v>
      </c>
      <c r="W536" s="20">
        <v>16.899999999999999</v>
      </c>
      <c r="X536" s="14" t="s">
        <v>976</v>
      </c>
      <c r="Y536" s="14" t="s">
        <v>979</v>
      </c>
      <c r="Z536" s="19">
        <v>42933</v>
      </c>
      <c r="AA536" s="20">
        <v>17</v>
      </c>
      <c r="AB536" s="14"/>
      <c r="AC536" s="14"/>
      <c r="AD536" s="14"/>
      <c r="AE536" s="18" t="s">
        <v>980</v>
      </c>
      <c r="AF536" s="19">
        <v>42934</v>
      </c>
      <c r="AG536" s="14" t="s">
        <v>978</v>
      </c>
      <c r="AH536" s="14"/>
      <c r="AI536" s="14" t="s">
        <v>981</v>
      </c>
      <c r="AJ536" s="19">
        <v>42940</v>
      </c>
      <c r="AK536" s="14" t="s">
        <v>985</v>
      </c>
      <c r="AL536" s="14"/>
      <c r="AM536" s="14"/>
      <c r="AN536" s="14">
        <v>9</v>
      </c>
      <c r="AO536" s="14"/>
      <c r="AP536" s="14"/>
      <c r="AQ536" s="19">
        <v>42576</v>
      </c>
      <c r="AR536" t="s">
        <v>976</v>
      </c>
      <c r="AS536" s="14"/>
      <c r="AT536" s="19">
        <v>42942</v>
      </c>
      <c r="AU536" s="14" t="s">
        <v>976</v>
      </c>
      <c r="AV536" s="14"/>
      <c r="AW536" s="19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</row>
    <row r="537" spans="1:60" x14ac:dyDescent="0.2">
      <c r="A537">
        <v>497</v>
      </c>
      <c r="B537" s="14" t="str">
        <f t="shared" si="45"/>
        <v>06.01.17_9m_1</v>
      </c>
      <c r="C537" s="14" t="str">
        <f t="shared" si="46"/>
        <v>SB060117TAWCSCB33CD9VTV4R1</v>
      </c>
      <c r="D537" s="14" t="str">
        <f t="shared" si="44"/>
        <v>B060117TAWCSCB33CD9</v>
      </c>
      <c r="E537" s="15">
        <v>1</v>
      </c>
      <c r="F537" s="14" t="s">
        <v>686</v>
      </c>
      <c r="G537" s="14" t="str">
        <f t="shared" si="47"/>
        <v>060117</v>
      </c>
      <c r="H537" s="16">
        <v>9</v>
      </c>
      <c r="I537" s="14"/>
      <c r="J537" s="14" t="s">
        <v>684</v>
      </c>
      <c r="K537" s="14" t="str">
        <f t="shared" si="48"/>
        <v>060117</v>
      </c>
      <c r="L537" s="21"/>
      <c r="M537" s="14"/>
      <c r="N537" s="14"/>
      <c r="O537" s="14"/>
      <c r="P537" s="14">
        <v>71017</v>
      </c>
      <c r="Q537" s="14" t="s">
        <v>976</v>
      </c>
      <c r="R537" s="18"/>
      <c r="S537" s="19">
        <v>42927</v>
      </c>
      <c r="T537" s="14" t="s">
        <v>976</v>
      </c>
      <c r="U537" s="20">
        <v>0</v>
      </c>
      <c r="V537" s="19">
        <v>42928</v>
      </c>
      <c r="W537" s="20">
        <v>28.74</v>
      </c>
      <c r="X537" s="14" t="s">
        <v>976</v>
      </c>
      <c r="Y537" s="14" t="s">
        <v>979</v>
      </c>
      <c r="Z537" s="19"/>
      <c r="AA537" s="14"/>
      <c r="AB537" s="14"/>
      <c r="AC537" s="14"/>
      <c r="AD537" s="14"/>
      <c r="AE537" s="18"/>
      <c r="AF537" s="19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</row>
    <row r="538" spans="1:60" x14ac:dyDescent="0.2">
      <c r="A538">
        <v>498</v>
      </c>
      <c r="B538" s="14" t="str">
        <f t="shared" si="45"/>
        <v>06.01.17_10m_1</v>
      </c>
      <c r="C538" s="14" t="str">
        <f t="shared" si="46"/>
        <v>SB060117TAWCSCB33CD10VTV4R1</v>
      </c>
      <c r="D538" s="14" t="str">
        <f t="shared" si="44"/>
        <v>B060117TAWCSCB33CD10</v>
      </c>
      <c r="E538" s="15">
        <v>1</v>
      </c>
      <c r="F538" s="14" t="s">
        <v>686</v>
      </c>
      <c r="G538" s="14" t="str">
        <f t="shared" si="47"/>
        <v>060117</v>
      </c>
      <c r="H538" s="16">
        <v>10</v>
      </c>
      <c r="I538" s="14"/>
      <c r="J538" s="14" t="s">
        <v>684</v>
      </c>
      <c r="K538" s="14" t="str">
        <f t="shared" si="48"/>
        <v>060117</v>
      </c>
      <c r="L538" s="21"/>
      <c r="M538" s="14"/>
      <c r="N538" s="14"/>
      <c r="O538" s="14"/>
      <c r="P538" s="14">
        <v>71017</v>
      </c>
      <c r="Q538" s="14" t="s">
        <v>976</v>
      </c>
      <c r="R538" s="18"/>
      <c r="S538" s="19">
        <v>42927</v>
      </c>
      <c r="T538" s="14" t="s">
        <v>976</v>
      </c>
      <c r="U538" s="20">
        <v>0.35599999999999998</v>
      </c>
      <c r="V538" s="19">
        <v>42928</v>
      </c>
      <c r="W538" s="20">
        <v>19.38</v>
      </c>
      <c r="X538" s="14" t="s">
        <v>976</v>
      </c>
      <c r="Y538" s="14" t="s">
        <v>979</v>
      </c>
      <c r="Z538" s="19"/>
      <c r="AA538" s="14"/>
      <c r="AB538" s="14"/>
      <c r="AC538" s="14"/>
      <c r="AD538" s="14"/>
      <c r="AE538" s="18"/>
      <c r="AF538" s="19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</row>
    <row r="539" spans="1:60" x14ac:dyDescent="0.2">
      <c r="A539">
        <v>499</v>
      </c>
      <c r="B539" s="14" t="str">
        <f t="shared" si="45"/>
        <v>06.01.17_11m_1</v>
      </c>
      <c r="C539" s="14" t="str">
        <f t="shared" si="46"/>
        <v>SB060117TAWCSCB33CD11VTV4R1</v>
      </c>
      <c r="D539" s="14" t="str">
        <f t="shared" si="44"/>
        <v>B060117TAWCSCB33CD11</v>
      </c>
      <c r="E539" s="15">
        <v>1</v>
      </c>
      <c r="F539" s="14" t="s">
        <v>686</v>
      </c>
      <c r="G539" s="14" t="str">
        <f t="shared" si="47"/>
        <v>060117</v>
      </c>
      <c r="H539" s="16">
        <v>11</v>
      </c>
      <c r="I539" s="14"/>
      <c r="J539" s="14" t="s">
        <v>684</v>
      </c>
      <c r="K539" s="14" t="str">
        <f t="shared" si="48"/>
        <v>060117</v>
      </c>
      <c r="L539" s="21"/>
      <c r="M539" s="14"/>
      <c r="N539" s="14"/>
      <c r="O539" s="14"/>
      <c r="P539" s="14">
        <v>71017</v>
      </c>
      <c r="Q539" s="14" t="s">
        <v>976</v>
      </c>
      <c r="R539" s="18"/>
      <c r="S539" s="19">
        <v>42927</v>
      </c>
      <c r="T539" s="14" t="s">
        <v>976</v>
      </c>
      <c r="U539" s="20">
        <v>6.22</v>
      </c>
      <c r="V539" s="19">
        <v>42928</v>
      </c>
      <c r="W539" s="20">
        <v>17.329999999999998</v>
      </c>
      <c r="X539" s="14" t="s">
        <v>976</v>
      </c>
      <c r="Y539" s="14" t="s">
        <v>979</v>
      </c>
      <c r="Z539" s="19">
        <v>42933</v>
      </c>
      <c r="AA539" s="20">
        <v>17</v>
      </c>
      <c r="AB539" s="14"/>
      <c r="AC539" s="14"/>
      <c r="AD539" s="14"/>
      <c r="AE539" s="18" t="s">
        <v>980</v>
      </c>
      <c r="AF539" s="22">
        <v>42934</v>
      </c>
      <c r="AG539" s="14" t="s">
        <v>978</v>
      </c>
      <c r="AH539" s="14"/>
      <c r="AI539" s="14" t="s">
        <v>981</v>
      </c>
      <c r="AJ539" s="19">
        <v>42940</v>
      </c>
      <c r="AK539" s="14" t="s">
        <v>595</v>
      </c>
      <c r="AL539" s="14"/>
      <c r="AM539" s="14"/>
      <c r="AN539" s="14">
        <v>9</v>
      </c>
      <c r="AO539" s="14"/>
      <c r="AP539" s="14"/>
      <c r="AQ539" s="19">
        <v>42576</v>
      </c>
      <c r="AR539" t="s">
        <v>976</v>
      </c>
      <c r="AS539" s="14"/>
      <c r="AT539" s="19">
        <v>42942</v>
      </c>
      <c r="AU539" s="14" t="s">
        <v>976</v>
      </c>
      <c r="AV539" s="14"/>
      <c r="AW539" s="22">
        <v>42971</v>
      </c>
      <c r="AX539" s="14" t="s">
        <v>204</v>
      </c>
      <c r="AY539" s="14" t="s">
        <v>991</v>
      </c>
      <c r="AZ539" s="14" t="s">
        <v>992</v>
      </c>
      <c r="BA539" s="14"/>
      <c r="BB539" s="14"/>
      <c r="BC539" s="14" t="s">
        <v>993</v>
      </c>
      <c r="BD539" s="14" t="s">
        <v>995</v>
      </c>
      <c r="BE539" s="14" t="s">
        <v>995</v>
      </c>
      <c r="BF539" s="14" t="s">
        <v>994</v>
      </c>
      <c r="BG539" s="14"/>
      <c r="BH539" s="14"/>
    </row>
    <row r="540" spans="1:60" x14ac:dyDescent="0.2">
      <c r="A540">
        <v>500</v>
      </c>
      <c r="B540" s="14" t="str">
        <f t="shared" si="45"/>
        <v>06.01.17_12m_1</v>
      </c>
      <c r="C540" s="14" t="str">
        <f t="shared" si="46"/>
        <v>SB060117TAWCSCB33CD12VTV4R1</v>
      </c>
      <c r="D540" s="14" t="str">
        <f t="shared" si="44"/>
        <v>B060117TAWCSCB33CD12</v>
      </c>
      <c r="E540" s="15">
        <v>1</v>
      </c>
      <c r="F540" s="14" t="s">
        <v>686</v>
      </c>
      <c r="G540" s="14" t="str">
        <f t="shared" si="47"/>
        <v>060117</v>
      </c>
      <c r="H540" s="16">
        <v>12</v>
      </c>
      <c r="I540" s="14"/>
      <c r="J540" s="14" t="s">
        <v>684</v>
      </c>
      <c r="K540" s="14" t="str">
        <f t="shared" si="48"/>
        <v>060117</v>
      </c>
      <c r="L540" s="21"/>
      <c r="M540" s="14"/>
      <c r="N540" s="14"/>
      <c r="O540" s="14"/>
      <c r="P540" s="14">
        <v>71017</v>
      </c>
      <c r="Q540" s="14" t="s">
        <v>976</v>
      </c>
      <c r="R540" s="18"/>
      <c r="S540" s="19">
        <v>42927</v>
      </c>
      <c r="T540" s="14" t="s">
        <v>976</v>
      </c>
      <c r="U540" s="20">
        <v>0.188</v>
      </c>
      <c r="V540" s="19">
        <v>42928</v>
      </c>
      <c r="W540" s="20">
        <v>21.99</v>
      </c>
      <c r="X540" s="14" t="s">
        <v>976</v>
      </c>
      <c r="Y540" s="14" t="s">
        <v>979</v>
      </c>
      <c r="Z540" s="19"/>
      <c r="AA540" s="14"/>
      <c r="AB540" s="14"/>
      <c r="AC540" s="14"/>
      <c r="AD540" s="14"/>
      <c r="AE540" s="18"/>
      <c r="AF540" s="19"/>
      <c r="AG540" s="14"/>
      <c r="AH540" s="14"/>
      <c r="AI540" s="14"/>
      <c r="AJ540" s="19"/>
      <c r="AK540" s="14"/>
      <c r="AL540" s="14"/>
      <c r="AM540" s="14"/>
      <c r="AN540" s="14"/>
      <c r="AO540" s="14"/>
      <c r="AP540" s="14"/>
      <c r="AQ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</row>
    <row r="541" spans="1:60" x14ac:dyDescent="0.2">
      <c r="A541">
        <v>501</v>
      </c>
      <c r="B541" s="14" t="str">
        <f t="shared" si="45"/>
        <v>06.01.17_13m_1</v>
      </c>
      <c r="C541" s="14" t="str">
        <f t="shared" si="46"/>
        <v>SB060117TAWCSCB33CD13VTV4R1</v>
      </c>
      <c r="D541" s="14" t="str">
        <f t="shared" si="44"/>
        <v>B060117TAWCSCB33CD13</v>
      </c>
      <c r="E541" s="15">
        <v>1</v>
      </c>
      <c r="F541" s="14" t="s">
        <v>686</v>
      </c>
      <c r="G541" s="14" t="str">
        <f t="shared" si="47"/>
        <v>060117</v>
      </c>
      <c r="H541" s="16">
        <v>13</v>
      </c>
      <c r="I541" s="14"/>
      <c r="J541" s="14" t="s">
        <v>684</v>
      </c>
      <c r="K541" s="14" t="str">
        <f t="shared" si="48"/>
        <v>060117</v>
      </c>
      <c r="L541" s="21" t="s">
        <v>949</v>
      </c>
      <c r="M541" s="14"/>
      <c r="N541" s="14"/>
      <c r="O541" s="14"/>
      <c r="P541" s="14">
        <v>71017</v>
      </c>
      <c r="Q541" s="14" t="s">
        <v>976</v>
      </c>
      <c r="R541" s="18"/>
      <c r="S541" s="19">
        <v>42927</v>
      </c>
      <c r="T541" s="14" t="s">
        <v>976</v>
      </c>
      <c r="U541" s="20">
        <v>2.83</v>
      </c>
      <c r="V541" s="19">
        <v>42928</v>
      </c>
      <c r="W541" s="20">
        <v>17.989999999999998</v>
      </c>
      <c r="X541" s="14" t="s">
        <v>976</v>
      </c>
      <c r="Y541" s="14" t="s">
        <v>979</v>
      </c>
      <c r="Z541" s="19">
        <v>42933</v>
      </c>
      <c r="AA541" s="15">
        <v>19</v>
      </c>
      <c r="AB541" s="14"/>
      <c r="AC541" s="14"/>
      <c r="AD541" s="14"/>
      <c r="AE541" s="18" t="s">
        <v>980</v>
      </c>
      <c r="AF541" s="22">
        <v>42934</v>
      </c>
      <c r="AG541" s="14" t="s">
        <v>978</v>
      </c>
      <c r="AH541" s="14"/>
      <c r="AI541" s="14" t="s">
        <v>981</v>
      </c>
      <c r="AJ541" s="19">
        <v>42940</v>
      </c>
      <c r="AK541" s="14" t="s">
        <v>599</v>
      </c>
      <c r="AL541" s="14"/>
      <c r="AM541" s="14"/>
      <c r="AN541" s="14">
        <v>9</v>
      </c>
      <c r="AO541" s="14"/>
      <c r="AP541" s="14"/>
      <c r="AQ541" s="19">
        <v>42576</v>
      </c>
      <c r="AR541" t="s">
        <v>976</v>
      </c>
      <c r="AS541" s="14"/>
      <c r="AT541" s="19">
        <v>42942</v>
      </c>
      <c r="AU541" s="14" t="s">
        <v>976</v>
      </c>
      <c r="AV541" s="14"/>
      <c r="AW541" s="22">
        <v>42971</v>
      </c>
      <c r="AX541" s="14" t="s">
        <v>204</v>
      </c>
      <c r="AY541" s="14" t="s">
        <v>991</v>
      </c>
      <c r="AZ541" s="14" t="s">
        <v>992</v>
      </c>
      <c r="BA541" s="14"/>
      <c r="BB541" s="14"/>
      <c r="BC541" s="14" t="s">
        <v>993</v>
      </c>
      <c r="BD541" s="14" t="s">
        <v>995</v>
      </c>
      <c r="BE541" s="14" t="s">
        <v>995</v>
      </c>
      <c r="BF541" s="14" t="s">
        <v>994</v>
      </c>
      <c r="BG541" s="14"/>
      <c r="BH541" s="14"/>
    </row>
    <row r="542" spans="1:60" x14ac:dyDescent="0.2">
      <c r="A542">
        <v>502</v>
      </c>
      <c r="B542" s="14" t="str">
        <f t="shared" si="45"/>
        <v>06.01.17_14m_1</v>
      </c>
      <c r="C542" s="14" t="str">
        <f t="shared" si="46"/>
        <v>SB060117TAWCSCB33CD14VTV4R1</v>
      </c>
      <c r="D542" s="14" t="str">
        <f t="shared" si="44"/>
        <v>B060117TAWCSCB33CD14</v>
      </c>
      <c r="E542" s="15">
        <v>1</v>
      </c>
      <c r="F542" s="14" t="s">
        <v>686</v>
      </c>
      <c r="G542" s="14" t="str">
        <f t="shared" si="47"/>
        <v>060117</v>
      </c>
      <c r="H542" s="16">
        <v>14</v>
      </c>
      <c r="I542" s="14"/>
      <c r="J542" s="14" t="s">
        <v>684</v>
      </c>
      <c r="K542" s="14" t="str">
        <f t="shared" si="48"/>
        <v>060117</v>
      </c>
      <c r="L542" s="21" t="s">
        <v>950</v>
      </c>
      <c r="M542" s="14"/>
      <c r="N542" s="14"/>
      <c r="O542" s="14"/>
      <c r="P542" s="14">
        <v>71017</v>
      </c>
      <c r="Q542" s="14" t="s">
        <v>976</v>
      </c>
      <c r="R542" s="18"/>
      <c r="S542" s="19">
        <v>42927</v>
      </c>
      <c r="T542" s="14" t="s">
        <v>976</v>
      </c>
      <c r="U542" s="20">
        <v>2.11</v>
      </c>
      <c r="V542" s="19">
        <v>42928</v>
      </c>
      <c r="W542" s="20">
        <v>17.920000000000002</v>
      </c>
      <c r="X542" s="14" t="s">
        <v>976</v>
      </c>
      <c r="Y542" s="14" t="s">
        <v>979</v>
      </c>
      <c r="Z542" s="19">
        <v>42933</v>
      </c>
      <c r="AA542" s="15">
        <v>19</v>
      </c>
      <c r="AB542" s="14"/>
      <c r="AC542" s="14"/>
      <c r="AD542" s="14"/>
      <c r="AE542" s="18" t="s">
        <v>980</v>
      </c>
      <c r="AF542" s="22">
        <v>42934</v>
      </c>
      <c r="AG542" s="14" t="s">
        <v>978</v>
      </c>
      <c r="AH542" s="14"/>
      <c r="AI542" s="14" t="s">
        <v>981</v>
      </c>
      <c r="AJ542" s="19">
        <v>42940</v>
      </c>
      <c r="AK542" s="14" t="s">
        <v>986</v>
      </c>
      <c r="AL542" s="14"/>
      <c r="AM542" s="14"/>
      <c r="AN542" s="14">
        <v>9</v>
      </c>
      <c r="AO542" s="14"/>
      <c r="AP542" s="14"/>
      <c r="AQ542" s="19">
        <v>42576</v>
      </c>
      <c r="AR542" t="s">
        <v>976</v>
      </c>
      <c r="AS542" s="14"/>
      <c r="AT542" s="19">
        <v>42942</v>
      </c>
      <c r="AU542" s="14" t="s">
        <v>976</v>
      </c>
      <c r="AV542" s="14"/>
      <c r="AW542" s="22">
        <v>42971</v>
      </c>
      <c r="AX542" s="14" t="s">
        <v>204</v>
      </c>
      <c r="AY542" s="14" t="s">
        <v>991</v>
      </c>
      <c r="AZ542" s="14" t="s">
        <v>992</v>
      </c>
      <c r="BA542" s="14"/>
      <c r="BB542" s="14"/>
      <c r="BC542" s="14" t="s">
        <v>993</v>
      </c>
      <c r="BD542" s="14" t="s">
        <v>995</v>
      </c>
      <c r="BE542" s="14" t="s">
        <v>995</v>
      </c>
      <c r="BF542" s="14" t="s">
        <v>994</v>
      </c>
      <c r="BG542" s="14"/>
      <c r="BH542" s="14"/>
    </row>
    <row r="543" spans="1:60" x14ac:dyDescent="0.2">
      <c r="A543">
        <v>503</v>
      </c>
      <c r="B543" s="14" t="str">
        <f t="shared" si="45"/>
        <v>06.01.17_15m_1</v>
      </c>
      <c r="C543" s="14" t="str">
        <f t="shared" si="46"/>
        <v>SB060117TAWCSCB33CD15VTV4R1</v>
      </c>
      <c r="D543" s="14" t="str">
        <f t="shared" si="44"/>
        <v>B060117TAWCSCB33CD15</v>
      </c>
      <c r="E543" s="15">
        <v>1</v>
      </c>
      <c r="F543" s="14" t="s">
        <v>686</v>
      </c>
      <c r="G543" s="14" t="str">
        <f t="shared" si="47"/>
        <v>060117</v>
      </c>
      <c r="H543" s="16">
        <v>15</v>
      </c>
      <c r="I543" s="14"/>
      <c r="J543" s="14" t="s">
        <v>684</v>
      </c>
      <c r="K543" s="14" t="str">
        <f t="shared" si="48"/>
        <v>060117</v>
      </c>
      <c r="L543" s="21"/>
      <c r="M543" s="14"/>
      <c r="N543" s="14"/>
      <c r="O543" s="14"/>
      <c r="P543" s="14">
        <v>71017</v>
      </c>
      <c r="Q543" s="14" t="s">
        <v>976</v>
      </c>
      <c r="R543" s="18"/>
      <c r="S543" s="19">
        <v>42927</v>
      </c>
      <c r="T543" s="14" t="s">
        <v>976</v>
      </c>
      <c r="U543" s="20">
        <v>8.11</v>
      </c>
      <c r="V543" s="19">
        <v>42928</v>
      </c>
      <c r="W543" s="20">
        <v>17.059999999999999</v>
      </c>
      <c r="X543" s="14" t="s">
        <v>976</v>
      </c>
      <c r="Y543" s="14" t="s">
        <v>979</v>
      </c>
      <c r="Z543" s="19">
        <v>42933</v>
      </c>
      <c r="AA543" s="15">
        <v>17</v>
      </c>
      <c r="AB543" s="14"/>
      <c r="AC543" s="14"/>
      <c r="AD543" s="14"/>
      <c r="AE543" s="18" t="s">
        <v>980</v>
      </c>
      <c r="AF543" s="22">
        <v>42934</v>
      </c>
      <c r="AG543" s="14" t="s">
        <v>978</v>
      </c>
      <c r="AH543" s="14"/>
      <c r="AI543" s="14" t="s">
        <v>981</v>
      </c>
      <c r="AJ543" s="19">
        <v>42940</v>
      </c>
      <c r="AK543" s="14" t="s">
        <v>473</v>
      </c>
      <c r="AL543" s="14"/>
      <c r="AM543" s="14"/>
      <c r="AN543" s="14">
        <v>9</v>
      </c>
      <c r="AO543" s="14"/>
      <c r="AP543" s="14"/>
      <c r="AQ543" s="19">
        <v>42576</v>
      </c>
      <c r="AR543" t="s">
        <v>976</v>
      </c>
      <c r="AS543" s="14"/>
      <c r="AT543" s="19">
        <v>42942</v>
      </c>
      <c r="AU543" s="14" t="s">
        <v>976</v>
      </c>
      <c r="AV543" s="14"/>
      <c r="AW543" s="22">
        <v>42971</v>
      </c>
      <c r="AX543" s="14" t="s">
        <v>204</v>
      </c>
      <c r="AY543" s="14" t="s">
        <v>991</v>
      </c>
      <c r="AZ543" s="14" t="s">
        <v>992</v>
      </c>
      <c r="BA543" s="14"/>
      <c r="BB543" s="14"/>
      <c r="BC543" s="14" t="s">
        <v>993</v>
      </c>
      <c r="BD543" s="14" t="s">
        <v>995</v>
      </c>
      <c r="BE543" s="14" t="s">
        <v>995</v>
      </c>
      <c r="BF543" s="14" t="s">
        <v>994</v>
      </c>
      <c r="BG543" s="14"/>
      <c r="BH543" s="14"/>
    </row>
    <row r="544" spans="1:60" x14ac:dyDescent="0.2">
      <c r="A544">
        <v>504</v>
      </c>
      <c r="B544" s="14" t="str">
        <f t="shared" si="45"/>
        <v>06.01.17_16m_1</v>
      </c>
      <c r="C544" s="14" t="str">
        <f t="shared" si="46"/>
        <v>SB060117TAWCSCB33CD16VTV4R1</v>
      </c>
      <c r="D544" s="14" t="str">
        <f t="shared" si="44"/>
        <v>B060117TAWCSCB33CD16</v>
      </c>
      <c r="E544" s="15">
        <v>1</v>
      </c>
      <c r="F544" s="14" t="s">
        <v>686</v>
      </c>
      <c r="G544" s="14" t="str">
        <f t="shared" si="47"/>
        <v>060117</v>
      </c>
      <c r="H544" s="16">
        <v>16</v>
      </c>
      <c r="I544" s="14"/>
      <c r="J544" s="14" t="s">
        <v>684</v>
      </c>
      <c r="K544" s="14" t="str">
        <f t="shared" si="48"/>
        <v>060117</v>
      </c>
      <c r="L544" s="21" t="s">
        <v>951</v>
      </c>
      <c r="M544" s="14"/>
      <c r="N544" s="14"/>
      <c r="O544" s="14"/>
      <c r="P544" s="14">
        <v>71017</v>
      </c>
      <c r="Q544" s="14" t="s">
        <v>976</v>
      </c>
      <c r="R544" s="18"/>
      <c r="S544" s="19">
        <v>42927</v>
      </c>
      <c r="T544" s="14" t="s">
        <v>976</v>
      </c>
      <c r="U544" s="20">
        <v>8.5000000000000006E-2</v>
      </c>
      <c r="V544" s="19">
        <v>42928</v>
      </c>
      <c r="W544" s="20">
        <v>28.76</v>
      </c>
      <c r="X544" s="14" t="s">
        <v>976</v>
      </c>
      <c r="Y544" s="14" t="s">
        <v>979</v>
      </c>
      <c r="Z544" s="19"/>
      <c r="AA544" s="14"/>
      <c r="AB544" s="14"/>
      <c r="AC544" s="14"/>
      <c r="AD544" s="14"/>
      <c r="AE544" s="18"/>
      <c r="AF544" s="19"/>
      <c r="AG544" s="14"/>
      <c r="AH544" s="14"/>
      <c r="AI544" s="14"/>
      <c r="AJ544" s="19"/>
      <c r="AK544" s="14"/>
      <c r="AL544" s="14"/>
      <c r="AM544" s="14"/>
      <c r="AN544" s="14"/>
      <c r="AO544" s="14"/>
      <c r="AP544" s="14"/>
      <c r="AQ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</row>
    <row r="545" spans="1:60" x14ac:dyDescent="0.2">
      <c r="A545">
        <v>505</v>
      </c>
      <c r="B545" s="14" t="str">
        <f t="shared" si="45"/>
        <v>06.01.17_17m_1</v>
      </c>
      <c r="C545" s="14" t="str">
        <f t="shared" si="46"/>
        <v>SB060117TAWCSCB33CD17VTV4R1</v>
      </c>
      <c r="D545" s="14" t="str">
        <f t="shared" si="44"/>
        <v>B060117TAWCSCB33CD17</v>
      </c>
      <c r="E545" s="15">
        <v>1</v>
      </c>
      <c r="F545" s="14" t="s">
        <v>686</v>
      </c>
      <c r="G545" s="14" t="str">
        <f t="shared" si="47"/>
        <v>060117</v>
      </c>
      <c r="H545" s="16">
        <v>17</v>
      </c>
      <c r="I545" s="14"/>
      <c r="J545" s="14" t="s">
        <v>684</v>
      </c>
      <c r="K545" s="14" t="str">
        <f t="shared" si="48"/>
        <v>060117</v>
      </c>
      <c r="L545" s="21"/>
      <c r="M545" s="14"/>
      <c r="N545" s="14"/>
      <c r="O545" s="14"/>
      <c r="P545" s="14">
        <v>71017</v>
      </c>
      <c r="Q545" s="14" t="s">
        <v>976</v>
      </c>
      <c r="R545" s="18"/>
      <c r="S545" s="19">
        <v>42927</v>
      </c>
      <c r="T545" s="14" t="s">
        <v>976</v>
      </c>
      <c r="U545" s="20">
        <v>0</v>
      </c>
      <c r="V545" s="19">
        <v>42928</v>
      </c>
      <c r="W545" s="20">
        <v>31.9</v>
      </c>
      <c r="X545" s="14" t="s">
        <v>976</v>
      </c>
      <c r="Y545" s="14" t="s">
        <v>979</v>
      </c>
      <c r="Z545" s="19"/>
      <c r="AA545" s="14"/>
      <c r="AB545" s="14"/>
      <c r="AC545" s="14"/>
      <c r="AD545" s="14"/>
      <c r="AE545" s="18"/>
      <c r="AF545" s="19"/>
      <c r="AG545" s="14"/>
      <c r="AH545" s="14"/>
      <c r="AI545" s="14"/>
      <c r="AJ545" s="19"/>
      <c r="AK545" s="14"/>
      <c r="AL545" s="14"/>
      <c r="AM545" s="14"/>
      <c r="AN545" s="14"/>
      <c r="AO545" s="14"/>
      <c r="AP545" s="14"/>
      <c r="AQ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</row>
    <row r="546" spans="1:60" x14ac:dyDescent="0.2">
      <c r="A546">
        <v>506</v>
      </c>
      <c r="B546" s="14" t="str">
        <f t="shared" si="45"/>
        <v>06.01.17_0m_2</v>
      </c>
      <c r="C546" s="14" t="str">
        <f t="shared" si="46"/>
        <v>SB060117TAWCSCB33CD0VTV4R2</v>
      </c>
      <c r="D546" s="14" t="str">
        <f t="shared" si="44"/>
        <v>B060117TAWCSCB33CD0</v>
      </c>
      <c r="E546" s="15">
        <v>2</v>
      </c>
      <c r="F546" s="14" t="s">
        <v>686</v>
      </c>
      <c r="G546" s="14" t="str">
        <f t="shared" si="47"/>
        <v>060117</v>
      </c>
      <c r="H546" s="16">
        <v>0</v>
      </c>
      <c r="I546" s="14"/>
      <c r="J546" s="14" t="s">
        <v>684</v>
      </c>
      <c r="K546" s="14" t="str">
        <f t="shared" si="48"/>
        <v>060117</v>
      </c>
      <c r="L546" s="21"/>
      <c r="M546" s="14"/>
      <c r="N546" s="14"/>
      <c r="O546" s="14"/>
      <c r="P546" s="14">
        <v>71017</v>
      </c>
      <c r="Q546" s="14" t="s">
        <v>976</v>
      </c>
      <c r="R546" s="18"/>
      <c r="S546" s="19">
        <v>42927</v>
      </c>
      <c r="T546" s="14" t="s">
        <v>976</v>
      </c>
      <c r="U546" s="20">
        <v>5.85</v>
      </c>
      <c r="V546" s="19">
        <v>42928</v>
      </c>
      <c r="W546" s="20">
        <v>18.34</v>
      </c>
      <c r="X546" s="14" t="s">
        <v>976</v>
      </c>
      <c r="Y546" s="14" t="s">
        <v>979</v>
      </c>
      <c r="Z546" s="19">
        <v>42933</v>
      </c>
      <c r="AA546" s="20">
        <v>19</v>
      </c>
      <c r="AB546" s="14"/>
      <c r="AC546" s="14"/>
      <c r="AD546" s="14"/>
      <c r="AE546" s="18" t="s">
        <v>980</v>
      </c>
      <c r="AF546" s="22">
        <v>42934</v>
      </c>
      <c r="AG546" s="14" t="s">
        <v>978</v>
      </c>
      <c r="AH546" s="14"/>
      <c r="AI546" s="14" t="s">
        <v>981</v>
      </c>
      <c r="AJ546" s="19">
        <v>42940</v>
      </c>
      <c r="AK546" s="14" t="s">
        <v>570</v>
      </c>
      <c r="AL546" s="14"/>
      <c r="AM546" s="14"/>
      <c r="AN546" s="14">
        <v>9</v>
      </c>
      <c r="AO546" s="14"/>
      <c r="AP546" s="14"/>
      <c r="AQ546" s="19">
        <v>42576</v>
      </c>
      <c r="AR546" t="s">
        <v>976</v>
      </c>
      <c r="AS546" s="14"/>
      <c r="AT546" s="19">
        <v>42942</v>
      </c>
      <c r="AU546" s="14" t="s">
        <v>976</v>
      </c>
      <c r="AV546" s="14"/>
      <c r="AW546" s="22">
        <v>42971</v>
      </c>
      <c r="AX546" s="14" t="s">
        <v>204</v>
      </c>
      <c r="AY546" s="14" t="s">
        <v>991</v>
      </c>
      <c r="AZ546" s="14" t="s">
        <v>992</v>
      </c>
      <c r="BA546" s="14"/>
      <c r="BB546" s="14"/>
      <c r="BC546" s="14" t="s">
        <v>993</v>
      </c>
      <c r="BD546" s="14" t="s">
        <v>995</v>
      </c>
      <c r="BE546" s="14" t="s">
        <v>995</v>
      </c>
      <c r="BF546" s="14" t="s">
        <v>994</v>
      </c>
      <c r="BG546" s="14"/>
      <c r="BH546" s="14"/>
    </row>
    <row r="547" spans="1:60" x14ac:dyDescent="0.2">
      <c r="A547">
        <v>507</v>
      </c>
      <c r="B547" s="14" t="str">
        <f t="shared" si="45"/>
        <v>06.01.17_2m_2</v>
      </c>
      <c r="C547" s="14" t="str">
        <f t="shared" si="46"/>
        <v>SB060117TAWCSCB33CD2VTV4R2</v>
      </c>
      <c r="D547" s="14" t="str">
        <f t="shared" si="44"/>
        <v>B060117TAWCSCB33CD2</v>
      </c>
      <c r="E547" s="15">
        <v>2</v>
      </c>
      <c r="F547" s="14" t="s">
        <v>686</v>
      </c>
      <c r="G547" s="14" t="str">
        <f t="shared" si="47"/>
        <v>060117</v>
      </c>
      <c r="H547" s="16">
        <v>2</v>
      </c>
      <c r="I547" s="14"/>
      <c r="J547" s="14" t="s">
        <v>684</v>
      </c>
      <c r="K547" s="14" t="str">
        <f t="shared" si="48"/>
        <v>060117</v>
      </c>
      <c r="L547" s="21"/>
      <c r="M547" s="14"/>
      <c r="N547" s="14"/>
      <c r="O547" s="14"/>
      <c r="P547" s="14">
        <v>71017</v>
      </c>
      <c r="Q547" s="14" t="s">
        <v>976</v>
      </c>
      <c r="R547" s="18"/>
      <c r="S547" s="19">
        <v>42927</v>
      </c>
      <c r="T547" s="14" t="s">
        <v>976</v>
      </c>
      <c r="U547" s="20">
        <v>4.24</v>
      </c>
      <c r="V547" s="19">
        <v>42928</v>
      </c>
      <c r="W547" s="20">
        <v>17.97</v>
      </c>
      <c r="X547" s="14" t="s">
        <v>976</v>
      </c>
      <c r="Y547" s="14" t="s">
        <v>979</v>
      </c>
      <c r="Z547" s="19">
        <v>42933</v>
      </c>
      <c r="AA547" s="20">
        <v>19</v>
      </c>
      <c r="AB547" s="14"/>
      <c r="AC547" s="14"/>
      <c r="AD547" s="14"/>
      <c r="AE547" s="18" t="s">
        <v>980</v>
      </c>
      <c r="AF547" s="22">
        <v>42934</v>
      </c>
      <c r="AG547" s="14" t="s">
        <v>978</v>
      </c>
      <c r="AH547" s="14"/>
      <c r="AI547" s="14" t="s">
        <v>981</v>
      </c>
      <c r="AJ547" s="19">
        <v>42940</v>
      </c>
      <c r="AK547" s="14" t="s">
        <v>987</v>
      </c>
      <c r="AL547" s="14"/>
      <c r="AM547" s="14"/>
      <c r="AN547" s="14">
        <v>9</v>
      </c>
      <c r="AO547" s="14"/>
      <c r="AP547" s="14"/>
      <c r="AQ547" s="19">
        <v>42576</v>
      </c>
      <c r="AR547" t="s">
        <v>976</v>
      </c>
      <c r="AS547" s="14"/>
      <c r="AT547" s="19">
        <v>42942</v>
      </c>
      <c r="AU547" s="14" t="s">
        <v>976</v>
      </c>
      <c r="AV547" s="14"/>
      <c r="AW547" s="22">
        <v>42971</v>
      </c>
      <c r="AX547" s="14" t="s">
        <v>204</v>
      </c>
      <c r="AY547" s="14" t="s">
        <v>991</v>
      </c>
      <c r="AZ547" s="14" t="s">
        <v>992</v>
      </c>
      <c r="BA547" s="14"/>
      <c r="BB547" s="14"/>
      <c r="BC547" s="14" t="s">
        <v>993</v>
      </c>
      <c r="BD547" s="14" t="s">
        <v>995</v>
      </c>
      <c r="BE547" s="14" t="s">
        <v>995</v>
      </c>
      <c r="BF547" s="14" t="s">
        <v>994</v>
      </c>
      <c r="BG547" s="14"/>
      <c r="BH547" s="14"/>
    </row>
    <row r="548" spans="1:60" x14ac:dyDescent="0.2">
      <c r="A548">
        <v>508</v>
      </c>
      <c r="B548" s="14" t="str">
        <f t="shared" si="45"/>
        <v>06.01.17_4m_2</v>
      </c>
      <c r="C548" s="14" t="str">
        <f t="shared" si="46"/>
        <v>SB060117TAWCSCB33CD4VTV4R2</v>
      </c>
      <c r="D548" s="14" t="str">
        <f t="shared" si="44"/>
        <v>B060117TAWCSCB33CD4</v>
      </c>
      <c r="E548" s="15">
        <v>2</v>
      </c>
      <c r="F548" s="14" t="s">
        <v>686</v>
      </c>
      <c r="G548" s="14" t="str">
        <f t="shared" si="47"/>
        <v>060117</v>
      </c>
      <c r="H548" s="16">
        <v>4</v>
      </c>
      <c r="I548" s="14"/>
      <c r="J548" s="14" t="s">
        <v>684</v>
      </c>
      <c r="K548" s="14" t="str">
        <f t="shared" si="48"/>
        <v>060117</v>
      </c>
      <c r="L548" s="21"/>
      <c r="M548" s="14"/>
      <c r="N548" s="14"/>
      <c r="O548" s="14"/>
      <c r="P548" s="14">
        <v>71017</v>
      </c>
      <c r="Q548" s="14" t="s">
        <v>976</v>
      </c>
      <c r="R548" s="18"/>
      <c r="S548" s="19">
        <v>42927</v>
      </c>
      <c r="T548" s="14" t="s">
        <v>976</v>
      </c>
      <c r="U548" s="20">
        <v>2.88</v>
      </c>
      <c r="V548" s="19">
        <v>42928</v>
      </c>
      <c r="W548" s="20">
        <v>18.09</v>
      </c>
      <c r="X548" s="14" t="s">
        <v>976</v>
      </c>
      <c r="Y548" s="14" t="s">
        <v>979</v>
      </c>
      <c r="Z548" s="19">
        <v>42933</v>
      </c>
      <c r="AA548" s="20">
        <v>19</v>
      </c>
      <c r="AB548" s="14"/>
      <c r="AC548" s="14"/>
      <c r="AD548" s="14"/>
      <c r="AE548" s="18" t="s">
        <v>980</v>
      </c>
      <c r="AF548" s="22">
        <v>42934</v>
      </c>
      <c r="AG548" s="14" t="s">
        <v>978</v>
      </c>
      <c r="AH548" s="14"/>
      <c r="AI548" s="14" t="s">
        <v>981</v>
      </c>
      <c r="AJ548" s="19">
        <v>42940</v>
      </c>
      <c r="AK548" s="14" t="s">
        <v>988</v>
      </c>
      <c r="AL548" s="14"/>
      <c r="AM548" s="14"/>
      <c r="AN548" s="14">
        <v>9</v>
      </c>
      <c r="AO548" s="14"/>
      <c r="AP548" s="14"/>
      <c r="AQ548" s="19">
        <v>42576</v>
      </c>
      <c r="AR548" t="s">
        <v>976</v>
      </c>
      <c r="AS548" s="14"/>
      <c r="AT548" s="19">
        <v>42942</v>
      </c>
      <c r="AU548" s="14" t="s">
        <v>976</v>
      </c>
      <c r="AV548" s="14"/>
      <c r="AW548" s="22">
        <v>42971</v>
      </c>
      <c r="AX548" s="14" t="s">
        <v>204</v>
      </c>
      <c r="AY548" s="14" t="s">
        <v>991</v>
      </c>
      <c r="AZ548" s="14" t="s">
        <v>992</v>
      </c>
      <c r="BA548" s="14"/>
      <c r="BB548" s="14"/>
      <c r="BC548" s="14" t="s">
        <v>993</v>
      </c>
      <c r="BD548" s="14" t="s">
        <v>995</v>
      </c>
      <c r="BE548" s="14" t="s">
        <v>995</v>
      </c>
      <c r="BF548" s="14" t="s">
        <v>994</v>
      </c>
      <c r="BG548" s="14"/>
      <c r="BH548" s="14"/>
    </row>
    <row r="549" spans="1:60" x14ac:dyDescent="0.2">
      <c r="A549">
        <v>509</v>
      </c>
      <c r="B549" s="14" t="str">
        <f t="shared" si="45"/>
        <v>06.01.17_6m_2</v>
      </c>
      <c r="C549" s="14" t="str">
        <f t="shared" si="46"/>
        <v>SB060117TAWCSCB33CD6VTV4R2</v>
      </c>
      <c r="D549" s="14" t="str">
        <f t="shared" si="44"/>
        <v>B060117TAWCSCB33CD6</v>
      </c>
      <c r="E549" s="15">
        <v>2</v>
      </c>
      <c r="F549" s="14" t="s">
        <v>686</v>
      </c>
      <c r="G549" s="14" t="str">
        <f t="shared" si="47"/>
        <v>060117</v>
      </c>
      <c r="H549" s="16">
        <v>6</v>
      </c>
      <c r="I549" s="14"/>
      <c r="J549" s="14" t="s">
        <v>684</v>
      </c>
      <c r="K549" s="14" t="str">
        <f t="shared" si="48"/>
        <v>060117</v>
      </c>
      <c r="L549" s="21"/>
      <c r="M549" s="14"/>
      <c r="N549" s="14"/>
      <c r="O549" s="14"/>
      <c r="P549" s="14">
        <v>71017</v>
      </c>
      <c r="Q549" s="14" t="s">
        <v>976</v>
      </c>
      <c r="R549" s="18"/>
      <c r="S549" s="19">
        <v>42927</v>
      </c>
      <c r="T549" s="14" t="s">
        <v>976</v>
      </c>
      <c r="U549" s="20">
        <v>0.66900000000000004</v>
      </c>
      <c r="V549" s="19">
        <v>42928</v>
      </c>
      <c r="W549" s="20">
        <v>22.41</v>
      </c>
      <c r="X549" s="14" t="s">
        <v>976</v>
      </c>
      <c r="Y549" s="14" t="s">
        <v>979</v>
      </c>
      <c r="Z549" s="19"/>
      <c r="AA549" s="20"/>
      <c r="AB549" s="14"/>
      <c r="AC549" s="14"/>
      <c r="AD549" s="14"/>
      <c r="AE549" s="18"/>
      <c r="AF549" s="19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</row>
    <row r="550" spans="1:60" x14ac:dyDescent="0.2">
      <c r="A550">
        <v>510</v>
      </c>
      <c r="B550" s="14" t="str">
        <f t="shared" si="45"/>
        <v>06.01.17_8m_2</v>
      </c>
      <c r="C550" s="14" t="str">
        <f t="shared" si="46"/>
        <v>SB060117TAWCSCB33CD8VTV4R2</v>
      </c>
      <c r="D550" s="14" t="str">
        <f t="shared" si="44"/>
        <v>B060117TAWCSCB33CD8</v>
      </c>
      <c r="E550" s="15">
        <v>2</v>
      </c>
      <c r="F550" s="14" t="s">
        <v>686</v>
      </c>
      <c r="G550" s="14" t="str">
        <f t="shared" si="47"/>
        <v>060117</v>
      </c>
      <c r="H550" s="16">
        <v>8</v>
      </c>
      <c r="I550" s="14"/>
      <c r="J550" s="14" t="s">
        <v>684</v>
      </c>
      <c r="K550" s="14" t="str">
        <f t="shared" si="48"/>
        <v>060117</v>
      </c>
      <c r="L550" s="21"/>
      <c r="M550" s="14"/>
      <c r="N550" s="14"/>
      <c r="O550" s="14"/>
      <c r="P550" s="14">
        <v>71017</v>
      </c>
      <c r="Q550" s="14" t="s">
        <v>976</v>
      </c>
      <c r="R550" s="18"/>
      <c r="S550" s="19">
        <v>42927</v>
      </c>
      <c r="T550" s="14" t="s">
        <v>976</v>
      </c>
      <c r="U550" s="20">
        <v>3.44</v>
      </c>
      <c r="V550" s="19">
        <v>42928</v>
      </c>
      <c r="W550" s="20">
        <v>17.510000000000002</v>
      </c>
      <c r="X550" s="14" t="s">
        <v>976</v>
      </c>
      <c r="Y550" s="14" t="s">
        <v>979</v>
      </c>
      <c r="Z550" s="19">
        <v>42933</v>
      </c>
      <c r="AA550" s="20">
        <v>18</v>
      </c>
      <c r="AB550" s="14"/>
      <c r="AC550" s="14"/>
      <c r="AD550" s="14"/>
      <c r="AE550" s="18" t="s">
        <v>980</v>
      </c>
      <c r="AF550" s="22">
        <v>42934</v>
      </c>
      <c r="AG550" s="14" t="s">
        <v>978</v>
      </c>
      <c r="AH550" s="14"/>
      <c r="AI550" s="14" t="s">
        <v>981</v>
      </c>
      <c r="AJ550" s="19">
        <v>42940</v>
      </c>
      <c r="AK550" s="14" t="s">
        <v>470</v>
      </c>
      <c r="AL550" s="14"/>
      <c r="AM550" s="14"/>
      <c r="AN550" s="14">
        <v>9</v>
      </c>
      <c r="AO550" s="14"/>
      <c r="AP550" s="14"/>
      <c r="AQ550" s="19">
        <v>42576</v>
      </c>
      <c r="AR550" t="s">
        <v>976</v>
      </c>
      <c r="AS550" s="14"/>
      <c r="AT550" s="19">
        <v>42942</v>
      </c>
      <c r="AU550" s="14" t="s">
        <v>976</v>
      </c>
      <c r="AV550" s="14"/>
      <c r="AW550" s="22">
        <v>42971</v>
      </c>
      <c r="AX550" s="14" t="s">
        <v>204</v>
      </c>
      <c r="AY550" s="14" t="s">
        <v>991</v>
      </c>
      <c r="AZ550" s="14" t="s">
        <v>992</v>
      </c>
      <c r="BA550" s="14"/>
      <c r="BB550" s="14"/>
      <c r="BC550" s="14" t="s">
        <v>993</v>
      </c>
      <c r="BD550" s="14" t="s">
        <v>995</v>
      </c>
      <c r="BE550" s="14" t="s">
        <v>995</v>
      </c>
      <c r="BF550" s="14" t="s">
        <v>994</v>
      </c>
      <c r="BG550" s="14"/>
      <c r="BH550" s="14"/>
    </row>
    <row r="551" spans="1:60" x14ac:dyDescent="0.2">
      <c r="A551">
        <v>511</v>
      </c>
      <c r="B551" s="14" t="str">
        <f t="shared" si="45"/>
        <v>06.01.17_10m_2</v>
      </c>
      <c r="C551" s="14" t="str">
        <f t="shared" si="46"/>
        <v>SB060117TAWCSCB33CD10VTV4R2</v>
      </c>
      <c r="D551" s="14" t="str">
        <f t="shared" si="44"/>
        <v>B060117TAWCSCB33CD10</v>
      </c>
      <c r="E551" s="15">
        <v>2</v>
      </c>
      <c r="F551" s="14" t="s">
        <v>686</v>
      </c>
      <c r="G551" s="14" t="str">
        <f t="shared" si="47"/>
        <v>060117</v>
      </c>
      <c r="H551" s="16">
        <v>10</v>
      </c>
      <c r="I551" s="14"/>
      <c r="J551" s="14" t="s">
        <v>684</v>
      </c>
      <c r="K551" s="14" t="str">
        <f t="shared" si="48"/>
        <v>060117</v>
      </c>
      <c r="L551" s="21" t="s">
        <v>952</v>
      </c>
      <c r="M551" s="14"/>
      <c r="N551" s="14"/>
      <c r="O551" s="14"/>
      <c r="P551" s="14">
        <v>71017</v>
      </c>
      <c r="Q551" s="14" t="s">
        <v>976</v>
      </c>
      <c r="R551" s="18"/>
      <c r="S551" s="19">
        <v>42927</v>
      </c>
      <c r="T551" s="14" t="s">
        <v>976</v>
      </c>
      <c r="U551" s="20">
        <v>4.2699999999999996</v>
      </c>
      <c r="V551" s="19">
        <v>42928</v>
      </c>
      <c r="W551" s="20">
        <v>17.21</v>
      </c>
      <c r="X551" s="14" t="s">
        <v>976</v>
      </c>
      <c r="Y551" s="14" t="s">
        <v>979</v>
      </c>
      <c r="Z551" s="19">
        <v>42933</v>
      </c>
      <c r="AA551" s="20">
        <v>17</v>
      </c>
      <c r="AB551" s="14"/>
      <c r="AC551" s="14"/>
      <c r="AD551" s="14"/>
      <c r="AE551" s="18" t="s">
        <v>980</v>
      </c>
      <c r="AF551" s="22">
        <v>42934</v>
      </c>
      <c r="AG551" s="14" t="s">
        <v>978</v>
      </c>
      <c r="AH551" s="14"/>
      <c r="AI551" s="14" t="s">
        <v>981</v>
      </c>
      <c r="AJ551" s="19">
        <v>42940</v>
      </c>
      <c r="AK551" s="14" t="s">
        <v>989</v>
      </c>
      <c r="AL551" s="14"/>
      <c r="AM551" s="14"/>
      <c r="AN551" s="14">
        <v>9</v>
      </c>
      <c r="AO551" s="14"/>
      <c r="AP551" s="14"/>
      <c r="AQ551" s="19">
        <v>42576</v>
      </c>
      <c r="AR551" t="s">
        <v>976</v>
      </c>
      <c r="AS551" s="14"/>
      <c r="AT551" s="19">
        <v>42942</v>
      </c>
      <c r="AU551" s="14" t="s">
        <v>976</v>
      </c>
      <c r="AV551" s="14"/>
      <c r="AW551" s="22">
        <v>42971</v>
      </c>
      <c r="AX551" s="14" t="s">
        <v>204</v>
      </c>
      <c r="AY551" s="14" t="s">
        <v>991</v>
      </c>
      <c r="AZ551" s="14" t="s">
        <v>992</v>
      </c>
      <c r="BA551" s="14"/>
      <c r="BB551" s="14"/>
      <c r="BC551" s="14" t="s">
        <v>993</v>
      </c>
      <c r="BD551" s="14" t="s">
        <v>995</v>
      </c>
      <c r="BE551" s="14" t="s">
        <v>995</v>
      </c>
      <c r="BF551" s="14" t="s">
        <v>994</v>
      </c>
      <c r="BG551" s="14"/>
      <c r="BH551" s="14"/>
    </row>
    <row r="552" spans="1:60" x14ac:dyDescent="0.2">
      <c r="A552">
        <v>512</v>
      </c>
      <c r="B552" s="14" t="str">
        <f t="shared" si="45"/>
        <v>06.01.17_12m_2</v>
      </c>
      <c r="C552" s="14" t="str">
        <f t="shared" si="46"/>
        <v>SB060117TAWCSCB33CD12VTV4R2</v>
      </c>
      <c r="D552" s="14" t="str">
        <f t="shared" si="44"/>
        <v>B060117TAWCSCB33CD12</v>
      </c>
      <c r="E552" s="15">
        <v>2</v>
      </c>
      <c r="F552" s="14" t="s">
        <v>686</v>
      </c>
      <c r="G552" s="14" t="str">
        <f t="shared" si="47"/>
        <v>060117</v>
      </c>
      <c r="H552" s="16">
        <v>12</v>
      </c>
      <c r="I552" s="14"/>
      <c r="J552" s="14" t="s">
        <v>684</v>
      </c>
      <c r="K552" s="14" t="str">
        <f t="shared" si="48"/>
        <v>060117</v>
      </c>
      <c r="L552" s="21"/>
      <c r="M552" s="14"/>
      <c r="N552" s="14"/>
      <c r="O552" s="14"/>
      <c r="P552" s="14">
        <v>71017</v>
      </c>
      <c r="Q552" s="14" t="s">
        <v>976</v>
      </c>
      <c r="R552" s="18"/>
      <c r="S552" s="19">
        <v>42927</v>
      </c>
      <c r="T552" s="14" t="s">
        <v>976</v>
      </c>
      <c r="U552" s="20">
        <v>2.25</v>
      </c>
      <c r="V552" s="19">
        <v>42928</v>
      </c>
      <c r="W552" s="20">
        <v>18.71</v>
      </c>
      <c r="X552" s="14" t="s">
        <v>976</v>
      </c>
      <c r="Y552" s="14" t="s">
        <v>979</v>
      </c>
      <c r="Z552" s="19"/>
      <c r="AA552" s="20"/>
      <c r="AB552" s="14"/>
      <c r="AC552" s="14"/>
      <c r="AD552" s="14"/>
      <c r="AE552" s="18"/>
      <c r="AF552" s="22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</row>
    <row r="553" spans="1:60" x14ac:dyDescent="0.2">
      <c r="A553">
        <v>513</v>
      </c>
      <c r="B553" s="14" t="str">
        <f t="shared" si="45"/>
        <v>06.01.17_14m_2</v>
      </c>
      <c r="C553" s="14" t="str">
        <f t="shared" si="46"/>
        <v>SB060117TAWCSCB33CD14VTV4R2</v>
      </c>
      <c r="D553" s="14" t="str">
        <f t="shared" si="44"/>
        <v>B060117TAWCSCB33CD14</v>
      </c>
      <c r="E553" s="15">
        <v>2</v>
      </c>
      <c r="F553" s="14" t="s">
        <v>686</v>
      </c>
      <c r="G553" s="14" t="str">
        <f t="shared" si="47"/>
        <v>060117</v>
      </c>
      <c r="H553" s="16">
        <v>14</v>
      </c>
      <c r="I553" s="14"/>
      <c r="J553" s="14" t="s">
        <v>684</v>
      </c>
      <c r="K553" s="14" t="str">
        <f t="shared" si="48"/>
        <v>060117</v>
      </c>
      <c r="L553" s="21"/>
      <c r="M553" s="14"/>
      <c r="N553" s="14"/>
      <c r="O553" s="14"/>
      <c r="P553" s="14">
        <v>71017</v>
      </c>
      <c r="Q553" s="14" t="s">
        <v>976</v>
      </c>
      <c r="R553" s="18"/>
      <c r="S553" s="19">
        <v>42927</v>
      </c>
      <c r="T553" s="14" t="s">
        <v>976</v>
      </c>
      <c r="U553" s="20">
        <v>3.86</v>
      </c>
      <c r="V553" s="19">
        <v>42928</v>
      </c>
      <c r="W553" s="20">
        <v>17.100000000000001</v>
      </c>
      <c r="X553" s="14" t="s">
        <v>976</v>
      </c>
      <c r="Y553" s="14" t="s">
        <v>979</v>
      </c>
      <c r="Z553" s="19">
        <v>42933</v>
      </c>
      <c r="AA553" s="20">
        <v>17</v>
      </c>
      <c r="AB553" s="14"/>
      <c r="AC553" s="14"/>
      <c r="AD553" s="14"/>
      <c r="AE553" s="18" t="s">
        <v>980</v>
      </c>
      <c r="AF553" s="22">
        <v>42934</v>
      </c>
      <c r="AG553" s="14" t="s">
        <v>978</v>
      </c>
      <c r="AH553" s="14"/>
      <c r="AI553" s="14" t="s">
        <v>981</v>
      </c>
      <c r="AJ553" s="19">
        <v>42940</v>
      </c>
      <c r="AK553" s="14" t="s">
        <v>990</v>
      </c>
      <c r="AL553" s="14"/>
      <c r="AM553" s="14"/>
      <c r="AN553" s="15">
        <v>9</v>
      </c>
      <c r="AO553" s="14"/>
      <c r="AP553" s="14"/>
      <c r="AQ553" s="19">
        <v>42576</v>
      </c>
      <c r="AR553" s="3" t="s">
        <v>976</v>
      </c>
      <c r="AS553" s="14"/>
      <c r="AT553" s="19">
        <v>42942</v>
      </c>
      <c r="AU553" s="14" t="s">
        <v>976</v>
      </c>
      <c r="AV553" s="14"/>
      <c r="AW553" s="22">
        <v>42971</v>
      </c>
      <c r="AX553" s="14" t="s">
        <v>204</v>
      </c>
      <c r="AY553" s="14" t="s">
        <v>991</v>
      </c>
      <c r="AZ553" s="14" t="s">
        <v>992</v>
      </c>
      <c r="BA553" s="14"/>
      <c r="BB553" s="14"/>
      <c r="BC553" s="14" t="s">
        <v>993</v>
      </c>
      <c r="BD553" s="14" t="s">
        <v>995</v>
      </c>
      <c r="BE553" s="14" t="s">
        <v>995</v>
      </c>
      <c r="BF553" s="14" t="s">
        <v>994</v>
      </c>
      <c r="BG553" s="14"/>
      <c r="BH553" s="14"/>
    </row>
    <row r="554" spans="1:60" x14ac:dyDescent="0.2">
      <c r="A554">
        <v>514</v>
      </c>
      <c r="B554" s="14" t="str">
        <f t="shared" si="45"/>
        <v>06.01.17_14m_3</v>
      </c>
      <c r="C554" s="14" t="str">
        <f t="shared" si="46"/>
        <v>SB060117TAWCSCB33CD14VTV4R3</v>
      </c>
      <c r="D554" s="14" t="str">
        <f t="shared" si="44"/>
        <v>B060117TAWCSCB33CD14</v>
      </c>
      <c r="E554" s="15">
        <v>3</v>
      </c>
      <c r="F554" s="14" t="s">
        <v>686</v>
      </c>
      <c r="G554" s="14" t="str">
        <f t="shared" si="47"/>
        <v>060117</v>
      </c>
      <c r="H554" s="16">
        <v>14</v>
      </c>
      <c r="I554" s="14"/>
      <c r="J554" s="14" t="s">
        <v>684</v>
      </c>
      <c r="K554" s="14" t="str">
        <f t="shared" si="48"/>
        <v>060117</v>
      </c>
      <c r="L554" s="21" t="s">
        <v>953</v>
      </c>
      <c r="M554" s="14"/>
      <c r="N554" s="14"/>
      <c r="O554" s="14"/>
      <c r="P554" s="14">
        <v>71017</v>
      </c>
      <c r="Q554" s="14" t="s">
        <v>976</v>
      </c>
      <c r="R554" s="18"/>
      <c r="S554" s="19">
        <v>42927</v>
      </c>
      <c r="T554" s="14" t="s">
        <v>976</v>
      </c>
      <c r="U554" s="20">
        <v>5.6000000000000001E-2</v>
      </c>
      <c r="V554" s="19">
        <v>42928</v>
      </c>
      <c r="W554" s="20">
        <v>29.22</v>
      </c>
      <c r="X554" s="14" t="s">
        <v>976</v>
      </c>
      <c r="Y554" s="14" t="s">
        <v>979</v>
      </c>
      <c r="Z554" s="19"/>
      <c r="AA554" s="14"/>
      <c r="AB554" s="14"/>
      <c r="AC554" s="14"/>
      <c r="AD554" s="14"/>
      <c r="AE554" s="18"/>
      <c r="AF554" s="19"/>
      <c r="AG554" s="14"/>
      <c r="AH554" s="14"/>
      <c r="AI554" s="14"/>
      <c r="AJ554" s="14"/>
      <c r="AK554" s="14"/>
      <c r="AL554" s="14"/>
      <c r="AM554" s="14"/>
      <c r="AN554" s="15"/>
      <c r="AO554" s="14"/>
      <c r="AP554" s="14"/>
      <c r="AQ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</row>
    <row r="555" spans="1:60" x14ac:dyDescent="0.2">
      <c r="A555">
        <v>515</v>
      </c>
      <c r="B555" s="14" t="str">
        <f t="shared" si="45"/>
        <v>06.01.17_16m_2</v>
      </c>
      <c r="C555" s="14" t="str">
        <f t="shared" si="46"/>
        <v>SB060117TAWCSCB33CD16VTV4R2</v>
      </c>
      <c r="D555" s="14" t="str">
        <f t="shared" si="44"/>
        <v>B060117TAWCSCB33CD16</v>
      </c>
      <c r="E555" s="15">
        <v>2</v>
      </c>
      <c r="F555" s="14" t="s">
        <v>686</v>
      </c>
      <c r="G555" s="14" t="str">
        <f t="shared" si="47"/>
        <v>060117</v>
      </c>
      <c r="H555" s="16">
        <v>16</v>
      </c>
      <c r="I555" s="14"/>
      <c r="J555" s="14" t="s">
        <v>684</v>
      </c>
      <c r="K555" s="14" t="str">
        <f t="shared" si="48"/>
        <v>060117</v>
      </c>
      <c r="L555" s="21" t="s">
        <v>954</v>
      </c>
      <c r="M555" s="14"/>
      <c r="N555" s="14"/>
      <c r="O555" s="14"/>
      <c r="P555" s="14">
        <v>71017</v>
      </c>
      <c r="Q555" s="14" t="s">
        <v>976</v>
      </c>
      <c r="R555" s="18"/>
      <c r="S555" s="19">
        <v>42927</v>
      </c>
      <c r="T555" s="14" t="s">
        <v>976</v>
      </c>
      <c r="U555" s="20">
        <v>0</v>
      </c>
      <c r="V555" s="19">
        <v>42928</v>
      </c>
      <c r="W555" s="20">
        <v>29.92</v>
      </c>
      <c r="X555" s="14" t="s">
        <v>976</v>
      </c>
      <c r="Y555" s="14" t="s">
        <v>979</v>
      </c>
      <c r="Z555" s="19"/>
      <c r="AA555" s="14"/>
      <c r="AB555" s="14"/>
      <c r="AC555" s="14"/>
      <c r="AD555" s="14"/>
      <c r="AE555" s="18"/>
      <c r="AF555" s="19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</row>
    <row r="556" spans="1:60" x14ac:dyDescent="0.2">
      <c r="A556">
        <v>516</v>
      </c>
      <c r="B556" s="14" t="str">
        <f t="shared" si="45"/>
        <v>06.01.17_17m_2</v>
      </c>
      <c r="C556" s="14" t="str">
        <f t="shared" si="46"/>
        <v>SB060117TAWCSCB33CD17VTV4R2</v>
      </c>
      <c r="D556" s="14" t="str">
        <f t="shared" si="44"/>
        <v>B060117TAWCSCB33CD17</v>
      </c>
      <c r="E556" s="15">
        <v>2</v>
      </c>
      <c r="F556" s="14" t="s">
        <v>686</v>
      </c>
      <c r="G556" s="14" t="str">
        <f t="shared" si="47"/>
        <v>060117</v>
      </c>
      <c r="H556" s="16">
        <v>17</v>
      </c>
      <c r="I556" s="14"/>
      <c r="J556" s="14" t="s">
        <v>684</v>
      </c>
      <c r="K556" s="14" t="str">
        <f t="shared" si="48"/>
        <v>060117</v>
      </c>
      <c r="L556" s="21"/>
      <c r="M556" s="14"/>
      <c r="N556" s="14"/>
      <c r="O556" s="14"/>
      <c r="P556" s="14">
        <v>71017</v>
      </c>
      <c r="Q556" s="14" t="s">
        <v>976</v>
      </c>
      <c r="R556" s="18"/>
      <c r="S556" s="19">
        <v>42927</v>
      </c>
      <c r="T556" s="14" t="s">
        <v>976</v>
      </c>
      <c r="U556" s="20">
        <v>0.06</v>
      </c>
      <c r="V556" s="19">
        <v>42928</v>
      </c>
      <c r="W556" s="20">
        <v>27.89</v>
      </c>
      <c r="X556" s="14" t="s">
        <v>976</v>
      </c>
      <c r="Y556" s="14" t="s">
        <v>979</v>
      </c>
      <c r="Z556" s="19"/>
      <c r="AA556" s="14"/>
      <c r="AB556" s="14"/>
      <c r="AC556" s="14"/>
      <c r="AD556" s="14"/>
      <c r="AE556" s="18"/>
      <c r="AF556" s="19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</row>
    <row r="557" spans="1:60" x14ac:dyDescent="0.2">
      <c r="A557">
        <v>517</v>
      </c>
      <c r="B557" s="14" t="str">
        <f t="shared" si="45"/>
        <v>06.01.17_19m_2</v>
      </c>
      <c r="C557" s="14" t="str">
        <f t="shared" si="46"/>
        <v>SB060117TAWCSCB33CD19VTV4R2</v>
      </c>
      <c r="D557" s="14" t="str">
        <f t="shared" si="44"/>
        <v>B060117TAWCSCB33CD19</v>
      </c>
      <c r="E557" s="15">
        <v>2</v>
      </c>
      <c r="F557" s="14" t="s">
        <v>686</v>
      </c>
      <c r="G557" s="14" t="str">
        <f t="shared" si="47"/>
        <v>060117</v>
      </c>
      <c r="H557" s="16">
        <v>19</v>
      </c>
      <c r="I557" s="14"/>
      <c r="J557" s="14" t="s">
        <v>684</v>
      </c>
      <c r="K557" s="14" t="str">
        <f t="shared" si="48"/>
        <v>060117</v>
      </c>
      <c r="L557" s="21" t="s">
        <v>955</v>
      </c>
      <c r="M557" s="14"/>
      <c r="N557" s="14"/>
      <c r="O557" s="14"/>
      <c r="P557" s="14">
        <v>71017</v>
      </c>
      <c r="Q557" s="14" t="s">
        <v>976</v>
      </c>
      <c r="R557" s="18"/>
      <c r="S557" s="19">
        <v>42927</v>
      </c>
      <c r="T557" s="14" t="s">
        <v>976</v>
      </c>
      <c r="U557" s="20">
        <v>4.3</v>
      </c>
      <c r="V557" s="19">
        <v>42928</v>
      </c>
      <c r="W557" s="20">
        <v>17.72</v>
      </c>
      <c r="X557" s="14" t="s">
        <v>976</v>
      </c>
      <c r="Y557" s="14" t="s">
        <v>979</v>
      </c>
      <c r="Z557" s="19">
        <v>42933</v>
      </c>
      <c r="AA557" s="15">
        <v>18</v>
      </c>
      <c r="AB557" s="14"/>
      <c r="AC557" s="14"/>
      <c r="AD557" s="14"/>
      <c r="AE557" s="18" t="s">
        <v>980</v>
      </c>
      <c r="AF557" s="22">
        <v>42934</v>
      </c>
      <c r="AG557" s="14" t="s">
        <v>978</v>
      </c>
      <c r="AH557" s="14"/>
      <c r="AI557" s="14" t="s">
        <v>981</v>
      </c>
      <c r="AJ557" s="19">
        <v>42940</v>
      </c>
      <c r="AK557" s="14" t="s">
        <v>463</v>
      </c>
      <c r="AL557" s="14"/>
      <c r="AM557" s="14"/>
      <c r="AN557" s="15">
        <v>9</v>
      </c>
      <c r="AO557" s="14"/>
      <c r="AP557" s="14"/>
      <c r="AQ557" s="19">
        <v>42576</v>
      </c>
      <c r="AR557" s="3" t="s">
        <v>976</v>
      </c>
      <c r="AS557" s="14"/>
      <c r="AT557" s="19">
        <v>42942</v>
      </c>
      <c r="AU557" s="14" t="s">
        <v>976</v>
      </c>
      <c r="AV557" s="14"/>
      <c r="AW557" s="22">
        <v>42971</v>
      </c>
      <c r="AX557" s="14" t="s">
        <v>204</v>
      </c>
      <c r="AY557" s="14" t="s">
        <v>991</v>
      </c>
      <c r="AZ557" s="14" t="s">
        <v>992</v>
      </c>
      <c r="BA557" s="14"/>
      <c r="BB557" s="14"/>
      <c r="BC557" s="14" t="s">
        <v>993</v>
      </c>
      <c r="BD557" s="14" t="s">
        <v>995</v>
      </c>
      <c r="BE557" s="14" t="s">
        <v>995</v>
      </c>
      <c r="BF557" s="14" t="s">
        <v>994</v>
      </c>
      <c r="BG557" s="14"/>
      <c r="BH557" s="14"/>
    </row>
    <row r="558" spans="1:60" x14ac:dyDescent="0.2">
      <c r="A558">
        <v>518</v>
      </c>
      <c r="B558" s="14" t="str">
        <f t="shared" si="45"/>
        <v>06.01.17_21m_2</v>
      </c>
      <c r="C558" s="14" t="str">
        <f t="shared" si="46"/>
        <v>SB060117TAWCSCB33CD21VTV4R2</v>
      </c>
      <c r="D558" s="14" t="str">
        <f t="shared" si="44"/>
        <v>B060117TAWCSCB33CD21</v>
      </c>
      <c r="E558" s="15">
        <v>2</v>
      </c>
      <c r="F558" s="14" t="s">
        <v>686</v>
      </c>
      <c r="G558" s="14" t="str">
        <f t="shared" si="47"/>
        <v>060117</v>
      </c>
      <c r="H558" s="16">
        <v>21</v>
      </c>
      <c r="I558" s="14"/>
      <c r="J558" s="14" t="s">
        <v>684</v>
      </c>
      <c r="K558" s="14" t="str">
        <f t="shared" si="48"/>
        <v>060117</v>
      </c>
      <c r="L558" s="21" t="s">
        <v>956</v>
      </c>
      <c r="M558" s="14"/>
      <c r="N558" s="14"/>
      <c r="O558" s="14"/>
      <c r="P558" s="14">
        <v>71017</v>
      </c>
      <c r="Q558" s="14" t="s">
        <v>976</v>
      </c>
      <c r="R558" s="18"/>
      <c r="S558" s="19">
        <v>42927</v>
      </c>
      <c r="T558" s="14" t="s">
        <v>976</v>
      </c>
      <c r="U558" s="20">
        <v>2.4</v>
      </c>
      <c r="V558" s="19">
        <v>42928</v>
      </c>
      <c r="W558" s="20">
        <v>18.16</v>
      </c>
      <c r="X558" s="14" t="s">
        <v>976</v>
      </c>
      <c r="Y558" s="14" t="s">
        <v>979</v>
      </c>
      <c r="Z558" s="19">
        <v>42933</v>
      </c>
      <c r="AA558" s="15">
        <v>19</v>
      </c>
      <c r="AB558" s="14"/>
      <c r="AC558" s="14"/>
      <c r="AD558" s="14"/>
      <c r="AE558" s="18" t="s">
        <v>980</v>
      </c>
      <c r="AF558" s="22">
        <v>42934</v>
      </c>
      <c r="AG558" s="14" t="s">
        <v>978</v>
      </c>
      <c r="AH558" s="14"/>
      <c r="AI558" s="14" t="s">
        <v>981</v>
      </c>
      <c r="AJ558" s="19">
        <v>42940</v>
      </c>
      <c r="AK558" s="14" t="s">
        <v>574</v>
      </c>
      <c r="AL558" s="14"/>
      <c r="AM558" s="14"/>
      <c r="AN558" s="15">
        <v>9</v>
      </c>
      <c r="AO558" s="14"/>
      <c r="AP558" s="14"/>
      <c r="AQ558" s="19">
        <v>42576</v>
      </c>
      <c r="AR558" s="3" t="s">
        <v>976</v>
      </c>
      <c r="AS558" s="14"/>
      <c r="AT558" s="19">
        <v>42942</v>
      </c>
      <c r="AU558" s="14" t="s">
        <v>976</v>
      </c>
      <c r="AV558" s="14"/>
      <c r="AW558" s="22">
        <v>42971</v>
      </c>
      <c r="AX558" s="14" t="s">
        <v>204</v>
      </c>
      <c r="AY558" s="14" t="s">
        <v>991</v>
      </c>
      <c r="AZ558" s="14" t="s">
        <v>992</v>
      </c>
      <c r="BA558" s="14"/>
      <c r="BB558" s="14"/>
      <c r="BC558" s="14" t="s">
        <v>993</v>
      </c>
      <c r="BD558" s="14" t="s">
        <v>995</v>
      </c>
      <c r="BE558" s="14" t="s">
        <v>995</v>
      </c>
      <c r="BF558" s="14" t="s">
        <v>994</v>
      </c>
      <c r="BG558" s="14"/>
      <c r="BH558" s="14"/>
    </row>
    <row r="559" spans="1:60" x14ac:dyDescent="0.2">
      <c r="A559">
        <v>519</v>
      </c>
      <c r="B559" s="14" t="str">
        <f>CONCATENATE("06.01.17_",H559,"_",E559)</f>
        <v>06.01.17_SB_1</v>
      </c>
      <c r="C559" s="14" t="str">
        <f t="shared" si="46"/>
        <v>SB060117TAWCSCB33CDSBVTV4R1</v>
      </c>
      <c r="D559" s="14" t="str">
        <f t="shared" si="44"/>
        <v>B060117TAWCSCB33CDSB</v>
      </c>
      <c r="E559" s="15">
        <v>1</v>
      </c>
      <c r="F559" s="14" t="s">
        <v>686</v>
      </c>
      <c r="G559" s="14" t="str">
        <f t="shared" si="47"/>
        <v>060117</v>
      </c>
      <c r="H559" s="18" t="s">
        <v>687</v>
      </c>
      <c r="I559" s="14"/>
      <c r="J559" s="14" t="s">
        <v>684</v>
      </c>
      <c r="K559" s="14" t="str">
        <f t="shared" si="48"/>
        <v>060117</v>
      </c>
      <c r="L559" s="21" t="s">
        <v>957</v>
      </c>
      <c r="M559" s="14"/>
      <c r="N559" s="14"/>
      <c r="O559" s="14"/>
      <c r="P559" s="14">
        <v>71017</v>
      </c>
      <c r="Q559" s="14" t="s">
        <v>976</v>
      </c>
      <c r="R559" s="18"/>
      <c r="S559" s="19">
        <v>42927</v>
      </c>
      <c r="T559" s="14" t="s">
        <v>976</v>
      </c>
      <c r="U559" s="20">
        <v>0</v>
      </c>
      <c r="V559" s="19">
        <v>42928</v>
      </c>
      <c r="W559" s="20">
        <v>30.14</v>
      </c>
      <c r="X559" s="14" t="s">
        <v>976</v>
      </c>
      <c r="Y559" s="14" t="s">
        <v>979</v>
      </c>
      <c r="Z559" s="19"/>
      <c r="AA559" s="14"/>
      <c r="AB559" s="14"/>
      <c r="AC559" s="14"/>
      <c r="AD559" s="14"/>
      <c r="AE559" s="18"/>
      <c r="AF559" s="19"/>
      <c r="AG559" s="14"/>
      <c r="AH559" s="14"/>
      <c r="AI559" s="14"/>
      <c r="AJ559" s="14"/>
      <c r="AK559" s="14"/>
      <c r="AL559" s="14"/>
      <c r="AM559" s="14"/>
      <c r="AN559" s="15"/>
      <c r="AO559" s="14"/>
      <c r="AP559" s="14"/>
      <c r="AQ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</row>
    <row r="560" spans="1:60" x14ac:dyDescent="0.2">
      <c r="A560" s="12">
        <v>520</v>
      </c>
      <c r="B560" s="14" t="str">
        <f>CONCATENATE("06.01.17_",H560,"_",E560)</f>
        <v>06.01.17_EB_1</v>
      </c>
      <c r="C560" s="14" t="str">
        <f t="shared" si="46"/>
        <v>SB060117TAWCSCB33CDEBVTV4R1</v>
      </c>
      <c r="D560" s="14" t="str">
        <f t="shared" si="44"/>
        <v>B060117TAWCSCB33CDEB</v>
      </c>
      <c r="E560" s="15">
        <v>1</v>
      </c>
      <c r="F560" s="14" t="s">
        <v>686</v>
      </c>
      <c r="G560" s="14" t="str">
        <f t="shared" si="47"/>
        <v>060117</v>
      </c>
      <c r="H560" s="14" t="s">
        <v>688</v>
      </c>
      <c r="I560" s="14"/>
      <c r="J560" s="14" t="s">
        <v>684</v>
      </c>
      <c r="K560" s="14" t="str">
        <f t="shared" si="48"/>
        <v>060117</v>
      </c>
      <c r="L560" s="21" t="s">
        <v>977</v>
      </c>
      <c r="M560" s="14"/>
      <c r="N560" s="14"/>
      <c r="O560" s="14"/>
      <c r="P560" s="14">
        <v>71017</v>
      </c>
      <c r="Q560" s="14" t="s">
        <v>976</v>
      </c>
      <c r="R560" s="18"/>
      <c r="S560" s="19">
        <v>42927</v>
      </c>
      <c r="T560" s="14" t="s">
        <v>976</v>
      </c>
      <c r="U560" s="20">
        <v>0.159</v>
      </c>
      <c r="V560" s="19">
        <v>42928</v>
      </c>
      <c r="W560" s="20">
        <v>22.83</v>
      </c>
      <c r="X560" s="14" t="s">
        <v>976</v>
      </c>
      <c r="Y560" s="14" t="s">
        <v>979</v>
      </c>
      <c r="Z560" s="19"/>
      <c r="AA560" s="14"/>
      <c r="AB560" s="14"/>
      <c r="AC560" s="14"/>
      <c r="AD560" s="14"/>
      <c r="AE560" s="18"/>
      <c r="AF560" s="19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</row>
    <row r="561" spans="1:12" x14ac:dyDescent="0.2">
      <c r="A561">
        <v>521</v>
      </c>
      <c r="B561" t="str">
        <f>CONCATENATE("06.15.17_",H561,"m_",E561)</f>
        <v>06.15.17_0m_1</v>
      </c>
      <c r="D561" t="str">
        <f>CONCATENATE("B",G561,"TAWCS", F561, "D",H561)</f>
        <v>B061517TAWCSCB33CD0</v>
      </c>
      <c r="E561" s="3">
        <v>1</v>
      </c>
      <c r="F561" t="s">
        <v>686</v>
      </c>
      <c r="G561" t="str">
        <f>"061517"</f>
        <v>061517</v>
      </c>
      <c r="H561" s="10">
        <v>0</v>
      </c>
      <c r="J561" t="s">
        <v>684</v>
      </c>
      <c r="K561" t="str">
        <f>G561</f>
        <v>061517</v>
      </c>
      <c r="L561" t="s">
        <v>963</v>
      </c>
    </row>
    <row r="562" spans="1:12" x14ac:dyDescent="0.2">
      <c r="A562">
        <v>522</v>
      </c>
      <c r="B562" t="str">
        <f>CONCATENATE("06.15.17_",H562,"m_",E562)</f>
        <v>06.15.17_0m_2</v>
      </c>
      <c r="D562" t="str">
        <f>CONCATENATE("B",G562,"TAWCS", F562, "D",H562)</f>
        <v>B061517TAWCSCB33CD0</v>
      </c>
      <c r="E562" s="3">
        <v>2</v>
      </c>
      <c r="F562" t="s">
        <v>686</v>
      </c>
      <c r="G562" t="str">
        <f t="shared" ref="G562:G564" si="49">"061517"</f>
        <v>061517</v>
      </c>
      <c r="H562" s="13">
        <v>0</v>
      </c>
      <c r="J562" t="s">
        <v>684</v>
      </c>
      <c r="K562" t="str">
        <f>G562</f>
        <v>061517</v>
      </c>
      <c r="L562" t="s">
        <v>967</v>
      </c>
    </row>
    <row r="563" spans="1:12" x14ac:dyDescent="0.2">
      <c r="A563">
        <v>523</v>
      </c>
      <c r="B563" t="str">
        <f>CONCATENATE("06.15.17_",H563,"m_",E563)</f>
        <v>06.15.17_0m_3</v>
      </c>
      <c r="D563" t="str">
        <f>CONCATENATE("B",G563,"TAWCS", F563, "D",H563)</f>
        <v>B061517TAWCSCB33CD0</v>
      </c>
      <c r="E563" s="3">
        <v>3</v>
      </c>
      <c r="F563" t="s">
        <v>686</v>
      </c>
      <c r="G563" t="str">
        <f t="shared" si="49"/>
        <v>061517</v>
      </c>
      <c r="H563" s="13">
        <v>0</v>
      </c>
      <c r="J563" t="s">
        <v>684</v>
      </c>
      <c r="K563" t="str">
        <f>G563</f>
        <v>061517</v>
      </c>
      <c r="L563" t="s">
        <v>966</v>
      </c>
    </row>
    <row r="564" spans="1:12" x14ac:dyDescent="0.2">
      <c r="A564">
        <v>524</v>
      </c>
      <c r="B564" t="str">
        <f>CONCATENATE("06.15.17_",H564,"m_",E564)</f>
        <v>06.15.17_0m_4</v>
      </c>
      <c r="D564" t="str">
        <f>CONCATENATE("B",G564,"TAWCS", F564, "D",H564)</f>
        <v>B061517TAWCSCB33CD0</v>
      </c>
      <c r="E564" s="3">
        <v>4</v>
      </c>
      <c r="F564" t="s">
        <v>686</v>
      </c>
      <c r="G564" t="str">
        <f t="shared" si="49"/>
        <v>061517</v>
      </c>
      <c r="H564" s="13">
        <v>0</v>
      </c>
      <c r="J564" t="s">
        <v>684</v>
      </c>
      <c r="K564" t="str">
        <f>G564</f>
        <v>061517</v>
      </c>
      <c r="L564" t="s">
        <v>965</v>
      </c>
    </row>
    <row r="565" spans="1:12" x14ac:dyDescent="0.2">
      <c r="A565">
        <v>525</v>
      </c>
      <c r="B565" t="str">
        <f>CONCATENATE("06.15.17_",H565,"m_",E565)</f>
        <v>06.15.17_2m_1</v>
      </c>
      <c r="D565" t="str">
        <f>CONCATENATE("B",G565,"TAWCS", F565, "D",H565)</f>
        <v>B061517TAWCSCB33CD2</v>
      </c>
      <c r="E565" s="3">
        <v>1</v>
      </c>
      <c r="F565" t="s">
        <v>686</v>
      </c>
      <c r="G565" t="str">
        <f t="shared" ref="G565:G578" si="50">"061517"</f>
        <v>061517</v>
      </c>
      <c r="H565" s="10">
        <v>2</v>
      </c>
      <c r="J565" t="s">
        <v>684</v>
      </c>
      <c r="K565" t="str">
        <f>G565</f>
        <v>061517</v>
      </c>
    </row>
    <row r="566" spans="1:12" x14ac:dyDescent="0.2">
      <c r="A566">
        <v>526</v>
      </c>
      <c r="B566" t="str">
        <f>CONCATENATE("06.15.17_",H566,"m_",E566)</f>
        <v>06.15.17_4m_1</v>
      </c>
      <c r="D566" t="str">
        <f>CONCATENATE("B",G566,"TAWCS", F566, "D",H566)</f>
        <v>B061517TAWCSCB33CD4</v>
      </c>
      <c r="E566" s="3">
        <v>1</v>
      </c>
      <c r="F566" t="s">
        <v>686</v>
      </c>
      <c r="G566" t="str">
        <f t="shared" si="50"/>
        <v>061517</v>
      </c>
      <c r="H566" s="10">
        <v>4</v>
      </c>
      <c r="J566" t="s">
        <v>684</v>
      </c>
      <c r="K566" t="str">
        <f>G566</f>
        <v>061517</v>
      </c>
    </row>
    <row r="567" spans="1:12" x14ac:dyDescent="0.2">
      <c r="A567">
        <v>527</v>
      </c>
      <c r="B567" t="str">
        <f>CONCATENATE("06.15.17_",H567,"m_",E567)</f>
        <v>06.15.17_6m_1</v>
      </c>
      <c r="D567" t="str">
        <f>CONCATENATE("B",G567,"TAWCS", F567, "D",H567)</f>
        <v>B061517TAWCSCB33CD6</v>
      </c>
      <c r="E567">
        <v>1</v>
      </c>
      <c r="F567" t="s">
        <v>686</v>
      </c>
      <c r="G567" t="str">
        <f t="shared" si="50"/>
        <v>061517</v>
      </c>
      <c r="H567" s="10">
        <v>6</v>
      </c>
      <c r="J567" t="s">
        <v>684</v>
      </c>
      <c r="K567" t="str">
        <f>G567</f>
        <v>061517</v>
      </c>
    </row>
    <row r="568" spans="1:12" x14ac:dyDescent="0.2">
      <c r="A568">
        <v>528</v>
      </c>
      <c r="B568" t="str">
        <f>CONCATENATE("06.15.17_",H568,"m_",E568)</f>
        <v>06.15.17_8m_1</v>
      </c>
      <c r="D568" t="str">
        <f>CONCATENATE("B",G568,"TAWCS", F568, "D",H568)</f>
        <v>B061517TAWCSCB33CD8</v>
      </c>
      <c r="E568">
        <v>1</v>
      </c>
      <c r="F568" t="s">
        <v>686</v>
      </c>
      <c r="G568" t="str">
        <f t="shared" si="50"/>
        <v>061517</v>
      </c>
      <c r="H568" s="10">
        <v>8</v>
      </c>
      <c r="J568" t="s">
        <v>684</v>
      </c>
      <c r="K568" t="str">
        <f>G568</f>
        <v>061517</v>
      </c>
      <c r="L568" t="s">
        <v>964</v>
      </c>
    </row>
    <row r="569" spans="1:12" x14ac:dyDescent="0.2">
      <c r="A569">
        <v>529</v>
      </c>
      <c r="B569" t="str">
        <f>CONCATENATE("06.15.17_",H569,"m_",E569)</f>
        <v>06.15.17_10m_1</v>
      </c>
      <c r="D569" t="str">
        <f>CONCATENATE("B",G569,"TAWCS", F569, "D",H569)</f>
        <v>B061517TAWCSCB33CD10</v>
      </c>
      <c r="E569">
        <v>1</v>
      </c>
      <c r="F569" t="s">
        <v>686</v>
      </c>
      <c r="G569" t="str">
        <f t="shared" si="50"/>
        <v>061517</v>
      </c>
      <c r="H569" s="10">
        <v>10</v>
      </c>
      <c r="J569" t="s">
        <v>684</v>
      </c>
      <c r="K569" t="str">
        <f>G569</f>
        <v>061517</v>
      </c>
    </row>
    <row r="570" spans="1:12" x14ac:dyDescent="0.2">
      <c r="A570">
        <v>530</v>
      </c>
      <c r="B570" t="str">
        <f>CONCATENATE("06.15.17_",H570,"m_",E570)</f>
        <v>06.15.17_12m_1</v>
      </c>
      <c r="D570" t="str">
        <f>CONCATENATE("B",G570,"TAWCS", F570, "D",H570)</f>
        <v>B061517TAWCSCB33CD12</v>
      </c>
      <c r="E570">
        <v>1</v>
      </c>
      <c r="F570" t="s">
        <v>686</v>
      </c>
      <c r="G570" t="str">
        <f t="shared" si="50"/>
        <v>061517</v>
      </c>
      <c r="H570" s="10">
        <v>12</v>
      </c>
      <c r="J570" t="s">
        <v>684</v>
      </c>
      <c r="K570" t="str">
        <f>G570</f>
        <v>061517</v>
      </c>
      <c r="L570" t="s">
        <v>958</v>
      </c>
    </row>
    <row r="571" spans="1:12" x14ac:dyDescent="0.2">
      <c r="A571">
        <v>531</v>
      </c>
      <c r="B571" t="str">
        <f>CONCATENATE("06.15.17_",H571,"m_",E571)</f>
        <v>06.15.17_14m_1</v>
      </c>
      <c r="D571" t="str">
        <f>CONCATENATE("B",G571,"TAWCS", F571, "D",H571)</f>
        <v>B061517TAWCSCB33CD14</v>
      </c>
      <c r="E571">
        <v>1</v>
      </c>
      <c r="F571" t="s">
        <v>686</v>
      </c>
      <c r="G571" t="str">
        <f t="shared" si="50"/>
        <v>061517</v>
      </c>
      <c r="H571" s="10">
        <v>14</v>
      </c>
      <c r="J571" t="s">
        <v>684</v>
      </c>
      <c r="K571" t="str">
        <f>G571</f>
        <v>061517</v>
      </c>
      <c r="L571" t="s">
        <v>959</v>
      </c>
    </row>
    <row r="572" spans="1:12" x14ac:dyDescent="0.2">
      <c r="A572">
        <v>532</v>
      </c>
      <c r="B572" t="str">
        <f>CONCATENATE("06.15.17_",H572,"m_",E572)</f>
        <v>06.15.17_16m_1</v>
      </c>
      <c r="D572" t="str">
        <f>CONCATENATE("B",G572,"TAWCS", F572, "D",H572)</f>
        <v>B061517TAWCSCB33CD16</v>
      </c>
      <c r="E572">
        <v>1</v>
      </c>
      <c r="F572" t="s">
        <v>686</v>
      </c>
      <c r="G572" t="str">
        <f t="shared" si="50"/>
        <v>061517</v>
      </c>
      <c r="H572" s="10">
        <v>16</v>
      </c>
      <c r="J572" t="s">
        <v>684</v>
      </c>
      <c r="K572" t="str">
        <f>G572</f>
        <v>061517</v>
      </c>
      <c r="L572" t="s">
        <v>960</v>
      </c>
    </row>
    <row r="573" spans="1:12" x14ac:dyDescent="0.2">
      <c r="A573">
        <v>533</v>
      </c>
      <c r="B573" t="str">
        <f>CONCATENATE("06.15.17_",H573,"m_",E573)</f>
        <v>06.15.17_18m_1</v>
      </c>
      <c r="D573" t="str">
        <f>CONCATENATE("B",G573,"TAWCS", F573, "D",H573)</f>
        <v>B061517TAWCSCB33CD18</v>
      </c>
      <c r="E573">
        <v>1</v>
      </c>
      <c r="F573" t="s">
        <v>686</v>
      </c>
      <c r="G573" t="str">
        <f t="shared" si="50"/>
        <v>061517</v>
      </c>
      <c r="H573" s="10">
        <v>18</v>
      </c>
      <c r="J573" t="s">
        <v>684</v>
      </c>
      <c r="K573" t="str">
        <f>G573</f>
        <v>061517</v>
      </c>
      <c r="L573" t="s">
        <v>961</v>
      </c>
    </row>
    <row r="574" spans="1:12" x14ac:dyDescent="0.2">
      <c r="A574">
        <v>534</v>
      </c>
      <c r="B574" t="str">
        <f>CONCATENATE("06.15.17_",H574,"m_",E574)</f>
        <v>06.15.17_20m_1</v>
      </c>
      <c r="D574" t="str">
        <f>CONCATENATE("B",G574,"TAWCS", F574, "D",H574)</f>
        <v>B061517TAWCSCB33CD20</v>
      </c>
      <c r="E574">
        <v>1</v>
      </c>
      <c r="F574" t="s">
        <v>686</v>
      </c>
      <c r="G574" t="str">
        <f t="shared" si="50"/>
        <v>061517</v>
      </c>
      <c r="H574" s="10">
        <v>20</v>
      </c>
      <c r="J574" t="s">
        <v>684</v>
      </c>
      <c r="K574" t="str">
        <f>G574</f>
        <v>061517</v>
      </c>
      <c r="L574" t="s">
        <v>962</v>
      </c>
    </row>
    <row r="575" spans="1:12" x14ac:dyDescent="0.2">
      <c r="A575">
        <v>535</v>
      </c>
      <c r="B575" t="str">
        <f>CONCATENATE("06.15.17_",H575,"m_",E575)</f>
        <v>06.15.17_21m_1</v>
      </c>
      <c r="D575" t="str">
        <f>CONCATENATE("B",G575,"TAWCS", F575, "D",H575)</f>
        <v>B061517TAWCSCB33CD21</v>
      </c>
      <c r="E575">
        <v>1</v>
      </c>
      <c r="F575" t="s">
        <v>686</v>
      </c>
      <c r="G575" t="str">
        <f t="shared" si="50"/>
        <v>061517</v>
      </c>
      <c r="H575" s="10">
        <v>21</v>
      </c>
      <c r="J575" t="s">
        <v>684</v>
      </c>
      <c r="K575" t="str">
        <f>G575</f>
        <v>061517</v>
      </c>
      <c r="L575" t="s">
        <v>969</v>
      </c>
    </row>
    <row r="576" spans="1:12" x14ac:dyDescent="0.2">
      <c r="A576">
        <v>536</v>
      </c>
      <c r="B576" t="str">
        <f>CONCATENATE("06.15.17_",H576,"m_",E576)</f>
        <v>06.15.17_21m_2</v>
      </c>
      <c r="D576" t="str">
        <f>CONCATENATE("B",G576,"TAWCS", F576, "D",H576)</f>
        <v>B061517TAWCSCB33CD21</v>
      </c>
      <c r="E576">
        <v>2</v>
      </c>
      <c r="F576" t="s">
        <v>686</v>
      </c>
      <c r="G576" t="str">
        <f t="shared" si="50"/>
        <v>061517</v>
      </c>
      <c r="H576" s="10">
        <v>21</v>
      </c>
      <c r="J576" t="s">
        <v>684</v>
      </c>
      <c r="K576" t="str">
        <f>G576</f>
        <v>061517</v>
      </c>
      <c r="L576" t="s">
        <v>970</v>
      </c>
    </row>
    <row r="577" spans="1:12" x14ac:dyDescent="0.2">
      <c r="A577" s="12">
        <v>537</v>
      </c>
      <c r="B577" t="str">
        <f>CONCATENATE("06.15.17_",H577,"m_",E577)</f>
        <v>06.15.17_0m_5</v>
      </c>
      <c r="D577" t="str">
        <f>CONCATENATE("B",G577,"TAWCS", F577, "D",H577)</f>
        <v>B061517TAWCSCB33CD0</v>
      </c>
      <c r="E577">
        <v>5</v>
      </c>
      <c r="F577" t="s">
        <v>686</v>
      </c>
      <c r="G577" t="str">
        <f t="shared" si="50"/>
        <v>061517</v>
      </c>
      <c r="H577" s="10">
        <v>0</v>
      </c>
      <c r="J577" t="s">
        <v>684</v>
      </c>
      <c r="K577" t="str">
        <f>G577</f>
        <v>061517</v>
      </c>
      <c r="L577" t="s">
        <v>968</v>
      </c>
    </row>
    <row r="578" spans="1:12" x14ac:dyDescent="0.2">
      <c r="A578" s="12">
        <v>538</v>
      </c>
      <c r="B578" t="str">
        <f>CONCATENATE("06.15.17_",H578,"_",E578)</f>
        <v>06.15.17_SB_1</v>
      </c>
      <c r="D578" t="str">
        <f>CONCATENATE("B",G578,"TAWCS", F578, "D",H578)</f>
        <v>B061517TAWCSCB33CDSB</v>
      </c>
      <c r="E578">
        <v>1</v>
      </c>
      <c r="F578" t="s">
        <v>686</v>
      </c>
      <c r="G578" t="str">
        <f t="shared" si="50"/>
        <v>061517</v>
      </c>
      <c r="H578" s="10" t="s">
        <v>687</v>
      </c>
      <c r="J578" t="s">
        <v>684</v>
      </c>
      <c r="K578" t="str">
        <f>G578</f>
        <v>061517</v>
      </c>
    </row>
    <row r="579" spans="1:12" x14ac:dyDescent="0.2">
      <c r="A579">
        <v>539</v>
      </c>
      <c r="B579" t="str">
        <f>CONCATENATE("07.17.17_",H579,"m_",E579)</f>
        <v>07.17.17_0m_1</v>
      </c>
      <c r="D579" t="str">
        <f>CONCATENATE("B",G579,"TAWCS", F579, "D",H579)</f>
        <v>B071717TAWCSCB33CD0</v>
      </c>
      <c r="E579">
        <v>1</v>
      </c>
      <c r="F579" t="s">
        <v>686</v>
      </c>
      <c r="G579" t="str">
        <f>"071717"</f>
        <v>071717</v>
      </c>
      <c r="H579" s="10">
        <v>0</v>
      </c>
      <c r="J579" t="s">
        <v>684</v>
      </c>
      <c r="K579" t="str">
        <f>G579</f>
        <v>071717</v>
      </c>
    </row>
    <row r="580" spans="1:12" x14ac:dyDescent="0.2">
      <c r="A580">
        <v>540</v>
      </c>
      <c r="B580" t="str">
        <f>CONCATENATE("07.17.17_",H580,"m_",E580)</f>
        <v>07.17.17_2m_1</v>
      </c>
      <c r="D580" t="str">
        <f>CONCATENATE("B",G580,"TAWCS", F580, "D",H580)</f>
        <v>B071717TAWCSCB33CD2</v>
      </c>
      <c r="E580">
        <v>1</v>
      </c>
      <c r="F580" t="s">
        <v>686</v>
      </c>
      <c r="G580" t="str">
        <f t="shared" ref="G580:G591" si="51">"071717"</f>
        <v>071717</v>
      </c>
      <c r="H580" s="10">
        <v>2</v>
      </c>
      <c r="J580" t="s">
        <v>684</v>
      </c>
      <c r="K580" t="str">
        <f>G580</f>
        <v>071717</v>
      </c>
    </row>
    <row r="581" spans="1:12" x14ac:dyDescent="0.2">
      <c r="A581">
        <v>541</v>
      </c>
      <c r="B581" t="str">
        <f t="shared" ref="B581:B591" si="52">CONCATENATE("07.17.17_",H581,"m_",E581)</f>
        <v>07.17.17_4m_1</v>
      </c>
      <c r="D581" t="str">
        <f>CONCATENATE("B",G581,"TAWCS", F581, "D",H581)</f>
        <v>B071717TAWCSCB33CD4</v>
      </c>
      <c r="E581">
        <v>1</v>
      </c>
      <c r="F581" t="s">
        <v>686</v>
      </c>
      <c r="G581" t="str">
        <f t="shared" si="51"/>
        <v>071717</v>
      </c>
      <c r="H581" s="10">
        <v>4</v>
      </c>
      <c r="J581" t="s">
        <v>684</v>
      </c>
      <c r="K581" t="str">
        <f>G581</f>
        <v>071717</v>
      </c>
    </row>
    <row r="582" spans="1:12" x14ac:dyDescent="0.2">
      <c r="A582">
        <v>542</v>
      </c>
      <c r="B582" t="str">
        <f t="shared" si="52"/>
        <v>07.17.17_6m_1</v>
      </c>
      <c r="D582" t="str">
        <f>CONCATENATE("B",G582,"TAWCS", F582, "D",H582)</f>
        <v>B071717TAWCSCB33CD6</v>
      </c>
      <c r="E582">
        <v>1</v>
      </c>
      <c r="F582" t="s">
        <v>686</v>
      </c>
      <c r="G582" t="str">
        <f t="shared" si="51"/>
        <v>071717</v>
      </c>
      <c r="H582" s="10">
        <v>6</v>
      </c>
      <c r="J582" t="s">
        <v>684</v>
      </c>
      <c r="K582" t="str">
        <f>G582</f>
        <v>071717</v>
      </c>
    </row>
    <row r="583" spans="1:12" x14ac:dyDescent="0.2">
      <c r="A583">
        <v>543</v>
      </c>
      <c r="B583" t="str">
        <f t="shared" si="52"/>
        <v>07.17.17_8m_1</v>
      </c>
      <c r="D583" t="str">
        <f t="shared" ref="D583:D606" si="53">CONCATENATE("B",G583,"TAWCS", F583, "D",H583)</f>
        <v>B071717TAWCSCB33CD8</v>
      </c>
      <c r="E583">
        <v>1</v>
      </c>
      <c r="F583" t="s">
        <v>686</v>
      </c>
      <c r="G583" t="str">
        <f t="shared" si="51"/>
        <v>071717</v>
      </c>
      <c r="H583" s="10">
        <v>8</v>
      </c>
      <c r="J583" t="s">
        <v>684</v>
      </c>
      <c r="K583" t="str">
        <f>G583</f>
        <v>071717</v>
      </c>
    </row>
    <row r="584" spans="1:12" x14ac:dyDescent="0.2">
      <c r="A584">
        <v>544</v>
      </c>
      <c r="B584" t="str">
        <f t="shared" si="52"/>
        <v>07.17.17_10m_1</v>
      </c>
      <c r="D584" t="str">
        <f t="shared" si="53"/>
        <v>B071717TAWCSCB33CD10</v>
      </c>
      <c r="E584">
        <v>1</v>
      </c>
      <c r="F584" t="s">
        <v>686</v>
      </c>
      <c r="G584" t="str">
        <f t="shared" si="51"/>
        <v>071717</v>
      </c>
      <c r="H584" s="10">
        <v>10</v>
      </c>
      <c r="J584" t="s">
        <v>684</v>
      </c>
      <c r="K584" t="str">
        <f>G584</f>
        <v>071717</v>
      </c>
    </row>
    <row r="585" spans="1:12" x14ac:dyDescent="0.2">
      <c r="A585">
        <v>545</v>
      </c>
      <c r="B585" t="str">
        <f t="shared" si="52"/>
        <v>07.17.17_12m_1</v>
      </c>
      <c r="D585" t="str">
        <f t="shared" si="53"/>
        <v>B071717TAWCSCB33CD12</v>
      </c>
      <c r="E585">
        <v>1</v>
      </c>
      <c r="F585" t="s">
        <v>686</v>
      </c>
      <c r="G585" t="str">
        <f t="shared" si="51"/>
        <v>071717</v>
      </c>
      <c r="H585" s="10">
        <v>12</v>
      </c>
      <c r="J585" t="s">
        <v>684</v>
      </c>
      <c r="K585" t="str">
        <f>G585</f>
        <v>071717</v>
      </c>
    </row>
    <row r="586" spans="1:12" x14ac:dyDescent="0.2">
      <c r="A586">
        <v>546</v>
      </c>
      <c r="B586" t="str">
        <f t="shared" si="52"/>
        <v>07.17.17_14m_1</v>
      </c>
      <c r="D586" t="str">
        <f t="shared" si="53"/>
        <v>B071717TAWCSCB33CD14</v>
      </c>
      <c r="E586">
        <v>1</v>
      </c>
      <c r="F586" t="s">
        <v>686</v>
      </c>
      <c r="G586" t="str">
        <f t="shared" si="51"/>
        <v>071717</v>
      </c>
      <c r="H586" s="10">
        <v>14</v>
      </c>
      <c r="J586" t="s">
        <v>684</v>
      </c>
      <c r="K586" t="str">
        <f>G586</f>
        <v>071717</v>
      </c>
    </row>
    <row r="587" spans="1:12" x14ac:dyDescent="0.2">
      <c r="A587">
        <v>547</v>
      </c>
      <c r="B587" t="str">
        <f t="shared" si="52"/>
        <v>07.17.17_16m_1</v>
      </c>
      <c r="D587" t="str">
        <f t="shared" si="53"/>
        <v>B071717TAWCSCB33CD16</v>
      </c>
      <c r="E587">
        <v>1</v>
      </c>
      <c r="F587" t="s">
        <v>686</v>
      </c>
      <c r="G587" t="str">
        <f t="shared" si="51"/>
        <v>071717</v>
      </c>
      <c r="H587" s="10">
        <v>16</v>
      </c>
      <c r="J587" t="s">
        <v>684</v>
      </c>
      <c r="K587" t="str">
        <f>G587</f>
        <v>071717</v>
      </c>
    </row>
    <row r="588" spans="1:12" x14ac:dyDescent="0.2">
      <c r="A588">
        <v>548</v>
      </c>
      <c r="B588" t="str">
        <f t="shared" si="52"/>
        <v>07.17.17_18m_1</v>
      </c>
      <c r="D588" t="str">
        <f t="shared" si="53"/>
        <v>B071717TAWCSCB33CD18</v>
      </c>
      <c r="E588">
        <v>1</v>
      </c>
      <c r="F588" t="s">
        <v>686</v>
      </c>
      <c r="G588" t="str">
        <f t="shared" si="51"/>
        <v>071717</v>
      </c>
      <c r="H588" s="10">
        <v>18</v>
      </c>
      <c r="J588" t="s">
        <v>684</v>
      </c>
      <c r="K588" t="str">
        <f>G588</f>
        <v>071717</v>
      </c>
    </row>
    <row r="589" spans="1:12" x14ac:dyDescent="0.2">
      <c r="A589">
        <v>549</v>
      </c>
      <c r="B589" t="str">
        <f t="shared" si="52"/>
        <v>07.17.17_20m_1</v>
      </c>
      <c r="D589" t="str">
        <f t="shared" si="53"/>
        <v>B071717TAWCSCB33CD20</v>
      </c>
      <c r="E589">
        <v>1</v>
      </c>
      <c r="F589" t="s">
        <v>686</v>
      </c>
      <c r="G589" t="str">
        <f t="shared" si="51"/>
        <v>071717</v>
      </c>
      <c r="H589" s="10">
        <v>20</v>
      </c>
      <c r="J589" t="s">
        <v>684</v>
      </c>
      <c r="K589" t="str">
        <f>G589</f>
        <v>071717</v>
      </c>
    </row>
    <row r="590" spans="1:12" x14ac:dyDescent="0.2">
      <c r="A590" s="12">
        <v>550</v>
      </c>
      <c r="B590" t="str">
        <f t="shared" si="52"/>
        <v>07.17.17_20m_2</v>
      </c>
      <c r="D590" t="str">
        <f t="shared" si="53"/>
        <v>B071717TAWCSCB33CD20</v>
      </c>
      <c r="E590">
        <v>2</v>
      </c>
      <c r="F590" t="s">
        <v>686</v>
      </c>
      <c r="G590" t="str">
        <f t="shared" si="51"/>
        <v>071717</v>
      </c>
      <c r="H590" s="10">
        <v>20</v>
      </c>
      <c r="J590" t="s">
        <v>684</v>
      </c>
      <c r="K590" t="str">
        <f>G590</f>
        <v>071717</v>
      </c>
      <c r="L590" t="s">
        <v>971</v>
      </c>
    </row>
    <row r="591" spans="1:12" x14ac:dyDescent="0.2">
      <c r="A591">
        <v>551</v>
      </c>
      <c r="B591" t="str">
        <f>CONCATENATE("07.17.17_",H591,"_",E591)</f>
        <v>07.17.17_SB_1</v>
      </c>
      <c r="D591" t="str">
        <f t="shared" si="53"/>
        <v>B071717TAWCSCB33CDSB</v>
      </c>
      <c r="E591">
        <v>1</v>
      </c>
      <c r="F591" t="s">
        <v>686</v>
      </c>
      <c r="G591" t="str">
        <f t="shared" si="51"/>
        <v>071717</v>
      </c>
      <c r="H591" s="10" t="s">
        <v>687</v>
      </c>
      <c r="J591" t="s">
        <v>684</v>
      </c>
      <c r="K591" t="str">
        <f>G591</f>
        <v>071717</v>
      </c>
    </row>
    <row r="592" spans="1:12" x14ac:dyDescent="0.2">
      <c r="A592">
        <v>552</v>
      </c>
      <c r="B592" t="str">
        <f>CONCATENATE("08.14.17_",H592,"m_",E592)</f>
        <v>08.14.17_0m_1</v>
      </c>
      <c r="D592" t="str">
        <f t="shared" si="53"/>
        <v>B081417TAWCSCB33CD0</v>
      </c>
      <c r="E592">
        <v>1</v>
      </c>
      <c r="F592" t="s">
        <v>686</v>
      </c>
      <c r="G592" t="str">
        <f>"081417"</f>
        <v>081417</v>
      </c>
      <c r="H592" s="10">
        <v>0</v>
      </c>
      <c r="J592" t="s">
        <v>684</v>
      </c>
      <c r="K592" t="str">
        <f>G592</f>
        <v>081417</v>
      </c>
      <c r="L592" t="s">
        <v>972</v>
      </c>
    </row>
    <row r="593" spans="1:58" x14ac:dyDescent="0.2">
      <c r="A593">
        <v>553</v>
      </c>
      <c r="B593" t="str">
        <f t="shared" ref="B593:B604" si="54">CONCATENATE("08.14.17_",H593,"m_",E593)</f>
        <v>08.14.17_2m_1</v>
      </c>
      <c r="D593" t="str">
        <f t="shared" si="53"/>
        <v>B081417TAWCSCB33CD2</v>
      </c>
      <c r="E593">
        <v>1</v>
      </c>
      <c r="F593" t="s">
        <v>686</v>
      </c>
      <c r="G593" t="str">
        <f t="shared" ref="G593:G604" si="55">"081417"</f>
        <v>081417</v>
      </c>
      <c r="H593" s="10">
        <v>2</v>
      </c>
      <c r="J593" t="s">
        <v>684</v>
      </c>
      <c r="K593" t="str">
        <f>G593</f>
        <v>081417</v>
      </c>
    </row>
    <row r="594" spans="1:58" x14ac:dyDescent="0.2">
      <c r="A594">
        <v>554</v>
      </c>
      <c r="B594" t="str">
        <f t="shared" si="54"/>
        <v>08.14.17_4m_1</v>
      </c>
      <c r="D594" t="str">
        <f t="shared" si="53"/>
        <v>B081417TAWCSCB33CD4</v>
      </c>
      <c r="E594">
        <v>1</v>
      </c>
      <c r="F594" t="s">
        <v>686</v>
      </c>
      <c r="G594" t="str">
        <f t="shared" si="55"/>
        <v>081417</v>
      </c>
      <c r="H594" s="10">
        <v>4</v>
      </c>
      <c r="J594" t="s">
        <v>684</v>
      </c>
      <c r="K594" t="str">
        <f t="shared" ref="K594:K606" si="56">G594</f>
        <v>081417</v>
      </c>
      <c r="L594" t="s">
        <v>972</v>
      </c>
    </row>
    <row r="595" spans="1:58" x14ac:dyDescent="0.2">
      <c r="A595">
        <v>555</v>
      </c>
      <c r="B595" t="str">
        <f t="shared" si="54"/>
        <v>08.14.17_6m_1</v>
      </c>
      <c r="D595" t="str">
        <f t="shared" si="53"/>
        <v>B081417TAWCSCB33CD6</v>
      </c>
      <c r="E595">
        <v>1</v>
      </c>
      <c r="F595" t="s">
        <v>686</v>
      </c>
      <c r="G595" t="str">
        <f t="shared" si="55"/>
        <v>081417</v>
      </c>
      <c r="H595" s="10">
        <v>6</v>
      </c>
      <c r="J595" t="s">
        <v>684</v>
      </c>
      <c r="K595" t="str">
        <f t="shared" si="56"/>
        <v>081417</v>
      </c>
    </row>
    <row r="596" spans="1:58" x14ac:dyDescent="0.2">
      <c r="A596">
        <v>556</v>
      </c>
      <c r="B596" t="str">
        <f t="shared" si="54"/>
        <v>08.14.17_8m_1</v>
      </c>
      <c r="D596" t="str">
        <f t="shared" si="53"/>
        <v>B081417TAWCSCB33CD8</v>
      </c>
      <c r="E596">
        <v>1</v>
      </c>
      <c r="F596" t="s">
        <v>686</v>
      </c>
      <c r="G596" t="str">
        <f t="shared" si="55"/>
        <v>081417</v>
      </c>
      <c r="H596" s="10">
        <v>8</v>
      </c>
      <c r="J596" t="s">
        <v>684</v>
      </c>
      <c r="K596" t="str">
        <f t="shared" si="56"/>
        <v>081417</v>
      </c>
      <c r="L596" t="s">
        <v>972</v>
      </c>
    </row>
    <row r="597" spans="1:58" x14ac:dyDescent="0.2">
      <c r="A597">
        <v>557</v>
      </c>
      <c r="B597" t="str">
        <f t="shared" si="54"/>
        <v>08.14.17_10m_1</v>
      </c>
      <c r="D597" t="str">
        <f t="shared" si="53"/>
        <v>B081417TAWCSCB33CD10</v>
      </c>
      <c r="E597">
        <v>1</v>
      </c>
      <c r="F597" t="s">
        <v>686</v>
      </c>
      <c r="G597" t="str">
        <f t="shared" si="55"/>
        <v>081417</v>
      </c>
      <c r="H597" s="10">
        <v>10</v>
      </c>
      <c r="J597" t="s">
        <v>684</v>
      </c>
      <c r="K597" t="str">
        <f t="shared" si="56"/>
        <v>081417</v>
      </c>
    </row>
    <row r="598" spans="1:58" x14ac:dyDescent="0.2">
      <c r="A598">
        <v>558</v>
      </c>
      <c r="B598" t="str">
        <f t="shared" si="54"/>
        <v>08.14.17_12m_1</v>
      </c>
      <c r="D598" t="str">
        <f t="shared" si="53"/>
        <v>B081417TAWCSCB33CD12</v>
      </c>
      <c r="E598">
        <v>1</v>
      </c>
      <c r="F598" t="s">
        <v>686</v>
      </c>
      <c r="G598" t="str">
        <f t="shared" si="55"/>
        <v>081417</v>
      </c>
      <c r="H598" s="10">
        <v>12</v>
      </c>
      <c r="J598" t="s">
        <v>684</v>
      </c>
      <c r="K598" t="str">
        <f t="shared" si="56"/>
        <v>081417</v>
      </c>
    </row>
    <row r="599" spans="1:58" x14ac:dyDescent="0.2">
      <c r="A599">
        <v>559</v>
      </c>
      <c r="B599" t="str">
        <f t="shared" si="54"/>
        <v>08.14.17_14m_1</v>
      </c>
      <c r="D599" t="str">
        <f t="shared" si="53"/>
        <v>B081417TAWCSCB33CD14</v>
      </c>
      <c r="E599">
        <v>1</v>
      </c>
      <c r="F599" t="s">
        <v>686</v>
      </c>
      <c r="G599" t="str">
        <f t="shared" si="55"/>
        <v>081417</v>
      </c>
      <c r="H599" s="10">
        <v>14</v>
      </c>
      <c r="J599" t="s">
        <v>684</v>
      </c>
      <c r="K599" t="str">
        <f t="shared" si="56"/>
        <v>081417</v>
      </c>
      <c r="L599" t="s">
        <v>972</v>
      </c>
    </row>
    <row r="600" spans="1:58" x14ac:dyDescent="0.2">
      <c r="A600">
        <v>560</v>
      </c>
      <c r="B600" t="str">
        <f t="shared" si="54"/>
        <v>08.14.17_16m_1</v>
      </c>
      <c r="D600" t="str">
        <f t="shared" si="53"/>
        <v>B081417TAWCSCB33CD16</v>
      </c>
      <c r="E600">
        <v>1</v>
      </c>
      <c r="F600" t="s">
        <v>686</v>
      </c>
      <c r="G600" t="str">
        <f t="shared" si="55"/>
        <v>081417</v>
      </c>
      <c r="H600" s="10">
        <v>16</v>
      </c>
      <c r="J600" t="s">
        <v>684</v>
      </c>
      <c r="K600" t="str">
        <f t="shared" si="56"/>
        <v>081417</v>
      </c>
    </row>
    <row r="601" spans="1:58" x14ac:dyDescent="0.2">
      <c r="A601">
        <v>561</v>
      </c>
      <c r="B601" t="str">
        <f t="shared" si="54"/>
        <v>08.14.17_18m_1</v>
      </c>
      <c r="D601" t="str">
        <f t="shared" si="53"/>
        <v>B081417TAWCSCB33CD18</v>
      </c>
      <c r="E601">
        <v>1</v>
      </c>
      <c r="F601" t="s">
        <v>686</v>
      </c>
      <c r="G601" t="str">
        <f t="shared" si="55"/>
        <v>081417</v>
      </c>
      <c r="H601" s="10">
        <v>18</v>
      </c>
      <c r="J601" t="s">
        <v>684</v>
      </c>
      <c r="K601" t="str">
        <f t="shared" si="56"/>
        <v>081417</v>
      </c>
      <c r="L601" t="s">
        <v>973</v>
      </c>
    </row>
    <row r="602" spans="1:58" x14ac:dyDescent="0.2">
      <c r="A602">
        <v>562</v>
      </c>
      <c r="B602" t="str">
        <f t="shared" si="54"/>
        <v>08.14.17_20m_1</v>
      </c>
      <c r="D602" t="str">
        <f t="shared" si="53"/>
        <v>B081417TAWCSCB33CD20</v>
      </c>
      <c r="E602">
        <v>1</v>
      </c>
      <c r="F602" t="s">
        <v>686</v>
      </c>
      <c r="G602" t="str">
        <f t="shared" si="55"/>
        <v>081417</v>
      </c>
      <c r="H602" s="10">
        <v>20</v>
      </c>
      <c r="J602" t="s">
        <v>684</v>
      </c>
      <c r="K602" t="str">
        <f t="shared" si="56"/>
        <v>081417</v>
      </c>
      <c r="L602" t="s">
        <v>972</v>
      </c>
    </row>
    <row r="603" spans="1:58" x14ac:dyDescent="0.2">
      <c r="A603">
        <v>563</v>
      </c>
      <c r="B603" t="str">
        <f t="shared" si="54"/>
        <v>08.14.17_0m_2</v>
      </c>
      <c r="D603" t="str">
        <f t="shared" si="53"/>
        <v>B081417TAWCSCB33CD0</v>
      </c>
      <c r="E603">
        <v>2</v>
      </c>
      <c r="F603" t="s">
        <v>686</v>
      </c>
      <c r="G603" t="str">
        <f t="shared" si="55"/>
        <v>081417</v>
      </c>
      <c r="H603" s="10">
        <v>0</v>
      </c>
      <c r="J603" t="s">
        <v>684</v>
      </c>
      <c r="K603" t="str">
        <f t="shared" si="56"/>
        <v>081417</v>
      </c>
    </row>
    <row r="604" spans="1:58" x14ac:dyDescent="0.2">
      <c r="A604">
        <v>564</v>
      </c>
      <c r="B604" t="str">
        <f>CONCATENATE("08.14.17_",H604,"_",E604)</f>
        <v>08.14.17_SB_1</v>
      </c>
      <c r="D604" t="str">
        <f t="shared" si="53"/>
        <v>B081417TAWCSCB33CDSB</v>
      </c>
      <c r="E604">
        <v>1</v>
      </c>
      <c r="F604" t="s">
        <v>686</v>
      </c>
      <c r="G604" t="str">
        <f t="shared" si="55"/>
        <v>081417</v>
      </c>
      <c r="H604" s="10" t="s">
        <v>687</v>
      </c>
      <c r="J604" t="s">
        <v>684</v>
      </c>
      <c r="K604" t="str">
        <f t="shared" si="56"/>
        <v>081417</v>
      </c>
    </row>
    <row r="605" spans="1:58" x14ac:dyDescent="0.2">
      <c r="A605">
        <v>567</v>
      </c>
      <c r="B605" t="s">
        <v>1016</v>
      </c>
      <c r="C605" s="14" t="str">
        <f t="shared" ref="C605:C606" si="57">CONCATENATE("S",D605,"V",I605,"T",J605,"R",E605)</f>
        <v>SB062716TAWCSCB33CD12VTV4R2</v>
      </c>
      <c r="D605" s="14" t="str">
        <f t="shared" si="53"/>
        <v>B062716TAWCSCB33CD12</v>
      </c>
      <c r="E605" s="15">
        <v>2</v>
      </c>
      <c r="F605" s="14" t="s">
        <v>686</v>
      </c>
      <c r="G605" s="18" t="s">
        <v>1018</v>
      </c>
      <c r="H605" s="16" t="s">
        <v>619</v>
      </c>
      <c r="I605" s="14"/>
      <c r="J605" s="14" t="s">
        <v>684</v>
      </c>
      <c r="K605" s="14" t="str">
        <f t="shared" si="56"/>
        <v>062716</v>
      </c>
      <c r="L605" s="21" t="s">
        <v>956</v>
      </c>
      <c r="M605" s="14"/>
      <c r="N605" s="14"/>
      <c r="O605" s="14"/>
      <c r="P605" s="14">
        <v>71017</v>
      </c>
      <c r="Q605" s="14" t="s">
        <v>976</v>
      </c>
      <c r="R605" s="18"/>
      <c r="S605" s="19">
        <v>42927</v>
      </c>
      <c r="T605" s="14" t="s">
        <v>976</v>
      </c>
      <c r="U605" s="20"/>
      <c r="V605" s="19">
        <v>42928</v>
      </c>
      <c r="W605" s="12">
        <v>17.738339294356336</v>
      </c>
      <c r="X605" s="14" t="s">
        <v>976</v>
      </c>
      <c r="Y605" s="14" t="s">
        <v>979</v>
      </c>
      <c r="Z605" s="19">
        <v>42933</v>
      </c>
      <c r="AA605" s="3">
        <v>18</v>
      </c>
      <c r="AB605" s="14" t="s">
        <v>1019</v>
      </c>
      <c r="AC605" s="14"/>
      <c r="AD605" s="14"/>
      <c r="AE605" s="18" t="s">
        <v>980</v>
      </c>
      <c r="AF605" s="22">
        <v>42934</v>
      </c>
      <c r="AG605" s="14" t="s">
        <v>978</v>
      </c>
      <c r="AH605" s="14"/>
      <c r="AI605" s="14" t="s">
        <v>981</v>
      </c>
      <c r="AJ605" s="19">
        <v>42940</v>
      </c>
      <c r="AK605" t="s">
        <v>1020</v>
      </c>
      <c r="AL605" s="14"/>
      <c r="AM605" s="14"/>
      <c r="AN605" s="15">
        <v>9</v>
      </c>
      <c r="AO605" s="14"/>
      <c r="AP605" s="14"/>
      <c r="AQ605" s="19">
        <v>42576</v>
      </c>
      <c r="AR605" s="3" t="s">
        <v>976</v>
      </c>
      <c r="AS605" s="14"/>
      <c r="AT605" s="19">
        <v>42942</v>
      </c>
      <c r="AU605" s="14" t="s">
        <v>976</v>
      </c>
      <c r="AV605" s="14"/>
      <c r="AW605" s="22">
        <v>42971</v>
      </c>
      <c r="AX605" s="14" t="s">
        <v>204</v>
      </c>
      <c r="AY605" s="14" t="s">
        <v>991</v>
      </c>
      <c r="AZ605" s="14" t="s">
        <v>992</v>
      </c>
      <c r="BA605" s="14"/>
      <c r="BB605" s="14"/>
      <c r="BC605" s="14" t="s">
        <v>993</v>
      </c>
      <c r="BD605" s="14" t="s">
        <v>995</v>
      </c>
      <c r="BE605" s="14" t="s">
        <v>995</v>
      </c>
      <c r="BF605" s="14" t="s">
        <v>994</v>
      </c>
    </row>
    <row r="606" spans="1:58" x14ac:dyDescent="0.2">
      <c r="A606">
        <v>568</v>
      </c>
      <c r="B606" t="s">
        <v>1017</v>
      </c>
      <c r="C606" s="14" t="str">
        <f t="shared" si="57"/>
        <v>SB062716TAWCSCB33CD1VTV4R3</v>
      </c>
      <c r="D606" s="14" t="str">
        <f t="shared" si="53"/>
        <v>B062716TAWCSCB33CD1</v>
      </c>
      <c r="E606">
        <v>3</v>
      </c>
      <c r="F606" s="14" t="s">
        <v>686</v>
      </c>
      <c r="G606" s="18" t="s">
        <v>1018</v>
      </c>
      <c r="H606" s="10" t="s">
        <v>609</v>
      </c>
      <c r="J606" s="14" t="s">
        <v>684</v>
      </c>
      <c r="K606" s="14" t="str">
        <f t="shared" si="56"/>
        <v>062716</v>
      </c>
      <c r="P606" s="14">
        <v>71017</v>
      </c>
      <c r="Q606" s="14" t="s">
        <v>976</v>
      </c>
      <c r="S606" s="19">
        <v>42927</v>
      </c>
      <c r="T606" s="14" t="s">
        <v>976</v>
      </c>
      <c r="V606" s="19">
        <v>42928</v>
      </c>
      <c r="W606" s="12">
        <v>15.868697990690032</v>
      </c>
      <c r="X606" s="14" t="s">
        <v>976</v>
      </c>
      <c r="Y606" s="14" t="s">
        <v>979</v>
      </c>
      <c r="Z606" s="19">
        <v>42933</v>
      </c>
      <c r="AA606" s="3">
        <v>17</v>
      </c>
      <c r="AB606" s="14" t="s">
        <v>1019</v>
      </c>
      <c r="AE606" s="18" t="s">
        <v>980</v>
      </c>
      <c r="AF606" s="22">
        <v>42934</v>
      </c>
      <c r="AG606" s="14" t="s">
        <v>978</v>
      </c>
      <c r="AI606" s="14" t="s">
        <v>981</v>
      </c>
      <c r="AJ606" s="19">
        <v>42940</v>
      </c>
      <c r="AK606" t="s">
        <v>1021</v>
      </c>
      <c r="AN606" s="15">
        <v>9</v>
      </c>
      <c r="AQ606" s="19">
        <v>42576</v>
      </c>
      <c r="AR606" s="3" t="s">
        <v>976</v>
      </c>
      <c r="AT606" s="19">
        <v>42942</v>
      </c>
      <c r="AU606" s="14" t="s">
        <v>976</v>
      </c>
      <c r="AW606" s="22">
        <v>42971</v>
      </c>
      <c r="AX606" s="14" t="s">
        <v>204</v>
      </c>
      <c r="AY606" s="14" t="s">
        <v>991</v>
      </c>
      <c r="AZ606" s="14" t="s">
        <v>992</v>
      </c>
      <c r="BA606" s="14"/>
      <c r="BB606" s="14"/>
      <c r="BC606" s="14" t="s">
        <v>993</v>
      </c>
      <c r="BD606" s="14" t="s">
        <v>995</v>
      </c>
      <c r="BE606" s="14" t="s">
        <v>995</v>
      </c>
      <c r="BF606" s="14" t="s">
        <v>994</v>
      </c>
    </row>
    <row r="607" spans="1:58" x14ac:dyDescent="0.2">
      <c r="A607">
        <v>569</v>
      </c>
      <c r="B607" s="3" t="s">
        <v>1024</v>
      </c>
      <c r="C607" s="3" t="s">
        <v>1022</v>
      </c>
      <c r="D607" s="3" t="s">
        <v>1023</v>
      </c>
      <c r="E607" s="3">
        <v>2</v>
      </c>
      <c r="F607" s="3" t="s">
        <v>686</v>
      </c>
      <c r="G607" s="3">
        <v>60117</v>
      </c>
      <c r="H607" s="24" t="s">
        <v>609</v>
      </c>
      <c r="I607" s="3"/>
      <c r="J607" s="3" t="s">
        <v>684</v>
      </c>
      <c r="K607" s="3">
        <v>60117</v>
      </c>
      <c r="L607" s="25"/>
      <c r="M607" s="3"/>
      <c r="N607" s="3"/>
      <c r="O607" s="3"/>
      <c r="P607" s="3">
        <v>71017</v>
      </c>
      <c r="Q607" s="3" t="s">
        <v>976</v>
      </c>
      <c r="R607" s="23"/>
      <c r="S607" s="8">
        <v>42927</v>
      </c>
      <c r="T607" s="3" t="s">
        <v>976</v>
      </c>
      <c r="U607" s="12">
        <v>1.39</v>
      </c>
      <c r="V607" s="8">
        <v>42928</v>
      </c>
      <c r="W607" s="12">
        <v>18.96</v>
      </c>
      <c r="X607" s="3" t="s">
        <v>976</v>
      </c>
      <c r="Y607" s="3" t="s">
        <v>979</v>
      </c>
    </row>
    <row r="608" spans="1:58" x14ac:dyDescent="0.2">
      <c r="A608" s="3"/>
    </row>
  </sheetData>
  <sortState ref="A2:AZ285">
    <sortCondition ref="A2:A285"/>
  </sortState>
  <hyperlinks>
    <hyperlink ref="BC2" r:id="rId1"/>
    <hyperlink ref="BC3" r:id="rId2"/>
    <hyperlink ref="BC4" r:id="rId3"/>
    <hyperlink ref="BC5" r:id="rId4"/>
    <hyperlink ref="BC6" r:id="rId5"/>
    <hyperlink ref="BC7" r:id="rId6"/>
    <hyperlink ref="BC8" r:id="rId7"/>
    <hyperlink ref="BC9" r:id="rId8"/>
    <hyperlink ref="BC10" r:id="rId9"/>
    <hyperlink ref="BC11" r:id="rId10"/>
    <hyperlink ref="BC12" r:id="rId11"/>
    <hyperlink ref="BC13" r:id="rId12"/>
    <hyperlink ref="BC14" r:id="rId13"/>
    <hyperlink ref="BC15" r:id="rId14"/>
    <hyperlink ref="BC16" r:id="rId15"/>
    <hyperlink ref="BC17" r:id="rId16"/>
    <hyperlink ref="BC18" r:id="rId17"/>
    <hyperlink ref="BC19" r:id="rId18"/>
    <hyperlink ref="BC20" r:id="rId19"/>
    <hyperlink ref="BC21" r:id="rId20"/>
    <hyperlink ref="BC22" r:id="rId21"/>
    <hyperlink ref="BC23" r:id="rId22"/>
    <hyperlink ref="BC24" r:id="rId23"/>
    <hyperlink ref="BC25" r:id="rId24"/>
    <hyperlink ref="BC26" r:id="rId25"/>
    <hyperlink ref="BC27" r:id="rId26"/>
    <hyperlink ref="BC28" r:id="rId27"/>
    <hyperlink ref="BC29" r:id="rId28"/>
    <hyperlink ref="BC30" r:id="rId29"/>
    <hyperlink ref="BC31" r:id="rId30"/>
    <hyperlink ref="BC32" r:id="rId31"/>
    <hyperlink ref="BC33" r:id="rId32"/>
    <hyperlink ref="BC34" r:id="rId33"/>
    <hyperlink ref="BC35" r:id="rId34"/>
    <hyperlink ref="BC36" r:id="rId35"/>
    <hyperlink ref="BC37" r:id="rId36"/>
    <hyperlink ref="BC38" r:id="rId37"/>
    <hyperlink ref="BC39" r:id="rId38"/>
    <hyperlink ref="BC40" r:id="rId39"/>
    <hyperlink ref="BC41" r:id="rId40"/>
    <hyperlink ref="BC42" r:id="rId41"/>
    <hyperlink ref="BC43" r:id="rId42"/>
    <hyperlink ref="BC44" r:id="rId43"/>
    <hyperlink ref="BC45" r:id="rId44"/>
    <hyperlink ref="BC46" r:id="rId45"/>
    <hyperlink ref="BC47" r:id="rId46"/>
    <hyperlink ref="BC48" r:id="rId47"/>
    <hyperlink ref="BC49" r:id="rId48"/>
    <hyperlink ref="BC50" r:id="rId49"/>
    <hyperlink ref="BC51" r:id="rId50"/>
    <hyperlink ref="BC52" r:id="rId51"/>
    <hyperlink ref="BC53" r:id="rId52"/>
    <hyperlink ref="BC54" r:id="rId53"/>
    <hyperlink ref="BC55" r:id="rId54"/>
    <hyperlink ref="BC56" r:id="rId55"/>
    <hyperlink ref="BC57" r:id="rId56"/>
    <hyperlink ref="BC58" r:id="rId57"/>
    <hyperlink ref="BC59" r:id="rId58"/>
    <hyperlink ref="BC60" r:id="rId59"/>
    <hyperlink ref="BC61" r:id="rId60"/>
    <hyperlink ref="BC62" r:id="rId61"/>
    <hyperlink ref="BC63" r:id="rId62"/>
    <hyperlink ref="BC64" r:id="rId63"/>
    <hyperlink ref="BC65" r:id="rId64"/>
    <hyperlink ref="BC66" r:id="rId65"/>
    <hyperlink ref="BC67" r:id="rId66"/>
    <hyperlink ref="BC68" r:id="rId67"/>
    <hyperlink ref="BC69" r:id="rId68"/>
    <hyperlink ref="BC70" r:id="rId69"/>
    <hyperlink ref="BC71" r:id="rId70"/>
    <hyperlink ref="BC72" r:id="rId71"/>
    <hyperlink ref="BC73" r:id="rId72"/>
    <hyperlink ref="BC74" r:id="rId73"/>
    <hyperlink ref="BC75" r:id="rId74"/>
    <hyperlink ref="BC76" r:id="rId75"/>
    <hyperlink ref="BC77" r:id="rId76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2017-03-24T16:03:09Z</dcterms:created>
  <dcterms:modified xsi:type="dcterms:W3CDTF">2017-12-14T00:38:44Z</dcterms:modified>
</cp:coreProperties>
</file>