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4de5bf14dc496/"/>
    </mc:Choice>
  </mc:AlternateContent>
  <xr:revisionPtr revIDLastSave="22" documentId="13_ncr:1_{A5078FCE-7BB9-4F7B-90AE-292286924E92}" xr6:coauthVersionLast="47" xr6:coauthVersionMax="47" xr10:uidLastSave="{DB4F774B-11DD-49FD-8AF6-642D439FDC08}"/>
  <bookViews>
    <workbookView xWindow="-108" yWindow="-108" windowWidth="23256" windowHeight="12456" activeTab="3" xr2:uid="{4864E6B9-F206-4E07-86E0-23B10837A378}"/>
  </bookViews>
  <sheets>
    <sheet name="ALL-GOLD-SILVER-STOCK" sheetId="7" r:id="rId1"/>
    <sheet name="ALL-SALES" sheetId="4" r:id="rId2"/>
    <sheet name="TAMIL" sheetId="8" r:id="rId3"/>
    <sheet name="AGUST" sheetId="10" r:id="rId4"/>
  </sheets>
  <definedNames>
    <definedName name="_xlnm._FilterDatabase" localSheetId="3" hidden="1">AGUST!$A$1:$Y$1</definedName>
    <definedName name="_xlnm._FilterDatabase" localSheetId="0" hidden="1">'ALL-GOLD-SILVER-STOCK'!$A$1:$H$696</definedName>
    <definedName name="_xlnm._FilterDatabase" localSheetId="1" hidden="1">'ALL-SALES'!$A$1:$S$313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5" i="7" l="1"/>
  <c r="H713" i="7"/>
  <c r="H718" i="7"/>
  <c r="R19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2" i="10"/>
  <c r="G3" i="10"/>
  <c r="J3" i="10" s="1"/>
  <c r="G8" i="10"/>
  <c r="J8" i="10" s="1"/>
  <c r="G10" i="10"/>
  <c r="J10" i="10" s="1"/>
  <c r="G11" i="10"/>
  <c r="J11" i="10" s="1"/>
  <c r="G12" i="10"/>
  <c r="G13" i="10"/>
  <c r="J13" i="10" s="1"/>
  <c r="G14" i="10"/>
  <c r="J14" i="10" s="1"/>
  <c r="G15" i="10"/>
  <c r="J15" i="10" s="1"/>
  <c r="G16" i="10"/>
  <c r="J16" i="10" s="1"/>
  <c r="G17" i="10"/>
  <c r="J17" i="10" s="1"/>
  <c r="G18" i="10"/>
  <c r="J18" i="10" s="1"/>
  <c r="G19" i="10"/>
  <c r="J19" i="10" s="1"/>
  <c r="G20" i="10"/>
  <c r="J20" i="10" s="1"/>
  <c r="G21" i="10"/>
  <c r="G22" i="10"/>
  <c r="G23" i="10"/>
  <c r="J23" i="10" s="1"/>
  <c r="G24" i="10"/>
  <c r="J24" i="10" s="1"/>
  <c r="G25" i="10"/>
  <c r="J25" i="10" s="1"/>
  <c r="G26" i="10"/>
  <c r="G27" i="10"/>
  <c r="J27" i="10" s="1"/>
  <c r="G28" i="10"/>
  <c r="J28" i="10" s="1"/>
  <c r="G29" i="10"/>
  <c r="J29" i="10" s="1"/>
  <c r="G30" i="10"/>
  <c r="J30" i="10" s="1"/>
  <c r="G31" i="10"/>
  <c r="J31" i="10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E3" i="10"/>
  <c r="E5" i="10"/>
  <c r="E6" i="10"/>
  <c r="E8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667" i="7"/>
  <c r="H598" i="7"/>
  <c r="H597" i="7"/>
  <c r="H681" i="7"/>
  <c r="H673" i="7"/>
  <c r="H699" i="7"/>
  <c r="H698" i="7"/>
  <c r="H697" i="7"/>
  <c r="P2" i="4"/>
  <c r="N2" i="4"/>
  <c r="F2" i="10"/>
  <c r="D2" i="10"/>
  <c r="C2" i="10"/>
  <c r="C2" i="4"/>
  <c r="T2" i="4"/>
  <c r="T10" i="4"/>
  <c r="E3" i="8"/>
  <c r="D7" i="8"/>
  <c r="W17" i="4"/>
  <c r="T4" i="4"/>
  <c r="N188" i="4"/>
  <c r="P188" i="4" s="1"/>
  <c r="C314" i="4"/>
  <c r="H717" i="7"/>
  <c r="G175" i="4" s="1"/>
  <c r="H714" i="7"/>
  <c r="G174" i="4" s="1"/>
  <c r="G173" i="4"/>
  <c r="H705" i="7"/>
  <c r="G169" i="4" s="1"/>
  <c r="H712" i="7"/>
  <c r="G164" i="4" s="1"/>
  <c r="F703" i="7"/>
  <c r="H704" i="7"/>
  <c r="G162" i="4" s="1"/>
  <c r="H703" i="7"/>
  <c r="G160" i="4" s="1"/>
  <c r="H702" i="7"/>
  <c r="H711" i="7"/>
  <c r="H710" i="7"/>
  <c r="G149" i="4" s="1"/>
  <c r="C105" i="4"/>
  <c r="N131" i="4"/>
  <c r="P131" i="4" s="1"/>
  <c r="H157" i="7"/>
  <c r="G134" i="4" s="1"/>
  <c r="D104" i="4"/>
  <c r="E104" i="4"/>
  <c r="F104" i="4"/>
  <c r="C104" i="4"/>
  <c r="C88" i="4"/>
  <c r="D88" i="4"/>
  <c r="F88" i="4"/>
  <c r="C89" i="4"/>
  <c r="D89" i="4"/>
  <c r="E89" i="4"/>
  <c r="F89" i="4"/>
  <c r="C90" i="4"/>
  <c r="D90" i="4"/>
  <c r="E90" i="4"/>
  <c r="F90" i="4"/>
  <c r="C91" i="4"/>
  <c r="D91" i="4"/>
  <c r="F91" i="4"/>
  <c r="G91" i="4"/>
  <c r="C92" i="4"/>
  <c r="D92" i="4"/>
  <c r="F92" i="4"/>
  <c r="C93" i="4"/>
  <c r="D93" i="4"/>
  <c r="F93" i="4"/>
  <c r="C94" i="4"/>
  <c r="D94" i="4"/>
  <c r="F94" i="4"/>
  <c r="C95" i="4"/>
  <c r="D95" i="4"/>
  <c r="F95" i="4"/>
  <c r="C96" i="4"/>
  <c r="D96" i="4"/>
  <c r="F96" i="4"/>
  <c r="C97" i="4"/>
  <c r="D97" i="4"/>
  <c r="E97" i="4"/>
  <c r="F97" i="4"/>
  <c r="G97" i="4"/>
  <c r="C98" i="4"/>
  <c r="D98" i="4"/>
  <c r="E98" i="4"/>
  <c r="F98" i="4"/>
  <c r="C99" i="4"/>
  <c r="D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F103" i="4"/>
  <c r="D105" i="4"/>
  <c r="E105" i="4"/>
  <c r="F105" i="4"/>
  <c r="C106" i="4"/>
  <c r="D106" i="4"/>
  <c r="E106" i="4"/>
  <c r="F106" i="4"/>
  <c r="C107" i="4"/>
  <c r="H107" i="4" s="1"/>
  <c r="D107" i="4"/>
  <c r="E107" i="4"/>
  <c r="F107" i="4"/>
  <c r="C108" i="4"/>
  <c r="D108" i="4"/>
  <c r="E108" i="4"/>
  <c r="F108" i="4"/>
  <c r="C109" i="4"/>
  <c r="H109" i="4" s="1"/>
  <c r="D109" i="4"/>
  <c r="E109" i="4"/>
  <c r="F109" i="4"/>
  <c r="C110" i="4"/>
  <c r="H110" i="4" s="1"/>
  <c r="D110" i="4"/>
  <c r="E110" i="4"/>
  <c r="F110" i="4"/>
  <c r="C111" i="4"/>
  <c r="H111" i="4" s="1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H115" i="4" s="1"/>
  <c r="D115" i="4"/>
  <c r="E115" i="4"/>
  <c r="F115" i="4"/>
  <c r="C116" i="4"/>
  <c r="H116" i="4" s="1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F119" i="4"/>
  <c r="C120" i="4"/>
  <c r="D120" i="4"/>
  <c r="F120" i="4"/>
  <c r="C121" i="4"/>
  <c r="D121" i="4"/>
  <c r="F121" i="4"/>
  <c r="C122" i="4"/>
  <c r="D122" i="4"/>
  <c r="F122" i="4"/>
  <c r="C123" i="4"/>
  <c r="D123" i="4"/>
  <c r="F123" i="4"/>
  <c r="C124" i="4"/>
  <c r="D124" i="4"/>
  <c r="F124" i="4"/>
  <c r="C125" i="4"/>
  <c r="D125" i="4"/>
  <c r="F125" i="4"/>
  <c r="C126" i="4"/>
  <c r="D126" i="4"/>
  <c r="F126" i="4"/>
  <c r="C127" i="4"/>
  <c r="D127" i="4"/>
  <c r="F127" i="4"/>
  <c r="C128" i="4"/>
  <c r="D128" i="4"/>
  <c r="F128" i="4"/>
  <c r="C129" i="4"/>
  <c r="D129" i="4"/>
  <c r="F129" i="4"/>
  <c r="C130" i="4"/>
  <c r="D130" i="4"/>
  <c r="F130" i="4"/>
  <c r="C132" i="4"/>
  <c r="D132" i="4"/>
  <c r="F132" i="4"/>
  <c r="C133" i="4"/>
  <c r="D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9" i="4"/>
  <c r="D139" i="4"/>
  <c r="F139" i="4"/>
  <c r="C140" i="4"/>
  <c r="D140" i="4"/>
  <c r="F140" i="4"/>
  <c r="C141" i="4"/>
  <c r="D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G150" i="4"/>
  <c r="C151" i="4"/>
  <c r="D151" i="4"/>
  <c r="F151" i="4"/>
  <c r="C152" i="4"/>
  <c r="D152" i="4"/>
  <c r="E152" i="4"/>
  <c r="F152" i="4"/>
  <c r="C153" i="4"/>
  <c r="D153" i="4"/>
  <c r="E153" i="4"/>
  <c r="F153" i="4"/>
  <c r="G153" i="4"/>
  <c r="C154" i="4"/>
  <c r="D154" i="4"/>
  <c r="F154" i="4"/>
  <c r="C155" i="4"/>
  <c r="D155" i="4"/>
  <c r="E155" i="4"/>
  <c r="F155" i="4"/>
  <c r="C156" i="4"/>
  <c r="D156" i="4"/>
  <c r="E156" i="4"/>
  <c r="F156" i="4"/>
  <c r="C157" i="4"/>
  <c r="D157" i="4"/>
  <c r="F157" i="4"/>
  <c r="C159" i="4"/>
  <c r="D159" i="4"/>
  <c r="F159" i="4"/>
  <c r="C160" i="4"/>
  <c r="D160" i="4"/>
  <c r="E160" i="4"/>
  <c r="F160" i="4"/>
  <c r="C161" i="4"/>
  <c r="D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G165" i="4"/>
  <c r="C166" i="4"/>
  <c r="D166" i="4"/>
  <c r="E166" i="4"/>
  <c r="F166" i="4"/>
  <c r="C168" i="4"/>
  <c r="D168" i="4"/>
  <c r="E168" i="4"/>
  <c r="F168" i="4"/>
  <c r="C169" i="4"/>
  <c r="D169" i="4"/>
  <c r="E169" i="4"/>
  <c r="F169" i="4"/>
  <c r="C171" i="4"/>
  <c r="D171" i="4"/>
  <c r="E171" i="4"/>
  <c r="F171" i="4"/>
  <c r="C172" i="4"/>
  <c r="D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F180" i="4"/>
  <c r="C181" i="4"/>
  <c r="D181" i="4"/>
  <c r="E181" i="4"/>
  <c r="F181" i="4"/>
  <c r="C182" i="4"/>
  <c r="D182" i="4"/>
  <c r="F182" i="4"/>
  <c r="C183" i="4"/>
  <c r="D183" i="4"/>
  <c r="E183" i="4"/>
  <c r="F183" i="4"/>
  <c r="G183" i="4"/>
  <c r="C184" i="4"/>
  <c r="D184" i="4"/>
  <c r="E184" i="4"/>
  <c r="F184" i="4"/>
  <c r="C185" i="4"/>
  <c r="D185" i="4"/>
  <c r="F185" i="4"/>
  <c r="C187" i="4"/>
  <c r="D187" i="4"/>
  <c r="E187" i="4"/>
  <c r="F187" i="4"/>
  <c r="G187" i="4"/>
  <c r="C189" i="4"/>
  <c r="D189" i="4"/>
  <c r="F189" i="4"/>
  <c r="C191" i="4"/>
  <c r="D191" i="4"/>
  <c r="E191" i="4"/>
  <c r="F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G205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C211" i="4"/>
  <c r="D211" i="4"/>
  <c r="E211" i="4"/>
  <c r="F211" i="4"/>
  <c r="G211" i="4"/>
  <c r="C212" i="4"/>
  <c r="D212" i="4"/>
  <c r="E212" i="4"/>
  <c r="F212" i="4"/>
  <c r="G212" i="4"/>
  <c r="C213" i="4"/>
  <c r="D213" i="4"/>
  <c r="E213" i="4"/>
  <c r="F213" i="4"/>
  <c r="G213" i="4"/>
  <c r="C214" i="4"/>
  <c r="D214" i="4"/>
  <c r="E214" i="4"/>
  <c r="F214" i="4"/>
  <c r="G214" i="4"/>
  <c r="C215" i="4"/>
  <c r="D215" i="4"/>
  <c r="E215" i="4"/>
  <c r="F215" i="4"/>
  <c r="G215" i="4"/>
  <c r="C216" i="4"/>
  <c r="D216" i="4"/>
  <c r="E216" i="4"/>
  <c r="F216" i="4"/>
  <c r="G216" i="4"/>
  <c r="C217" i="4"/>
  <c r="D217" i="4"/>
  <c r="E217" i="4"/>
  <c r="F217" i="4"/>
  <c r="G217" i="4"/>
  <c r="C218" i="4"/>
  <c r="D218" i="4"/>
  <c r="E218" i="4"/>
  <c r="F218" i="4"/>
  <c r="G218" i="4"/>
  <c r="C219" i="4"/>
  <c r="D219" i="4"/>
  <c r="E219" i="4"/>
  <c r="F219" i="4"/>
  <c r="G219" i="4"/>
  <c r="C220" i="4"/>
  <c r="D220" i="4"/>
  <c r="E220" i="4"/>
  <c r="F220" i="4"/>
  <c r="G220" i="4"/>
  <c r="C221" i="4"/>
  <c r="D221" i="4"/>
  <c r="E221" i="4"/>
  <c r="F221" i="4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C229" i="4"/>
  <c r="D229" i="4"/>
  <c r="E229" i="4"/>
  <c r="F229" i="4"/>
  <c r="G229" i="4"/>
  <c r="C230" i="4"/>
  <c r="D230" i="4"/>
  <c r="E230" i="4"/>
  <c r="F230" i="4"/>
  <c r="G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C234" i="4"/>
  <c r="D234" i="4"/>
  <c r="E234" i="4"/>
  <c r="F234" i="4"/>
  <c r="G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G241" i="4"/>
  <c r="C242" i="4"/>
  <c r="D242" i="4"/>
  <c r="E242" i="4"/>
  <c r="F242" i="4"/>
  <c r="G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C246" i="4"/>
  <c r="D246" i="4"/>
  <c r="E246" i="4"/>
  <c r="F246" i="4"/>
  <c r="G246" i="4"/>
  <c r="C247" i="4"/>
  <c r="D247" i="4"/>
  <c r="E247" i="4"/>
  <c r="F247" i="4"/>
  <c r="G247" i="4"/>
  <c r="C248" i="4"/>
  <c r="D248" i="4"/>
  <c r="E248" i="4"/>
  <c r="F248" i="4"/>
  <c r="G248" i="4"/>
  <c r="C249" i="4"/>
  <c r="D249" i="4"/>
  <c r="E249" i="4"/>
  <c r="F249" i="4"/>
  <c r="G249" i="4"/>
  <c r="C250" i="4"/>
  <c r="D250" i="4"/>
  <c r="E250" i="4"/>
  <c r="F250" i="4"/>
  <c r="G250" i="4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C254" i="4"/>
  <c r="D254" i="4"/>
  <c r="E254" i="4"/>
  <c r="F254" i="4"/>
  <c r="G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C261" i="4"/>
  <c r="D261" i="4"/>
  <c r="E261" i="4"/>
  <c r="F261" i="4"/>
  <c r="G261" i="4"/>
  <c r="C262" i="4"/>
  <c r="D262" i="4"/>
  <c r="E262" i="4"/>
  <c r="F262" i="4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G269" i="4"/>
  <c r="C270" i="4"/>
  <c r="D270" i="4"/>
  <c r="E270" i="4"/>
  <c r="F270" i="4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C274" i="4"/>
  <c r="D274" i="4"/>
  <c r="E274" i="4"/>
  <c r="F274" i="4"/>
  <c r="G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C283" i="4"/>
  <c r="D283" i="4"/>
  <c r="E283" i="4"/>
  <c r="F283" i="4"/>
  <c r="G283" i="4"/>
  <c r="C284" i="4"/>
  <c r="D284" i="4"/>
  <c r="E284" i="4"/>
  <c r="F284" i="4"/>
  <c r="G284" i="4"/>
  <c r="C285" i="4"/>
  <c r="D285" i="4"/>
  <c r="E285" i="4"/>
  <c r="F285" i="4"/>
  <c r="G285" i="4"/>
  <c r="C286" i="4"/>
  <c r="D286" i="4"/>
  <c r="E286" i="4"/>
  <c r="F286" i="4"/>
  <c r="G286" i="4"/>
  <c r="C287" i="4"/>
  <c r="D287" i="4"/>
  <c r="E287" i="4"/>
  <c r="F287" i="4"/>
  <c r="G287" i="4"/>
  <c r="C288" i="4"/>
  <c r="D288" i="4"/>
  <c r="E288" i="4"/>
  <c r="F288" i="4"/>
  <c r="G288" i="4"/>
  <c r="C289" i="4"/>
  <c r="D289" i="4"/>
  <c r="E289" i="4"/>
  <c r="F289" i="4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C294" i="4"/>
  <c r="D294" i="4"/>
  <c r="E294" i="4"/>
  <c r="F294" i="4"/>
  <c r="G294" i="4"/>
  <c r="C295" i="4"/>
  <c r="D295" i="4"/>
  <c r="E295" i="4"/>
  <c r="F295" i="4"/>
  <c r="G295" i="4"/>
  <c r="C296" i="4"/>
  <c r="D296" i="4"/>
  <c r="E296" i="4"/>
  <c r="F296" i="4"/>
  <c r="G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C301" i="4"/>
  <c r="D301" i="4"/>
  <c r="E301" i="4"/>
  <c r="F301" i="4"/>
  <c r="G301" i="4"/>
  <c r="C302" i="4"/>
  <c r="D302" i="4"/>
  <c r="E302" i="4"/>
  <c r="F302" i="4"/>
  <c r="G302" i="4"/>
  <c r="C303" i="4"/>
  <c r="D303" i="4"/>
  <c r="E303" i="4"/>
  <c r="F303" i="4"/>
  <c r="G303" i="4"/>
  <c r="C304" i="4"/>
  <c r="D304" i="4"/>
  <c r="E304" i="4"/>
  <c r="F304" i="4"/>
  <c r="G304" i="4"/>
  <c r="C305" i="4"/>
  <c r="D305" i="4"/>
  <c r="E305" i="4"/>
  <c r="F305" i="4"/>
  <c r="G305" i="4"/>
  <c r="C306" i="4"/>
  <c r="D306" i="4"/>
  <c r="E306" i="4"/>
  <c r="F306" i="4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G313" i="4"/>
  <c r="D314" i="4"/>
  <c r="E314" i="4"/>
  <c r="F314" i="4"/>
  <c r="G314" i="4"/>
  <c r="C86" i="4"/>
  <c r="D86" i="4"/>
  <c r="E86" i="4"/>
  <c r="F86" i="4"/>
  <c r="O84" i="4"/>
  <c r="D690" i="7"/>
  <c r="H152" i="7"/>
  <c r="H685" i="7"/>
  <c r="H686" i="7"/>
  <c r="H687" i="7"/>
  <c r="H688" i="7"/>
  <c r="H684" i="7"/>
  <c r="J12" i="10" l="1"/>
  <c r="J22" i="10"/>
  <c r="J21" i="10"/>
  <c r="J26" i="10"/>
  <c r="R2" i="4"/>
  <c r="F190" i="4"/>
  <c r="C190" i="4"/>
  <c r="D190" i="4"/>
  <c r="N42" i="4"/>
  <c r="D166" i="7"/>
  <c r="H166" i="7" s="1"/>
  <c r="G37" i="4" s="1"/>
  <c r="H696" i="7"/>
  <c r="G135" i="4" s="1"/>
  <c r="H707" i="7"/>
  <c r="G36" i="4" s="1"/>
  <c r="H148" i="7"/>
  <c r="G33" i="4" s="1"/>
  <c r="H695" i="7"/>
  <c r="G136" i="4" s="1"/>
  <c r="H694" i="7"/>
  <c r="G98" i="4" s="1"/>
  <c r="H692" i="7"/>
  <c r="G90" i="4" s="1"/>
  <c r="H691" i="7"/>
  <c r="G86" i="4" s="1"/>
  <c r="H690" i="7"/>
  <c r="G85" i="4" s="1"/>
  <c r="H689" i="7"/>
  <c r="G80" i="4" s="1"/>
  <c r="H679" i="7"/>
  <c r="G49" i="4" s="1"/>
  <c r="H678" i="7"/>
  <c r="G40" i="4" s="1"/>
  <c r="H677" i="7"/>
  <c r="G32" i="4" s="1"/>
  <c r="H676" i="7"/>
  <c r="G25" i="4" s="1"/>
  <c r="H675" i="7"/>
  <c r="G27" i="4"/>
  <c r="F23" i="4"/>
  <c r="F24" i="4"/>
  <c r="F25" i="4"/>
  <c r="F26" i="4"/>
  <c r="F27" i="4"/>
  <c r="E25" i="4"/>
  <c r="E27" i="4"/>
  <c r="D23" i="4"/>
  <c r="D24" i="4"/>
  <c r="D25" i="4"/>
  <c r="D26" i="4"/>
  <c r="C23" i="4"/>
  <c r="C24" i="4"/>
  <c r="C25" i="4"/>
  <c r="H709" i="7"/>
  <c r="G22" i="4" s="1"/>
  <c r="F709" i="7"/>
  <c r="E22" i="4" s="1"/>
  <c r="D146" i="7"/>
  <c r="H146" i="7" s="1"/>
  <c r="G18" i="4" s="1"/>
  <c r="F600" i="7"/>
  <c r="F601" i="7"/>
  <c r="F602" i="7"/>
  <c r="F603" i="7"/>
  <c r="F604" i="7"/>
  <c r="E46" i="4" s="1"/>
  <c r="F605" i="7"/>
  <c r="F606" i="7"/>
  <c r="E121" i="4" s="1"/>
  <c r="F607" i="7"/>
  <c r="F608" i="7"/>
  <c r="F609" i="7"/>
  <c r="F610" i="7"/>
  <c r="E39" i="4" s="1"/>
  <c r="F611" i="7"/>
  <c r="F612" i="7"/>
  <c r="F613" i="7"/>
  <c r="F614" i="7"/>
  <c r="F615" i="7"/>
  <c r="F616" i="7"/>
  <c r="F617" i="7"/>
  <c r="F618" i="7"/>
  <c r="F619" i="7"/>
  <c r="F620" i="7"/>
  <c r="F621" i="7"/>
  <c r="E185" i="4" s="1"/>
  <c r="F622" i="7"/>
  <c r="F623" i="7"/>
  <c r="F624" i="7"/>
  <c r="F625" i="7"/>
  <c r="E58" i="4" s="1"/>
  <c r="F626" i="7"/>
  <c r="F627" i="7"/>
  <c r="E75" i="4" s="1"/>
  <c r="F628" i="7"/>
  <c r="F629" i="7"/>
  <c r="E141" i="4" s="1"/>
  <c r="F630" i="7"/>
  <c r="E23" i="4" s="1"/>
  <c r="F631" i="7"/>
  <c r="F632" i="7"/>
  <c r="F633" i="7"/>
  <c r="F634" i="7"/>
  <c r="F635" i="7"/>
  <c r="F636" i="7"/>
  <c r="F637" i="7"/>
  <c r="F638" i="7"/>
  <c r="F639" i="7"/>
  <c r="F640" i="7"/>
  <c r="F641" i="7"/>
  <c r="F642" i="7"/>
  <c r="E94" i="4" s="1"/>
  <c r="F643" i="7"/>
  <c r="F644" i="7"/>
  <c r="F645" i="7"/>
  <c r="E4" i="10" s="1"/>
  <c r="F646" i="7"/>
  <c r="F647" i="7"/>
  <c r="F648" i="7"/>
  <c r="F649" i="7"/>
  <c r="F650" i="7"/>
  <c r="F651" i="7"/>
  <c r="E65" i="4" s="1"/>
  <c r="F652" i="7"/>
  <c r="F654" i="7"/>
  <c r="F655" i="7"/>
  <c r="F656" i="7"/>
  <c r="F657" i="7"/>
  <c r="F658" i="7"/>
  <c r="F659" i="7"/>
  <c r="F668" i="7"/>
  <c r="F669" i="7"/>
  <c r="F670" i="7"/>
  <c r="F672" i="7"/>
  <c r="E91" i="4" s="1"/>
  <c r="F674" i="7"/>
  <c r="F675" i="7"/>
  <c r="F599" i="7"/>
  <c r="E180" i="4" s="1"/>
  <c r="F542" i="7"/>
  <c r="F543" i="7"/>
  <c r="F544" i="7"/>
  <c r="F545" i="7"/>
  <c r="F546" i="7"/>
  <c r="E79" i="4" s="1"/>
  <c r="F547" i="7"/>
  <c r="E189" i="4" s="1"/>
  <c r="F548" i="7"/>
  <c r="E82" i="4" s="1"/>
  <c r="F549" i="7"/>
  <c r="F550" i="7"/>
  <c r="E119" i="4" s="1"/>
  <c r="F551" i="7"/>
  <c r="F552" i="7"/>
  <c r="E190" i="4" s="1"/>
  <c r="F553" i="7"/>
  <c r="F554" i="7"/>
  <c r="F555" i="7"/>
  <c r="E51" i="4" s="1"/>
  <c r="F556" i="7"/>
  <c r="E24" i="4" s="1"/>
  <c r="F557" i="7"/>
  <c r="F558" i="7"/>
  <c r="F559" i="7"/>
  <c r="E182" i="4" s="1"/>
  <c r="F560" i="7"/>
  <c r="F561" i="7"/>
  <c r="F562" i="7"/>
  <c r="F563" i="7"/>
  <c r="E78" i="4" s="1"/>
  <c r="F564" i="7"/>
  <c r="F565" i="7"/>
  <c r="E77" i="4" s="1"/>
  <c r="F566" i="7"/>
  <c r="E44" i="4" s="1"/>
  <c r="F567" i="7"/>
  <c r="F568" i="7"/>
  <c r="E120" i="4" s="1"/>
  <c r="F569" i="7"/>
  <c r="E96" i="4" s="1"/>
  <c r="F570" i="7"/>
  <c r="F571" i="7"/>
  <c r="F572" i="7"/>
  <c r="F573" i="7"/>
  <c r="E54" i="4" s="1"/>
  <c r="F574" i="7"/>
  <c r="F575" i="7"/>
  <c r="F576" i="7"/>
  <c r="F577" i="7"/>
  <c r="F578" i="7"/>
  <c r="F579" i="7"/>
  <c r="F580" i="7"/>
  <c r="E63" i="4" s="1"/>
  <c r="F581" i="7"/>
  <c r="F582" i="7"/>
  <c r="E10" i="4" s="1"/>
  <c r="F583" i="7"/>
  <c r="F584" i="7"/>
  <c r="F585" i="7"/>
  <c r="F586" i="7"/>
  <c r="F587" i="7"/>
  <c r="F588" i="7"/>
  <c r="F589" i="7"/>
  <c r="F590" i="7"/>
  <c r="E7" i="10" s="1"/>
  <c r="F591" i="7"/>
  <c r="F592" i="7"/>
  <c r="F593" i="7"/>
  <c r="F594" i="7"/>
  <c r="F595" i="7"/>
  <c r="F596" i="7"/>
  <c r="F541" i="7"/>
  <c r="E69" i="4" s="1"/>
  <c r="F303" i="7"/>
  <c r="F304" i="7"/>
  <c r="F305" i="7"/>
  <c r="F306" i="7"/>
  <c r="E35" i="4" s="1"/>
  <c r="F307" i="7"/>
  <c r="E133" i="4" s="1"/>
  <c r="F308" i="7"/>
  <c r="F309" i="7"/>
  <c r="F310" i="7"/>
  <c r="F311" i="7"/>
  <c r="F312" i="7"/>
  <c r="F313" i="7"/>
  <c r="F314" i="7"/>
  <c r="F315" i="7"/>
  <c r="F302" i="7"/>
  <c r="F295" i="7"/>
  <c r="F296" i="7"/>
  <c r="F297" i="7"/>
  <c r="E93" i="4" s="1"/>
  <c r="F298" i="7"/>
  <c r="E99" i="4" s="1"/>
  <c r="F299" i="7"/>
  <c r="F300" i="7"/>
  <c r="F301" i="7"/>
  <c r="F294" i="7"/>
  <c r="F277" i="7"/>
  <c r="E61" i="4" s="1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76" i="7"/>
  <c r="F249" i="7"/>
  <c r="F250" i="7"/>
  <c r="F251" i="7"/>
  <c r="E8" i="4" s="1"/>
  <c r="F252" i="7"/>
  <c r="F253" i="7"/>
  <c r="E126" i="4" s="1"/>
  <c r="F254" i="7"/>
  <c r="F255" i="7"/>
  <c r="F256" i="7"/>
  <c r="E59" i="4" s="1"/>
  <c r="F257" i="7"/>
  <c r="E74" i="4" s="1"/>
  <c r="F258" i="7"/>
  <c r="F259" i="7"/>
  <c r="F260" i="7"/>
  <c r="E84" i="4" s="1"/>
  <c r="F261" i="7"/>
  <c r="F262" i="7"/>
  <c r="F263" i="7"/>
  <c r="F264" i="7"/>
  <c r="F265" i="7"/>
  <c r="E127" i="4" s="1"/>
  <c r="F266" i="7"/>
  <c r="F267" i="7"/>
  <c r="E92" i="4" s="1"/>
  <c r="F268" i="7"/>
  <c r="E159" i="4" s="1"/>
  <c r="F269" i="7"/>
  <c r="E11" i="4" s="1"/>
  <c r="F270" i="7"/>
  <c r="F271" i="7"/>
  <c r="F272" i="7"/>
  <c r="F273" i="7"/>
  <c r="F274" i="7"/>
  <c r="F275" i="7"/>
  <c r="F248" i="7"/>
  <c r="F232" i="7"/>
  <c r="E31" i="4" s="1"/>
  <c r="G4" i="4"/>
  <c r="G16" i="4"/>
  <c r="G17" i="4"/>
  <c r="G20" i="4"/>
  <c r="G55" i="4"/>
  <c r="G56" i="4"/>
  <c r="G62" i="4"/>
  <c r="G67" i="4"/>
  <c r="G70" i="4"/>
  <c r="G72" i="4"/>
  <c r="G73" i="4"/>
  <c r="E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2" i="4"/>
  <c r="F31" i="4"/>
  <c r="F32" i="4"/>
  <c r="F33" i="4"/>
  <c r="F34" i="4"/>
  <c r="F35" i="4"/>
  <c r="F36" i="4"/>
  <c r="F37" i="4"/>
  <c r="F38" i="4"/>
  <c r="F39" i="4"/>
  <c r="F40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7" i="4"/>
  <c r="E4" i="4"/>
  <c r="E5" i="4"/>
  <c r="E6" i="4"/>
  <c r="E7" i="4"/>
  <c r="E9" i="4"/>
  <c r="E12" i="4"/>
  <c r="E13" i="4"/>
  <c r="E14" i="4"/>
  <c r="E15" i="4"/>
  <c r="E16" i="4"/>
  <c r="E17" i="4"/>
  <c r="E18" i="4"/>
  <c r="E20" i="4"/>
  <c r="E32" i="4"/>
  <c r="E33" i="4"/>
  <c r="E34" i="4"/>
  <c r="E36" i="4"/>
  <c r="E37" i="4"/>
  <c r="E38" i="4"/>
  <c r="E40" i="4"/>
  <c r="E45" i="4"/>
  <c r="E47" i="4"/>
  <c r="E49" i="4"/>
  <c r="E50" i="4"/>
  <c r="E52" i="4"/>
  <c r="E55" i="4"/>
  <c r="E56" i="4"/>
  <c r="E60" i="4"/>
  <c r="E62" i="4"/>
  <c r="E64" i="4"/>
  <c r="E67" i="4"/>
  <c r="E68" i="4"/>
  <c r="E70" i="4"/>
  <c r="E72" i="4"/>
  <c r="E73" i="4"/>
  <c r="E80" i="4"/>
  <c r="E81" i="4"/>
  <c r="E83" i="4"/>
  <c r="E8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2" i="4"/>
  <c r="D27" i="4"/>
  <c r="D31" i="4"/>
  <c r="D32" i="4"/>
  <c r="D33" i="4"/>
  <c r="D34" i="4"/>
  <c r="D35" i="4"/>
  <c r="D36" i="4"/>
  <c r="D37" i="4"/>
  <c r="D38" i="4"/>
  <c r="D39" i="4"/>
  <c r="D40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9" i="4"/>
  <c r="C20" i="4"/>
  <c r="C22" i="4"/>
  <c r="C26" i="4"/>
  <c r="C27" i="4"/>
  <c r="C31" i="4"/>
  <c r="C32" i="4"/>
  <c r="C33" i="4"/>
  <c r="C34" i="4"/>
  <c r="C35" i="4"/>
  <c r="C36" i="4"/>
  <c r="C38" i="4"/>
  <c r="C39" i="4"/>
  <c r="C40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7" i="4"/>
  <c r="F2" i="4"/>
  <c r="D2" i="4"/>
  <c r="H652" i="7"/>
  <c r="H651" i="7"/>
  <c r="G65" i="4" s="1"/>
  <c r="H650" i="7"/>
  <c r="H649" i="7"/>
  <c r="H648" i="7"/>
  <c r="H647" i="7"/>
  <c r="H646" i="7"/>
  <c r="H645" i="7"/>
  <c r="G4" i="10" s="1"/>
  <c r="J4" i="10" s="1"/>
  <c r="H644" i="7"/>
  <c r="H643" i="7"/>
  <c r="H642" i="7"/>
  <c r="G94" i="4" s="1"/>
  <c r="H641" i="7"/>
  <c r="H640" i="7"/>
  <c r="H639" i="7"/>
  <c r="H638" i="7"/>
  <c r="H637" i="7"/>
  <c r="H636" i="7"/>
  <c r="H635" i="7"/>
  <c r="H634" i="7"/>
  <c r="H633" i="7"/>
  <c r="H632" i="7"/>
  <c r="H631" i="7"/>
  <c r="H630" i="7"/>
  <c r="G23" i="4" s="1"/>
  <c r="H629" i="7"/>
  <c r="G141" i="4" s="1"/>
  <c r="H628" i="7"/>
  <c r="H627" i="7"/>
  <c r="G75" i="4" s="1"/>
  <c r="H626" i="7"/>
  <c r="H625" i="7"/>
  <c r="G58" i="4" s="1"/>
  <c r="H624" i="7"/>
  <c r="H623" i="7"/>
  <c r="H622" i="7"/>
  <c r="H621" i="7"/>
  <c r="G185" i="4" s="1"/>
  <c r="H620" i="7"/>
  <c r="H619" i="7"/>
  <c r="H618" i="7"/>
  <c r="H617" i="7"/>
  <c r="H616" i="7"/>
  <c r="H615" i="7"/>
  <c r="H614" i="7"/>
  <c r="H613" i="7"/>
  <c r="H612" i="7"/>
  <c r="H611" i="7"/>
  <c r="H610" i="7"/>
  <c r="G39" i="4" s="1"/>
  <c r="H609" i="7"/>
  <c r="H608" i="7"/>
  <c r="H607" i="7"/>
  <c r="H606" i="7"/>
  <c r="G121" i="4" s="1"/>
  <c r="H605" i="7"/>
  <c r="H604" i="7"/>
  <c r="G46" i="4" s="1"/>
  <c r="H603" i="7"/>
  <c r="H602" i="7"/>
  <c r="H601" i="7"/>
  <c r="H600" i="7"/>
  <c r="H599" i="7"/>
  <c r="G180" i="4" s="1"/>
  <c r="G177" i="4"/>
  <c r="G176" i="4"/>
  <c r="H596" i="7"/>
  <c r="H595" i="7"/>
  <c r="H594" i="7"/>
  <c r="H593" i="7"/>
  <c r="H592" i="7"/>
  <c r="H591" i="7"/>
  <c r="H590" i="7"/>
  <c r="G7" i="10" s="1"/>
  <c r="J7" i="10" s="1"/>
  <c r="H589" i="7"/>
  <c r="H588" i="7"/>
  <c r="H587" i="7"/>
  <c r="H586" i="7"/>
  <c r="H585" i="7"/>
  <c r="H584" i="7"/>
  <c r="H583" i="7"/>
  <c r="H582" i="7"/>
  <c r="G10" i="4" s="1"/>
  <c r="H581" i="7"/>
  <c r="H580" i="7"/>
  <c r="G63" i="4" s="1"/>
  <c r="H579" i="7"/>
  <c r="H578" i="7"/>
  <c r="H577" i="7"/>
  <c r="H576" i="7"/>
  <c r="H575" i="7"/>
  <c r="H574" i="7"/>
  <c r="H573" i="7"/>
  <c r="G54" i="4" s="1"/>
  <c r="H572" i="7"/>
  <c r="H571" i="7"/>
  <c r="H570" i="7"/>
  <c r="H569" i="7"/>
  <c r="G96" i="4" s="1"/>
  <c r="H568" i="7"/>
  <c r="G120" i="4" s="1"/>
  <c r="H567" i="7"/>
  <c r="H566" i="7"/>
  <c r="G44" i="4" s="1"/>
  <c r="H565" i="7"/>
  <c r="G77" i="4" s="1"/>
  <c r="H564" i="7"/>
  <c r="H563" i="7"/>
  <c r="G78" i="4" s="1"/>
  <c r="H562" i="7"/>
  <c r="H561" i="7"/>
  <c r="H560" i="7"/>
  <c r="H559" i="7"/>
  <c r="G182" i="4" s="1"/>
  <c r="H558" i="7"/>
  <c r="H557" i="7"/>
  <c r="H556" i="7"/>
  <c r="G24" i="4" s="1"/>
  <c r="H555" i="7"/>
  <c r="G51" i="4" s="1"/>
  <c r="H554" i="7"/>
  <c r="H553" i="7"/>
  <c r="H552" i="7"/>
  <c r="G190" i="4" s="1"/>
  <c r="H551" i="7"/>
  <c r="H550" i="7"/>
  <c r="G119" i="4" s="1"/>
  <c r="H549" i="7"/>
  <c r="H548" i="7"/>
  <c r="G82" i="4" s="1"/>
  <c r="H547" i="7"/>
  <c r="G189" i="4" s="1"/>
  <c r="H546" i="7"/>
  <c r="G79" i="4" s="1"/>
  <c r="H545" i="7"/>
  <c r="H544" i="7"/>
  <c r="H543" i="7"/>
  <c r="H542" i="7"/>
  <c r="H541" i="7"/>
  <c r="G69" i="4" s="1"/>
  <c r="H540" i="7"/>
  <c r="H539" i="7"/>
  <c r="H538" i="7"/>
  <c r="H537" i="7"/>
  <c r="G6" i="10" s="1"/>
  <c r="J6" i="10" s="1"/>
  <c r="H536" i="7"/>
  <c r="H535" i="7"/>
  <c r="H534" i="7"/>
  <c r="H533" i="7"/>
  <c r="H532" i="7"/>
  <c r="H531" i="7"/>
  <c r="G171" i="4" s="1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G155" i="4" s="1"/>
  <c r="H512" i="7"/>
  <c r="H511" i="7"/>
  <c r="H510" i="7"/>
  <c r="H509" i="7"/>
  <c r="G142" i="4" s="1"/>
  <c r="H508" i="7"/>
  <c r="G168" i="4" s="1"/>
  <c r="H507" i="7"/>
  <c r="H506" i="7"/>
  <c r="H505" i="7"/>
  <c r="H504" i="7"/>
  <c r="H503" i="7"/>
  <c r="H502" i="7"/>
  <c r="H501" i="7"/>
  <c r="H500" i="7"/>
  <c r="G144" i="4" s="1"/>
  <c r="H499" i="7"/>
  <c r="H498" i="7"/>
  <c r="H497" i="7"/>
  <c r="H496" i="7"/>
  <c r="H495" i="7"/>
  <c r="H494" i="7"/>
  <c r="H493" i="7"/>
  <c r="H492" i="7"/>
  <c r="H491" i="7"/>
  <c r="H490" i="7"/>
  <c r="G9" i="4" s="1"/>
  <c r="H489" i="7"/>
  <c r="H488" i="7"/>
  <c r="H487" i="7"/>
  <c r="H486" i="7"/>
  <c r="H485" i="7"/>
  <c r="H484" i="7"/>
  <c r="H483" i="7"/>
  <c r="H482" i="7"/>
  <c r="H481" i="7"/>
  <c r="G156" i="4" s="1"/>
  <c r="H480" i="7"/>
  <c r="H479" i="7"/>
  <c r="H478" i="7"/>
  <c r="G152" i="4" s="1"/>
  <c r="H477" i="7"/>
  <c r="H476" i="7"/>
  <c r="H475" i="7"/>
  <c r="H474" i="7"/>
  <c r="H473" i="7"/>
  <c r="H472" i="7"/>
  <c r="H471" i="7"/>
  <c r="H470" i="7"/>
  <c r="G60" i="4" s="1"/>
  <c r="H469" i="7"/>
  <c r="H468" i="7"/>
  <c r="H467" i="7"/>
  <c r="H466" i="7"/>
  <c r="H465" i="7"/>
  <c r="H464" i="7"/>
  <c r="G12" i="4" s="1"/>
  <c r="H463" i="7"/>
  <c r="H462" i="7"/>
  <c r="H461" i="7"/>
  <c r="H460" i="7"/>
  <c r="G13" i="4" s="1"/>
  <c r="H459" i="7"/>
  <c r="H458" i="7"/>
  <c r="G38" i="4" s="1"/>
  <c r="H457" i="7"/>
  <c r="H456" i="7"/>
  <c r="H455" i="7"/>
  <c r="G15" i="4" s="1"/>
  <c r="H454" i="7"/>
  <c r="H453" i="7"/>
  <c r="H452" i="7"/>
  <c r="G14" i="4" s="1"/>
  <c r="H451" i="7"/>
  <c r="H450" i="7"/>
  <c r="H449" i="7"/>
  <c r="H448" i="7"/>
  <c r="H447" i="7"/>
  <c r="H446" i="7"/>
  <c r="H445" i="7"/>
  <c r="H444" i="7"/>
  <c r="G147" i="4" s="1"/>
  <c r="H443" i="7"/>
  <c r="H442" i="7"/>
  <c r="H441" i="7"/>
  <c r="H440" i="7"/>
  <c r="H439" i="7"/>
  <c r="G68" i="4" s="1"/>
  <c r="H438" i="7"/>
  <c r="G81" i="4" s="1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G52" i="4" s="1"/>
  <c r="H420" i="7"/>
  <c r="H419" i="7"/>
  <c r="G166" i="4" s="1"/>
  <c r="H418" i="7"/>
  <c r="H417" i="7"/>
  <c r="G50" i="4" s="1"/>
  <c r="H416" i="7"/>
  <c r="H415" i="7"/>
  <c r="H414" i="7"/>
  <c r="H413" i="7"/>
  <c r="H412" i="7"/>
  <c r="H411" i="7"/>
  <c r="H410" i="7"/>
  <c r="H409" i="7"/>
  <c r="G45" i="4" s="1"/>
  <c r="H408" i="7"/>
  <c r="H407" i="7"/>
  <c r="G47" i="4" s="1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G184" i="4" s="1"/>
  <c r="H387" i="7"/>
  <c r="H386" i="7"/>
  <c r="H385" i="7"/>
  <c r="H384" i="7"/>
  <c r="G7" i="4" s="1"/>
  <c r="H383" i="7"/>
  <c r="H382" i="7"/>
  <c r="G118" i="4" s="1"/>
  <c r="H381" i="7"/>
  <c r="G117" i="4" s="1"/>
  <c r="H380" i="7"/>
  <c r="H379" i="7"/>
  <c r="G116" i="4" s="1"/>
  <c r="H378" i="7"/>
  <c r="H377" i="7"/>
  <c r="H376" i="7"/>
  <c r="H375" i="7"/>
  <c r="H374" i="7"/>
  <c r="H373" i="7"/>
  <c r="G148" i="4" s="1"/>
  <c r="H372" i="7"/>
  <c r="H371" i="7"/>
  <c r="H370" i="7"/>
  <c r="H369" i="7"/>
  <c r="H368" i="7"/>
  <c r="G34" i="4" s="1"/>
  <c r="H367" i="7"/>
  <c r="H366" i="7"/>
  <c r="H365" i="7"/>
  <c r="G113" i="4" s="1"/>
  <c r="H364" i="7"/>
  <c r="G112" i="4" s="1"/>
  <c r="H363" i="7"/>
  <c r="G145" i="4" s="1"/>
  <c r="H362" i="7"/>
  <c r="G6" i="4" s="1"/>
  <c r="H361" i="7"/>
  <c r="H360" i="7"/>
  <c r="H359" i="7"/>
  <c r="G89" i="4" s="1"/>
  <c r="H358" i="7"/>
  <c r="H357" i="7"/>
  <c r="G110" i="4" s="1"/>
  <c r="H356" i="7"/>
  <c r="G109" i="4" s="1"/>
  <c r="H355" i="7"/>
  <c r="H354" i="7"/>
  <c r="H353" i="7"/>
  <c r="G102" i="4" s="1"/>
  <c r="H352" i="7"/>
  <c r="H351" i="7"/>
  <c r="G108" i="4" s="1"/>
  <c r="H350" i="7"/>
  <c r="H349" i="7"/>
  <c r="G5" i="10" s="1"/>
  <c r="J5" i="10" s="1"/>
  <c r="H348" i="7"/>
  <c r="H347" i="7"/>
  <c r="G101" i="4" s="1"/>
  <c r="H346" i="7"/>
  <c r="H345" i="7"/>
  <c r="H344" i="7"/>
  <c r="H343" i="7"/>
  <c r="H342" i="7"/>
  <c r="G107" i="4" s="1"/>
  <c r="H341" i="7"/>
  <c r="H340" i="7"/>
  <c r="H339" i="7"/>
  <c r="H338" i="7"/>
  <c r="H337" i="7"/>
  <c r="H336" i="7"/>
  <c r="G100" i="4" s="1"/>
  <c r="H335" i="7"/>
  <c r="H334" i="7"/>
  <c r="H333" i="7"/>
  <c r="H332" i="7"/>
  <c r="H331" i="7"/>
  <c r="H330" i="7"/>
  <c r="H329" i="7"/>
  <c r="H328" i="7"/>
  <c r="H327" i="7"/>
  <c r="G191" i="4" s="1"/>
  <c r="H326" i="7"/>
  <c r="H325" i="7"/>
  <c r="H324" i="7"/>
  <c r="G83" i="4" s="1"/>
  <c r="H323" i="7"/>
  <c r="H322" i="7"/>
  <c r="G64" i="4" s="1"/>
  <c r="H321" i="7"/>
  <c r="H320" i="7"/>
  <c r="G143" i="4" s="1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G133" i="4" s="1"/>
  <c r="H306" i="7"/>
  <c r="G35" i="4" s="1"/>
  <c r="H305" i="7"/>
  <c r="H304" i="7"/>
  <c r="H303" i="7"/>
  <c r="H302" i="7"/>
  <c r="H301" i="7"/>
  <c r="H300" i="7"/>
  <c r="H299" i="7"/>
  <c r="H298" i="7"/>
  <c r="G99" i="4" s="1"/>
  <c r="H297" i="7"/>
  <c r="G93" i="4" s="1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G61" i="4" s="1"/>
  <c r="H276" i="7"/>
  <c r="H275" i="7"/>
  <c r="H274" i="7"/>
  <c r="H273" i="7"/>
  <c r="H272" i="7"/>
  <c r="H271" i="7"/>
  <c r="H270" i="7"/>
  <c r="H269" i="7"/>
  <c r="G11" i="4" s="1"/>
  <c r="H268" i="7"/>
  <c r="G159" i="4" s="1"/>
  <c r="H267" i="7"/>
  <c r="G92" i="4" s="1"/>
  <c r="H266" i="7"/>
  <c r="H265" i="7"/>
  <c r="G127" i="4" s="1"/>
  <c r="H264" i="7"/>
  <c r="H263" i="7"/>
  <c r="H262" i="7"/>
  <c r="H261" i="7"/>
  <c r="H260" i="7"/>
  <c r="G84" i="4" s="1"/>
  <c r="H259" i="7"/>
  <c r="H258" i="7"/>
  <c r="H257" i="7"/>
  <c r="G74" i="4" s="1"/>
  <c r="H256" i="7"/>
  <c r="G59" i="4" s="1"/>
  <c r="H255" i="7"/>
  <c r="H254" i="7"/>
  <c r="H253" i="7"/>
  <c r="G126" i="4" s="1"/>
  <c r="H252" i="7"/>
  <c r="H251" i="7"/>
  <c r="G8" i="4" s="1"/>
  <c r="H250" i="7"/>
  <c r="H249" i="7"/>
  <c r="H248" i="7"/>
  <c r="H247" i="7"/>
  <c r="F247" i="7"/>
  <c r="H246" i="7"/>
  <c r="F246" i="7"/>
  <c r="H245" i="7"/>
  <c r="F245" i="7"/>
  <c r="H244" i="7"/>
  <c r="F244" i="7"/>
  <c r="H243" i="7"/>
  <c r="F243" i="7"/>
  <c r="H242" i="7"/>
  <c r="F242" i="7"/>
  <c r="H241" i="7"/>
  <c r="F241" i="7"/>
  <c r="H240" i="7"/>
  <c r="F240" i="7"/>
  <c r="H239" i="7"/>
  <c r="F239" i="7"/>
  <c r="H238" i="7"/>
  <c r="F238" i="7"/>
  <c r="H237" i="7"/>
  <c r="G71" i="4" s="1"/>
  <c r="F237" i="7"/>
  <c r="E71" i="4" s="1"/>
  <c r="H236" i="7"/>
  <c r="G53" i="4" s="1"/>
  <c r="F236" i="7"/>
  <c r="E53" i="4" s="1"/>
  <c r="H235" i="7"/>
  <c r="F235" i="7"/>
  <c r="H234" i="7"/>
  <c r="F234" i="7"/>
  <c r="H233" i="7"/>
  <c r="F233" i="7"/>
  <c r="H232" i="7"/>
  <c r="G31" i="4" s="1"/>
  <c r="H231" i="7"/>
  <c r="F231" i="7"/>
  <c r="H230" i="7"/>
  <c r="F230" i="7"/>
  <c r="H229" i="7"/>
  <c r="G66" i="4" s="1"/>
  <c r="F229" i="7"/>
  <c r="E66" i="4" s="1"/>
  <c r="H228" i="7"/>
  <c r="G103" i="4" s="1"/>
  <c r="F228" i="7"/>
  <c r="E103" i="4" s="1"/>
  <c r="H227" i="7"/>
  <c r="F227" i="7"/>
  <c r="H226" i="7"/>
  <c r="F226" i="7"/>
  <c r="H225" i="7"/>
  <c r="F225" i="7"/>
  <c r="H224" i="7"/>
  <c r="F224" i="7"/>
  <c r="H223" i="7"/>
  <c r="F223" i="7"/>
  <c r="H222" i="7"/>
  <c r="F222" i="7"/>
  <c r="H221" i="7"/>
  <c r="F221" i="7"/>
  <c r="H220" i="7"/>
  <c r="F220" i="7"/>
  <c r="H219" i="7"/>
  <c r="F219" i="7"/>
  <c r="H218" i="7"/>
  <c r="G151" i="4" s="1"/>
  <c r="F218" i="7"/>
  <c r="E151" i="4" s="1"/>
  <c r="H217" i="7"/>
  <c r="G125" i="4" s="1"/>
  <c r="F217" i="7"/>
  <c r="E125" i="4" s="1"/>
  <c r="H216" i="7"/>
  <c r="G124" i="4" s="1"/>
  <c r="F216" i="7"/>
  <c r="E124" i="4" s="1"/>
  <c r="H215" i="7"/>
  <c r="F215" i="7"/>
  <c r="H214" i="7"/>
  <c r="F214" i="7"/>
  <c r="H213" i="7"/>
  <c r="F213" i="7"/>
  <c r="H212" i="7"/>
  <c r="F212" i="7"/>
  <c r="H211" i="7"/>
  <c r="F211" i="7"/>
  <c r="H210" i="7"/>
  <c r="G57" i="4" s="1"/>
  <c r="F210" i="7"/>
  <c r="E57" i="4" s="1"/>
  <c r="H209" i="7"/>
  <c r="F209" i="7"/>
  <c r="H208" i="7"/>
  <c r="F208" i="7"/>
  <c r="H207" i="7"/>
  <c r="F207" i="7"/>
  <c r="H206" i="7"/>
  <c r="F206" i="7"/>
  <c r="H205" i="7"/>
  <c r="F205" i="7"/>
  <c r="H204" i="7"/>
  <c r="F204" i="7"/>
  <c r="H203" i="7"/>
  <c r="F203" i="7"/>
  <c r="H202" i="7"/>
  <c r="F202" i="7"/>
  <c r="H201" i="7"/>
  <c r="F201" i="7"/>
  <c r="H200" i="7"/>
  <c r="F200" i="7"/>
  <c r="H199" i="7"/>
  <c r="F199" i="7"/>
  <c r="H198" i="7"/>
  <c r="F198" i="7"/>
  <c r="H197" i="7"/>
  <c r="F197" i="7"/>
  <c r="H196" i="7"/>
  <c r="F196" i="7"/>
  <c r="H195" i="7"/>
  <c r="G26" i="4" s="1"/>
  <c r="F195" i="7"/>
  <c r="E26" i="4" s="1"/>
  <c r="H194" i="7"/>
  <c r="G123" i="4" s="1"/>
  <c r="F194" i="7"/>
  <c r="E123" i="4" s="1"/>
  <c r="H193" i="7"/>
  <c r="F193" i="7"/>
  <c r="H192" i="7"/>
  <c r="F192" i="7"/>
  <c r="H191" i="7"/>
  <c r="F191" i="7"/>
  <c r="H190" i="7"/>
  <c r="F190" i="7"/>
  <c r="H189" i="7"/>
  <c r="G122" i="4" s="1"/>
  <c r="F189" i="7"/>
  <c r="E122" i="4" s="1"/>
  <c r="H188" i="7"/>
  <c r="G19" i="4" s="1"/>
  <c r="F188" i="7"/>
  <c r="E19" i="4" s="1"/>
  <c r="H187" i="7"/>
  <c r="F187" i="7"/>
  <c r="H186" i="7"/>
  <c r="F186" i="7"/>
  <c r="H185" i="7"/>
  <c r="F185" i="7"/>
  <c r="H184" i="7"/>
  <c r="G95" i="4" s="1"/>
  <c r="F184" i="7"/>
  <c r="E95" i="4" s="1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6" i="7"/>
  <c r="F176" i="7"/>
  <c r="H175" i="7"/>
  <c r="F175" i="7"/>
  <c r="H174" i="7"/>
  <c r="F174" i="7"/>
  <c r="H173" i="7"/>
  <c r="F173" i="7"/>
  <c r="H172" i="7"/>
  <c r="F172" i="7"/>
  <c r="H171" i="7"/>
  <c r="F171" i="7"/>
  <c r="H170" i="7"/>
  <c r="F170" i="7"/>
  <c r="H169" i="7"/>
  <c r="F169" i="7"/>
  <c r="E2" i="4" l="1"/>
  <c r="G2" i="4"/>
  <c r="G115" i="4"/>
  <c r="G114" i="4"/>
  <c r="G111" i="4"/>
  <c r="G3" i="4"/>
  <c r="G163" i="4"/>
  <c r="G154" i="4"/>
  <c r="G161" i="4"/>
  <c r="E154" i="4"/>
  <c r="E161" i="4"/>
  <c r="G106" i="4"/>
  <c r="G105" i="4"/>
  <c r="G104" i="4"/>
  <c r="C37" i="4"/>
  <c r="C18" i="4"/>
  <c r="H168" i="7"/>
  <c r="H167" i="7"/>
  <c r="H165" i="7"/>
  <c r="H164" i="7"/>
  <c r="H163" i="7"/>
  <c r="H162" i="7"/>
  <c r="H161" i="7"/>
  <c r="H160" i="7"/>
  <c r="H159" i="7"/>
  <c r="H158" i="7"/>
  <c r="H156" i="7"/>
  <c r="H155" i="7"/>
  <c r="H154" i="7"/>
  <c r="H153" i="7"/>
  <c r="H151" i="7"/>
  <c r="H150" i="7"/>
  <c r="H149" i="7"/>
  <c r="H147" i="7"/>
  <c r="H145" i="7"/>
  <c r="H144" i="7"/>
  <c r="H143" i="7"/>
  <c r="H142" i="7"/>
  <c r="H141" i="7"/>
  <c r="H140" i="7"/>
  <c r="H139" i="7"/>
  <c r="H138" i="7"/>
  <c r="H137" i="7"/>
  <c r="G5" i="4" s="1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F115" i="7"/>
  <c r="H114" i="7"/>
  <c r="F114" i="7"/>
  <c r="H113" i="7"/>
  <c r="G157" i="4" s="1"/>
  <c r="F113" i="7"/>
  <c r="E157" i="4" s="1"/>
  <c r="H112" i="7"/>
  <c r="F112" i="7"/>
  <c r="H111" i="7"/>
  <c r="F111" i="7"/>
  <c r="H110" i="7"/>
  <c r="F110" i="7"/>
  <c r="H109" i="7"/>
  <c r="G48" i="4" s="1"/>
  <c r="F109" i="7"/>
  <c r="E48" i="4" s="1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100" i="7"/>
  <c r="F100" i="7"/>
  <c r="H99" i="7"/>
  <c r="F99" i="7"/>
  <c r="H98" i="7"/>
  <c r="F98" i="7"/>
  <c r="H97" i="7"/>
  <c r="H96" i="7"/>
  <c r="F96" i="7"/>
  <c r="H95" i="7"/>
  <c r="F95" i="7"/>
  <c r="H94" i="7"/>
  <c r="F94" i="7"/>
  <c r="H93" i="7"/>
  <c r="G76" i="4" s="1"/>
  <c r="F93" i="7"/>
  <c r="E76" i="4" s="1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G132" i="4" s="1"/>
  <c r="F86" i="7"/>
  <c r="E132" i="4" s="1"/>
  <c r="H85" i="7"/>
  <c r="F85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G9" i="10" s="1"/>
  <c r="J9" i="10" s="1"/>
  <c r="F78" i="7"/>
  <c r="E9" i="10" s="1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G87" i="4" s="1"/>
  <c r="F71" i="7"/>
  <c r="E87" i="4" s="1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G2" i="10" s="1"/>
  <c r="J2" i="10" s="1"/>
  <c r="F45" i="7"/>
  <c r="E2" i="10" s="1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G130" i="4" s="1"/>
  <c r="F36" i="7"/>
  <c r="E130" i="4" s="1"/>
  <c r="H35" i="7"/>
  <c r="G172" i="4" s="1"/>
  <c r="F35" i="7"/>
  <c r="E172" i="4" s="1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G129" i="4" s="1"/>
  <c r="F22" i="7"/>
  <c r="E129" i="4" s="1"/>
  <c r="H21" i="7"/>
  <c r="F21" i="7"/>
  <c r="H20" i="7"/>
  <c r="F20" i="7"/>
  <c r="H19" i="7"/>
  <c r="F19" i="7"/>
  <c r="H18" i="7"/>
  <c r="G139" i="4" s="1"/>
  <c r="F18" i="7"/>
  <c r="E139" i="4" s="1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G88" i="4" s="1"/>
  <c r="F10" i="7"/>
  <c r="E88" i="4" s="1"/>
  <c r="H9" i="7"/>
  <c r="F9" i="7"/>
  <c r="H8" i="7"/>
  <c r="F8" i="7"/>
  <c r="H7" i="7"/>
  <c r="G140" i="4" s="1"/>
  <c r="F7" i="7"/>
  <c r="E140" i="4" s="1"/>
  <c r="H6" i="7"/>
  <c r="F6" i="7"/>
  <c r="H5" i="7"/>
  <c r="F5" i="7"/>
  <c r="H4" i="7"/>
  <c r="F4" i="7"/>
  <c r="H3" i="7"/>
  <c r="F3" i="7"/>
  <c r="H2" i="7"/>
  <c r="G128" i="4" s="1"/>
  <c r="F2" i="7"/>
  <c r="E128" i="4" s="1"/>
  <c r="Q2" i="4" l="1"/>
  <c r="R14" i="4" s="1"/>
  <c r="N3" i="4"/>
  <c r="N4" i="4"/>
  <c r="N5" i="4"/>
  <c r="N6" i="4"/>
  <c r="N7" i="4"/>
  <c r="N8" i="4"/>
  <c r="N9" i="4"/>
  <c r="N10" i="4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7" i="4"/>
  <c r="P17" i="4" s="1"/>
  <c r="N18" i="4"/>
  <c r="P18" i="4" s="1"/>
  <c r="N19" i="4"/>
  <c r="P19" i="4" s="1"/>
  <c r="N20" i="4"/>
  <c r="P20" i="4" s="1"/>
  <c r="N21" i="4"/>
  <c r="P21" i="4" s="1"/>
  <c r="J21" i="4" s="1"/>
  <c r="N22" i="4"/>
  <c r="P22" i="4" s="1"/>
  <c r="N23" i="4"/>
  <c r="P23" i="4" s="1"/>
  <c r="N24" i="4"/>
  <c r="P24" i="4" s="1"/>
  <c r="N25" i="4"/>
  <c r="P25" i="4" s="1"/>
  <c r="N26" i="4"/>
  <c r="P26" i="4" s="1"/>
  <c r="N27" i="4"/>
  <c r="P27" i="4" s="1"/>
  <c r="N28" i="4"/>
  <c r="P28" i="4" s="1"/>
  <c r="J28" i="4" s="1"/>
  <c r="N29" i="4"/>
  <c r="P29" i="4" s="1"/>
  <c r="J29" i="4" s="1"/>
  <c r="N30" i="4"/>
  <c r="P30" i="4" s="1"/>
  <c r="J30" i="4" s="1"/>
  <c r="N31" i="4"/>
  <c r="P31" i="4" s="1"/>
  <c r="N32" i="4"/>
  <c r="P32" i="4" s="1"/>
  <c r="N33" i="4"/>
  <c r="P33" i="4" s="1"/>
  <c r="N34" i="4"/>
  <c r="P34" i="4" s="1"/>
  <c r="N35" i="4"/>
  <c r="P35" i="4" s="1"/>
  <c r="N36" i="4"/>
  <c r="P36" i="4" s="1"/>
  <c r="N37" i="4"/>
  <c r="P37" i="4" s="1"/>
  <c r="J37" i="4" s="1"/>
  <c r="N38" i="4"/>
  <c r="P38" i="4" s="1"/>
  <c r="J38" i="4" s="1"/>
  <c r="N39" i="4"/>
  <c r="P39" i="4" s="1"/>
  <c r="N40" i="4"/>
  <c r="P40" i="4" s="1"/>
  <c r="N41" i="4"/>
  <c r="P41" i="4" s="1"/>
  <c r="P42" i="4"/>
  <c r="J42" i="4" s="1"/>
  <c r="N43" i="4"/>
  <c r="P43" i="4" s="1"/>
  <c r="N44" i="4"/>
  <c r="P44" i="4" s="1"/>
  <c r="N45" i="4"/>
  <c r="P45" i="4" s="1"/>
  <c r="N46" i="4"/>
  <c r="P46" i="4" s="1"/>
  <c r="N47" i="4"/>
  <c r="P47" i="4" s="1"/>
  <c r="N48" i="4"/>
  <c r="P48" i="4" s="1"/>
  <c r="N49" i="4"/>
  <c r="P49" i="4" s="1"/>
  <c r="J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0" i="4"/>
  <c r="P60" i="4" s="1"/>
  <c r="N61" i="4"/>
  <c r="P61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69" i="4"/>
  <c r="P69" i="4" s="1"/>
  <c r="N70" i="4"/>
  <c r="P70" i="4" s="1"/>
  <c r="N71" i="4"/>
  <c r="P71" i="4" s="1"/>
  <c r="N72" i="4"/>
  <c r="P72" i="4" s="1"/>
  <c r="N73" i="4"/>
  <c r="P73" i="4" s="1"/>
  <c r="N74" i="4"/>
  <c r="P74" i="4" s="1"/>
  <c r="N75" i="4"/>
  <c r="P75" i="4" s="1"/>
  <c r="N76" i="4"/>
  <c r="P76" i="4" s="1"/>
  <c r="N77" i="4"/>
  <c r="P77" i="4" s="1"/>
  <c r="N78" i="4"/>
  <c r="P78" i="4" s="1"/>
  <c r="N79" i="4"/>
  <c r="P79" i="4" s="1"/>
  <c r="N80" i="4"/>
  <c r="P80" i="4" s="1"/>
  <c r="N81" i="4"/>
  <c r="P81" i="4" s="1"/>
  <c r="N82" i="4"/>
  <c r="P82" i="4" s="1"/>
  <c r="N83" i="4"/>
  <c r="P83" i="4" s="1"/>
  <c r="N84" i="4"/>
  <c r="P84" i="4" s="1"/>
  <c r="N85" i="4"/>
  <c r="P85" i="4" s="1"/>
  <c r="N86" i="4"/>
  <c r="P86" i="4" s="1"/>
  <c r="N87" i="4"/>
  <c r="P87" i="4" s="1"/>
  <c r="N88" i="4"/>
  <c r="P88" i="4" s="1"/>
  <c r="N89" i="4"/>
  <c r="P89" i="4" s="1"/>
  <c r="N90" i="4"/>
  <c r="P90" i="4" s="1"/>
  <c r="N91" i="4"/>
  <c r="P91" i="4" s="1"/>
  <c r="N92" i="4"/>
  <c r="P92" i="4" s="1"/>
  <c r="N93" i="4"/>
  <c r="P93" i="4" s="1"/>
  <c r="N94" i="4"/>
  <c r="P94" i="4" s="1"/>
  <c r="N95" i="4"/>
  <c r="P95" i="4" s="1"/>
  <c r="N96" i="4"/>
  <c r="P96" i="4" s="1"/>
  <c r="N97" i="4"/>
  <c r="P97" i="4" s="1"/>
  <c r="N98" i="4"/>
  <c r="P98" i="4" s="1"/>
  <c r="N99" i="4"/>
  <c r="P99" i="4" s="1"/>
  <c r="N100" i="4"/>
  <c r="P100" i="4" s="1"/>
  <c r="N101" i="4"/>
  <c r="P101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15" i="4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2" i="4"/>
  <c r="P132" i="4" s="1"/>
  <c r="N133" i="4"/>
  <c r="P133" i="4" s="1"/>
  <c r="P134" i="4"/>
  <c r="N135" i="4"/>
  <c r="P135" i="4" s="1"/>
  <c r="N136" i="4"/>
  <c r="P136" i="4" s="1"/>
  <c r="N137" i="4"/>
  <c r="P137" i="4" s="1"/>
  <c r="N138" i="4"/>
  <c r="P138" i="4" s="1"/>
  <c r="J138" i="4" s="1"/>
  <c r="N139" i="4"/>
  <c r="P139" i="4" s="1"/>
  <c r="N140" i="4"/>
  <c r="P140" i="4" s="1"/>
  <c r="N141" i="4"/>
  <c r="P141" i="4" s="1"/>
  <c r="N142" i="4"/>
  <c r="P142" i="4" s="1"/>
  <c r="N143" i="4"/>
  <c r="P143" i="4" s="1"/>
  <c r="N144" i="4"/>
  <c r="P144" i="4" s="1"/>
  <c r="N145" i="4"/>
  <c r="P145" i="4" s="1"/>
  <c r="N146" i="4"/>
  <c r="P146" i="4" s="1"/>
  <c r="N147" i="4"/>
  <c r="P147" i="4" s="1"/>
  <c r="N148" i="4"/>
  <c r="P148" i="4" s="1"/>
  <c r="N149" i="4"/>
  <c r="P149" i="4" s="1"/>
  <c r="N150" i="4"/>
  <c r="P150" i="4" s="1"/>
  <c r="N151" i="4"/>
  <c r="P151" i="4" s="1"/>
  <c r="N152" i="4"/>
  <c r="P152" i="4" s="1"/>
  <c r="N153" i="4"/>
  <c r="P153" i="4" s="1"/>
  <c r="N154" i="4"/>
  <c r="P154" i="4" s="1"/>
  <c r="N155" i="4"/>
  <c r="P155" i="4" s="1"/>
  <c r="N156" i="4"/>
  <c r="P156" i="4" s="1"/>
  <c r="N157" i="4"/>
  <c r="P157" i="4" s="1"/>
  <c r="N158" i="4"/>
  <c r="P158" i="4" s="1"/>
  <c r="N159" i="4"/>
  <c r="P159" i="4" s="1"/>
  <c r="N160" i="4"/>
  <c r="P160" i="4" s="1"/>
  <c r="N161" i="4"/>
  <c r="P161" i="4" s="1"/>
  <c r="N162" i="4"/>
  <c r="P162" i="4" s="1"/>
  <c r="N163" i="4"/>
  <c r="P163" i="4" s="1"/>
  <c r="N164" i="4"/>
  <c r="P164" i="4" s="1"/>
  <c r="N165" i="4"/>
  <c r="P165" i="4" s="1"/>
  <c r="N166" i="4"/>
  <c r="P166" i="4" s="1"/>
  <c r="N167" i="4"/>
  <c r="P167" i="4" s="1"/>
  <c r="N168" i="4"/>
  <c r="P168" i="4" s="1"/>
  <c r="N169" i="4"/>
  <c r="P169" i="4" s="1"/>
  <c r="N170" i="4"/>
  <c r="P170" i="4" s="1"/>
  <c r="J170" i="4" s="1"/>
  <c r="N171" i="4"/>
  <c r="P171" i="4" s="1"/>
  <c r="J171" i="4" s="1"/>
  <c r="N172" i="4"/>
  <c r="P172" i="4" s="1"/>
  <c r="N173" i="4"/>
  <c r="P173" i="4" s="1"/>
  <c r="N174" i="4"/>
  <c r="P174" i="4" s="1"/>
  <c r="J174" i="4" s="1"/>
  <c r="N175" i="4"/>
  <c r="P175" i="4" s="1"/>
  <c r="N176" i="4"/>
  <c r="P176" i="4" s="1"/>
  <c r="N177" i="4"/>
  <c r="P177" i="4" s="1"/>
  <c r="N178" i="4"/>
  <c r="P178" i="4" s="1"/>
  <c r="N179" i="4"/>
  <c r="P179" i="4" s="1"/>
  <c r="N180" i="4"/>
  <c r="P180" i="4" s="1"/>
  <c r="N181" i="4"/>
  <c r="P181" i="4" s="1"/>
  <c r="N182" i="4"/>
  <c r="P182" i="4" s="1"/>
  <c r="N183" i="4"/>
  <c r="P183" i="4" s="1"/>
  <c r="N184" i="4"/>
  <c r="P184" i="4" s="1"/>
  <c r="N185" i="4"/>
  <c r="P185" i="4" s="1"/>
  <c r="N186" i="4"/>
  <c r="P186" i="4" s="1"/>
  <c r="N187" i="4"/>
  <c r="P187" i="4" s="1"/>
  <c r="N189" i="4"/>
  <c r="P189" i="4" s="1"/>
  <c r="N190" i="4"/>
  <c r="P190" i="4" s="1"/>
  <c r="N191" i="4"/>
  <c r="P191" i="4" s="1"/>
  <c r="N192" i="4"/>
  <c r="P192" i="4" s="1"/>
  <c r="N193" i="4"/>
  <c r="P193" i="4" s="1"/>
  <c r="N194" i="4"/>
  <c r="P194" i="4" s="1"/>
  <c r="N195" i="4"/>
  <c r="P195" i="4" s="1"/>
  <c r="N196" i="4"/>
  <c r="P196" i="4" s="1"/>
  <c r="N197" i="4"/>
  <c r="P197" i="4" s="1"/>
  <c r="N198" i="4"/>
  <c r="P198" i="4" s="1"/>
  <c r="N199" i="4"/>
  <c r="P199" i="4" s="1"/>
  <c r="N200" i="4"/>
  <c r="P200" i="4" s="1"/>
  <c r="N201" i="4"/>
  <c r="P201" i="4" s="1"/>
  <c r="N202" i="4"/>
  <c r="P202" i="4" s="1"/>
  <c r="N203" i="4"/>
  <c r="P203" i="4" s="1"/>
  <c r="N204" i="4"/>
  <c r="P204" i="4" s="1"/>
  <c r="N205" i="4"/>
  <c r="P205" i="4" s="1"/>
  <c r="N206" i="4"/>
  <c r="P206" i="4" s="1"/>
  <c r="N207" i="4"/>
  <c r="P207" i="4" s="1"/>
  <c r="N208" i="4"/>
  <c r="P208" i="4" s="1"/>
  <c r="N209" i="4"/>
  <c r="P209" i="4" s="1"/>
  <c r="N210" i="4"/>
  <c r="P210" i="4" s="1"/>
  <c r="N211" i="4"/>
  <c r="P211" i="4" s="1"/>
  <c r="N212" i="4"/>
  <c r="P212" i="4" s="1"/>
  <c r="N213" i="4"/>
  <c r="P213" i="4" s="1"/>
  <c r="N214" i="4"/>
  <c r="P214" i="4" s="1"/>
  <c r="N215" i="4"/>
  <c r="P215" i="4" s="1"/>
  <c r="N216" i="4"/>
  <c r="P216" i="4" s="1"/>
  <c r="N217" i="4"/>
  <c r="P217" i="4" s="1"/>
  <c r="N218" i="4"/>
  <c r="P218" i="4" s="1"/>
  <c r="N219" i="4"/>
  <c r="P219" i="4" s="1"/>
  <c r="N220" i="4"/>
  <c r="P220" i="4" s="1"/>
  <c r="N221" i="4"/>
  <c r="P221" i="4" s="1"/>
  <c r="N222" i="4"/>
  <c r="P222" i="4" s="1"/>
  <c r="N223" i="4"/>
  <c r="P223" i="4" s="1"/>
  <c r="N224" i="4"/>
  <c r="P224" i="4" s="1"/>
  <c r="N225" i="4"/>
  <c r="P225" i="4" s="1"/>
  <c r="N226" i="4"/>
  <c r="P226" i="4" s="1"/>
  <c r="N227" i="4"/>
  <c r="P227" i="4" s="1"/>
  <c r="N228" i="4"/>
  <c r="P228" i="4" s="1"/>
  <c r="N229" i="4"/>
  <c r="P229" i="4" s="1"/>
  <c r="N230" i="4"/>
  <c r="P230" i="4" s="1"/>
  <c r="N231" i="4"/>
  <c r="P231" i="4" s="1"/>
  <c r="N232" i="4"/>
  <c r="P232" i="4" s="1"/>
  <c r="N233" i="4"/>
  <c r="P233" i="4" s="1"/>
  <c r="N234" i="4"/>
  <c r="P234" i="4" s="1"/>
  <c r="N235" i="4"/>
  <c r="P235" i="4" s="1"/>
  <c r="N236" i="4"/>
  <c r="P236" i="4" s="1"/>
  <c r="N237" i="4"/>
  <c r="P237" i="4" s="1"/>
  <c r="N238" i="4"/>
  <c r="P238" i="4" s="1"/>
  <c r="N239" i="4"/>
  <c r="P239" i="4" s="1"/>
  <c r="N240" i="4"/>
  <c r="P240" i="4" s="1"/>
  <c r="N241" i="4"/>
  <c r="P241" i="4" s="1"/>
  <c r="N242" i="4"/>
  <c r="P242" i="4" s="1"/>
  <c r="N243" i="4"/>
  <c r="P243" i="4" s="1"/>
  <c r="N244" i="4"/>
  <c r="P244" i="4" s="1"/>
  <c r="N245" i="4"/>
  <c r="P245" i="4" s="1"/>
  <c r="N246" i="4"/>
  <c r="P246" i="4" s="1"/>
  <c r="N247" i="4"/>
  <c r="P247" i="4" s="1"/>
  <c r="N248" i="4"/>
  <c r="P248" i="4" s="1"/>
  <c r="N249" i="4"/>
  <c r="P249" i="4" s="1"/>
  <c r="N250" i="4"/>
  <c r="P250" i="4" s="1"/>
  <c r="N251" i="4"/>
  <c r="P251" i="4" s="1"/>
  <c r="N252" i="4"/>
  <c r="P252" i="4" s="1"/>
  <c r="N253" i="4"/>
  <c r="P253" i="4" s="1"/>
  <c r="N254" i="4"/>
  <c r="P254" i="4" s="1"/>
  <c r="N255" i="4"/>
  <c r="P255" i="4" s="1"/>
  <c r="N256" i="4"/>
  <c r="P256" i="4" s="1"/>
  <c r="N257" i="4"/>
  <c r="P257" i="4" s="1"/>
  <c r="N258" i="4"/>
  <c r="P258" i="4" s="1"/>
  <c r="N259" i="4"/>
  <c r="P259" i="4" s="1"/>
  <c r="N260" i="4"/>
  <c r="P260" i="4" s="1"/>
  <c r="N261" i="4"/>
  <c r="P261" i="4" s="1"/>
  <c r="N262" i="4"/>
  <c r="P262" i="4" s="1"/>
  <c r="N263" i="4"/>
  <c r="P263" i="4" s="1"/>
  <c r="N264" i="4"/>
  <c r="P264" i="4" s="1"/>
  <c r="N265" i="4"/>
  <c r="P265" i="4" s="1"/>
  <c r="N266" i="4"/>
  <c r="P266" i="4" s="1"/>
  <c r="N267" i="4"/>
  <c r="P267" i="4" s="1"/>
  <c r="N268" i="4"/>
  <c r="P268" i="4" s="1"/>
  <c r="N269" i="4"/>
  <c r="P269" i="4" s="1"/>
  <c r="N270" i="4"/>
  <c r="P270" i="4" s="1"/>
  <c r="N271" i="4"/>
  <c r="P271" i="4" s="1"/>
  <c r="N272" i="4"/>
  <c r="P272" i="4" s="1"/>
  <c r="J272" i="4" s="1"/>
  <c r="N273" i="4"/>
  <c r="P273" i="4" s="1"/>
  <c r="N274" i="4"/>
  <c r="P274" i="4" s="1"/>
  <c r="N275" i="4"/>
  <c r="P275" i="4" s="1"/>
  <c r="N276" i="4"/>
  <c r="P276" i="4" s="1"/>
  <c r="N277" i="4"/>
  <c r="P277" i="4" s="1"/>
  <c r="N278" i="4"/>
  <c r="P278" i="4" s="1"/>
  <c r="N279" i="4"/>
  <c r="P279" i="4" s="1"/>
  <c r="N280" i="4"/>
  <c r="P280" i="4" s="1"/>
  <c r="N281" i="4"/>
  <c r="P281" i="4" s="1"/>
  <c r="N282" i="4"/>
  <c r="P282" i="4" s="1"/>
  <c r="N283" i="4"/>
  <c r="P283" i="4" s="1"/>
  <c r="N284" i="4"/>
  <c r="P284" i="4" s="1"/>
  <c r="N285" i="4"/>
  <c r="P285" i="4" s="1"/>
  <c r="N286" i="4"/>
  <c r="P286" i="4" s="1"/>
  <c r="N287" i="4"/>
  <c r="P287" i="4" s="1"/>
  <c r="N288" i="4"/>
  <c r="P288" i="4" s="1"/>
  <c r="N289" i="4"/>
  <c r="P289" i="4" s="1"/>
  <c r="N290" i="4"/>
  <c r="P290" i="4" s="1"/>
  <c r="N291" i="4"/>
  <c r="P291" i="4" s="1"/>
  <c r="N292" i="4"/>
  <c r="P292" i="4" s="1"/>
  <c r="N293" i="4"/>
  <c r="P293" i="4" s="1"/>
  <c r="N294" i="4"/>
  <c r="P294" i="4" s="1"/>
  <c r="N295" i="4"/>
  <c r="P295" i="4" s="1"/>
  <c r="N296" i="4"/>
  <c r="P296" i="4" s="1"/>
  <c r="N297" i="4"/>
  <c r="P297" i="4" s="1"/>
  <c r="N298" i="4"/>
  <c r="P298" i="4" s="1"/>
  <c r="N299" i="4"/>
  <c r="P299" i="4" s="1"/>
  <c r="N300" i="4"/>
  <c r="P300" i="4" s="1"/>
  <c r="N301" i="4"/>
  <c r="P301" i="4" s="1"/>
  <c r="N302" i="4"/>
  <c r="P302" i="4" s="1"/>
  <c r="N303" i="4"/>
  <c r="P303" i="4" s="1"/>
  <c r="N304" i="4"/>
  <c r="P304" i="4" s="1"/>
  <c r="N305" i="4"/>
  <c r="P305" i="4" s="1"/>
  <c r="N306" i="4"/>
  <c r="P306" i="4" s="1"/>
  <c r="N307" i="4"/>
  <c r="P307" i="4" s="1"/>
  <c r="N308" i="4"/>
  <c r="P308" i="4" s="1"/>
  <c r="N309" i="4"/>
  <c r="P309" i="4" s="1"/>
  <c r="N310" i="4"/>
  <c r="P310" i="4" s="1"/>
  <c r="N311" i="4"/>
  <c r="P311" i="4" s="1"/>
  <c r="N312" i="4"/>
  <c r="P312" i="4" s="1"/>
  <c r="N313" i="4"/>
  <c r="P313" i="4" s="1"/>
  <c r="J50" i="4"/>
  <c r="J157" i="4" l="1"/>
  <c r="J130" i="4"/>
  <c r="X10" i="4"/>
  <c r="X9" i="4"/>
  <c r="X7" i="4"/>
  <c r="X6" i="4"/>
  <c r="X5" i="4"/>
  <c r="X4" i="4"/>
  <c r="X3" i="4"/>
  <c r="J40" i="4"/>
  <c r="X8" i="4"/>
  <c r="P8" i="4"/>
  <c r="J8" i="4" s="1"/>
  <c r="P9" i="4"/>
  <c r="J9" i="4" s="1"/>
  <c r="J61" i="4"/>
  <c r="P10" i="4"/>
  <c r="P7" i="4"/>
  <c r="J263" i="4"/>
  <c r="J109" i="4"/>
  <c r="J287" i="4"/>
  <c r="J154" i="4"/>
  <c r="J252" i="4"/>
  <c r="J216" i="4"/>
  <c r="J204" i="4"/>
  <c r="J179" i="4"/>
  <c r="J143" i="4"/>
  <c r="J110" i="4"/>
  <c r="J159" i="4"/>
  <c r="J147" i="4"/>
  <c r="J135" i="4"/>
  <c r="J116" i="4"/>
  <c r="J83" i="4"/>
  <c r="J232" i="4"/>
  <c r="J244" i="4"/>
  <c r="J220" i="4"/>
  <c r="J208" i="4"/>
  <c r="J183" i="4"/>
  <c r="P5" i="4"/>
  <c r="J5" i="4" s="1"/>
  <c r="J196" i="4"/>
  <c r="P6" i="4"/>
  <c r="J294" i="4"/>
  <c r="J108" i="4"/>
  <c r="J243" i="4"/>
  <c r="J195" i="4"/>
  <c r="J158" i="4"/>
  <c r="J95" i="4"/>
  <c r="J305" i="4"/>
  <c r="J124" i="4"/>
  <c r="J71" i="4"/>
  <c r="J119" i="4"/>
  <c r="J114" i="4"/>
  <c r="J121" i="4"/>
  <c r="J297" i="4"/>
  <c r="J123" i="4"/>
  <c r="J227" i="4"/>
  <c r="J215" i="4"/>
  <c r="J178" i="4"/>
  <c r="J57" i="4"/>
  <c r="J306" i="4"/>
  <c r="J285" i="4"/>
  <c r="J134" i="4"/>
  <c r="J307" i="4"/>
  <c r="J273" i="4"/>
  <c r="J261" i="4"/>
  <c r="J249" i="4"/>
  <c r="J237" i="4"/>
  <c r="J262" i="4"/>
  <c r="J214" i="4"/>
  <c r="J118" i="4"/>
  <c r="J112" i="4"/>
  <c r="J303" i="4"/>
  <c r="J233" i="4"/>
  <c r="J288" i="4"/>
  <c r="P3" i="4"/>
  <c r="J3" i="4" s="1"/>
  <c r="J93" i="4"/>
  <c r="J102" i="4"/>
  <c r="J235" i="4"/>
  <c r="J78" i="4"/>
  <c r="J254" i="4"/>
  <c r="J133" i="4"/>
  <c r="J91" i="4"/>
  <c r="J19" i="4"/>
  <c r="J267" i="4"/>
  <c r="J197" i="4"/>
  <c r="J276" i="4"/>
  <c r="P4" i="4"/>
  <c r="J4" i="4" s="1"/>
  <c r="J11" i="4"/>
  <c r="J309" i="4"/>
  <c r="J225" i="4"/>
  <c r="J213" i="4"/>
  <c r="J201" i="4"/>
  <c r="J189" i="4"/>
  <c r="J176" i="4"/>
  <c r="J164" i="4"/>
  <c r="J152" i="4"/>
  <c r="J140" i="4"/>
  <c r="J127" i="4"/>
  <c r="J89" i="4"/>
  <c r="J304" i="4"/>
  <c r="J292" i="4"/>
  <c r="J268" i="4"/>
  <c r="J256" i="4"/>
  <c r="J25" i="4"/>
  <c r="J199" i="4"/>
  <c r="J278" i="4"/>
  <c r="J242" i="4"/>
  <c r="J218" i="4"/>
  <c r="J206" i="4"/>
  <c r="J169" i="4"/>
  <c r="J145" i="4"/>
  <c r="J14" i="4"/>
  <c r="J12" i="4"/>
  <c r="J100" i="4"/>
  <c r="J107" i="4"/>
  <c r="J52" i="4"/>
  <c r="J74" i="4"/>
  <c r="J224" i="4"/>
  <c r="J32" i="4"/>
  <c r="J90" i="4"/>
  <c r="J73" i="4"/>
  <c r="J280" i="4"/>
  <c r="J24" i="4"/>
  <c r="J35" i="4"/>
  <c r="J36" i="4"/>
  <c r="J191" i="4"/>
  <c r="J270" i="4"/>
  <c r="J296" i="4"/>
  <c r="J65" i="4"/>
  <c r="J290" i="4"/>
  <c r="J299" i="4"/>
  <c r="J85" i="4"/>
  <c r="J20" i="4"/>
  <c r="J181" i="4"/>
  <c r="J260" i="4"/>
  <c r="J187" i="4"/>
  <c r="J151" i="4"/>
  <c r="J82" i="4"/>
  <c r="J279" i="4"/>
  <c r="J231" i="4"/>
  <c r="J207" i="4"/>
  <c r="J122" i="4"/>
  <c r="J101" i="4"/>
  <c r="J34" i="4"/>
  <c r="J298" i="4"/>
  <c r="J286" i="4"/>
  <c r="J250" i="4"/>
  <c r="J177" i="4"/>
  <c r="J141" i="4"/>
  <c r="J72" i="4"/>
  <c r="J312" i="4"/>
  <c r="J269" i="4"/>
  <c r="J160" i="4"/>
  <c r="J66" i="4"/>
  <c r="J44" i="4"/>
  <c r="J22" i="4"/>
  <c r="J240" i="4"/>
  <c r="J26" i="4"/>
  <c r="J23" i="4"/>
  <c r="J251" i="4"/>
  <c r="J142" i="4"/>
  <c r="J271" i="4"/>
  <c r="J162" i="4"/>
  <c r="J16" i="4"/>
  <c r="J76" i="4"/>
  <c r="J311" i="4"/>
  <c r="J275" i="4"/>
  <c r="J239" i="4"/>
  <c r="J203" i="4"/>
  <c r="J166" i="4"/>
  <c r="J129" i="4"/>
  <c r="J97" i="4"/>
  <c r="J295" i="4"/>
  <c r="J283" i="4"/>
  <c r="J259" i="4"/>
  <c r="J247" i="4"/>
  <c r="J223" i="4"/>
  <c r="J211" i="4"/>
  <c r="J150" i="4"/>
  <c r="J117" i="4"/>
  <c r="J105" i="4"/>
  <c r="J81" i="4"/>
  <c r="J69" i="4"/>
  <c r="J313" i="4"/>
  <c r="J31" i="4"/>
  <c r="J302" i="4"/>
  <c r="J266" i="4"/>
  <c r="J230" i="4"/>
  <c r="J194" i="4"/>
  <c r="J88" i="4"/>
  <c r="J282" i="4"/>
  <c r="J55" i="4"/>
  <c r="J15" i="4"/>
  <c r="J39" i="4"/>
  <c r="J308" i="4"/>
  <c r="J284" i="4"/>
  <c r="J248" i="4"/>
  <c r="J200" i="4"/>
  <c r="J126" i="4"/>
  <c r="J106" i="4"/>
  <c r="J291" i="4"/>
  <c r="J219" i="4"/>
  <c r="J182" i="4"/>
  <c r="J146" i="4"/>
  <c r="J113" i="4"/>
  <c r="J77" i="4"/>
  <c r="J310" i="4"/>
  <c r="J274" i="4"/>
  <c r="J238" i="4"/>
  <c r="J226" i="4"/>
  <c r="J202" i="4"/>
  <c r="J190" i="4"/>
  <c r="J165" i="4"/>
  <c r="J153" i="4"/>
  <c r="J128" i="4"/>
  <c r="J120" i="4"/>
  <c r="J96" i="4"/>
  <c r="J84" i="4"/>
  <c r="J236" i="4"/>
  <c r="J212" i="4"/>
  <c r="J175" i="4"/>
  <c r="J163" i="4"/>
  <c r="J139" i="4"/>
  <c r="J94" i="4"/>
  <c r="J70" i="4"/>
  <c r="J255" i="4"/>
  <c r="J13" i="4"/>
  <c r="J293" i="4"/>
  <c r="J281" i="4"/>
  <c r="J257" i="4"/>
  <c r="J245" i="4"/>
  <c r="J221" i="4"/>
  <c r="J209" i="4"/>
  <c r="J184" i="4"/>
  <c r="J172" i="4"/>
  <c r="J148" i="4"/>
  <c r="J136" i="4"/>
  <c r="J115" i="4"/>
  <c r="J103" i="4"/>
  <c r="J79" i="4"/>
  <c r="J67" i="4"/>
  <c r="J62" i="4"/>
  <c r="J27" i="4"/>
  <c r="J300" i="4"/>
  <c r="J264" i="4"/>
  <c r="J228" i="4"/>
  <c r="J192" i="4"/>
  <c r="J155" i="4"/>
  <c r="J98" i="4"/>
  <c r="J86" i="4"/>
  <c r="J54" i="4"/>
  <c r="J33" i="4"/>
  <c r="J258" i="4"/>
  <c r="J246" i="4"/>
  <c r="J234" i="4"/>
  <c r="J222" i="4"/>
  <c r="J210" i="4"/>
  <c r="J198" i="4"/>
  <c r="J185" i="4"/>
  <c r="J173" i="4"/>
  <c r="J161" i="4"/>
  <c r="J149" i="4"/>
  <c r="J137" i="4"/>
  <c r="J125" i="4"/>
  <c r="J104" i="4"/>
  <c r="J92" i="4"/>
  <c r="J80" i="4"/>
  <c r="J68" i="4"/>
  <c r="J301" i="4"/>
  <c r="J289" i="4"/>
  <c r="J277" i="4"/>
  <c r="J265" i="4"/>
  <c r="J253" i="4"/>
  <c r="J241" i="4"/>
  <c r="J229" i="4"/>
  <c r="J217" i="4"/>
  <c r="J205" i="4"/>
  <c r="J193" i="4"/>
  <c r="J180" i="4"/>
  <c r="J168" i="4"/>
  <c r="J156" i="4"/>
  <c r="J144" i="4"/>
  <c r="J132" i="4"/>
  <c r="J99" i="4"/>
  <c r="J87" i="4"/>
  <c r="J75" i="4"/>
  <c r="J17" i="4"/>
  <c r="J18" i="4"/>
  <c r="J43" i="4"/>
  <c r="J64" i="4"/>
  <c r="J63" i="4"/>
  <c r="J60" i="4"/>
  <c r="J59" i="4"/>
  <c r="J58" i="4"/>
  <c r="J56" i="4"/>
  <c r="J53" i="4"/>
  <c r="J51" i="4"/>
  <c r="J48" i="4"/>
  <c r="J47" i="4"/>
  <c r="J46" i="4"/>
  <c r="J45" i="4"/>
  <c r="Y7" i="4" l="1"/>
  <c r="Y6" i="4"/>
  <c r="Y10" i="4"/>
  <c r="Y8" i="4"/>
  <c r="Y9" i="4"/>
  <c r="J10" i="4"/>
  <c r="J7" i="4"/>
  <c r="Y3" i="4"/>
  <c r="Y4" i="4"/>
  <c r="Y5" i="4"/>
  <c r="J111" i="4"/>
  <c r="J6" i="4"/>
  <c r="X2" i="4"/>
  <c r="Y2" i="4" s="1"/>
  <c r="J2" i="4"/>
  <c r="S2" i="4" l="1"/>
  <c r="U2" i="4" s="1"/>
</calcChain>
</file>

<file path=xl/sharedStrings.xml><?xml version="1.0" encoding="utf-8"?>
<sst xmlns="http://schemas.openxmlformats.org/spreadsheetml/2006/main" count="1179" uniqueCount="788">
  <si>
    <t>S.NO:</t>
  </si>
  <si>
    <t>CODE</t>
  </si>
  <si>
    <t>MELTING</t>
  </si>
  <si>
    <t>P-RATE</t>
  </si>
  <si>
    <t>S-SK-1</t>
  </si>
  <si>
    <t>S-SK-2</t>
  </si>
  <si>
    <t>S-SK-3</t>
  </si>
  <si>
    <t>S-SK-4</t>
  </si>
  <si>
    <t>S-SK-5</t>
  </si>
  <si>
    <t>S-SK-6</t>
  </si>
  <si>
    <t>S-SK-7</t>
  </si>
  <si>
    <t>S-SK-8</t>
  </si>
  <si>
    <t>S-SK-9</t>
  </si>
  <si>
    <t>S-SK-10</t>
  </si>
  <si>
    <t>S-SK-11</t>
  </si>
  <si>
    <t>S-SK-12</t>
  </si>
  <si>
    <t>S-SK-13</t>
  </si>
  <si>
    <t>S-SK-14</t>
  </si>
  <si>
    <t>S-SK-15</t>
  </si>
  <si>
    <t>S-SK-16</t>
  </si>
  <si>
    <t>S-SK-17</t>
  </si>
  <si>
    <t>S-SK-18</t>
  </si>
  <si>
    <t>S-SK-19</t>
  </si>
  <si>
    <t>S-SK-20</t>
  </si>
  <si>
    <t>S-SK-21</t>
  </si>
  <si>
    <t>S-SK-22</t>
  </si>
  <si>
    <t>S-SK-23</t>
  </si>
  <si>
    <t>S-SK-24</t>
  </si>
  <si>
    <t>S-SK-25</t>
  </si>
  <si>
    <t>S-SK-26</t>
  </si>
  <si>
    <t>S-SK-27</t>
  </si>
  <si>
    <t>S-SK-28</t>
  </si>
  <si>
    <t>S-SK-29</t>
  </si>
  <si>
    <t>S-SK-30</t>
  </si>
  <si>
    <t>S-SK-31</t>
  </si>
  <si>
    <t>S-SK-32</t>
  </si>
  <si>
    <t>S-SK-33</t>
  </si>
  <si>
    <t>S-SK-34</t>
  </si>
  <si>
    <t>S-SK-35</t>
  </si>
  <si>
    <t>S-SK-36</t>
  </si>
  <si>
    <t>S-SK-37</t>
  </si>
  <si>
    <t>S-SK-38</t>
  </si>
  <si>
    <t>S-SK-39</t>
  </si>
  <si>
    <t>S-SK-40</t>
  </si>
  <si>
    <t>S-SK-41</t>
  </si>
  <si>
    <t>S-SK-42</t>
  </si>
  <si>
    <t>S-SK-43</t>
  </si>
  <si>
    <t>S-SK-44</t>
  </si>
  <si>
    <t>S-SK-45</t>
  </si>
  <si>
    <t>S-SK-46</t>
  </si>
  <si>
    <t>S-SK-47</t>
  </si>
  <si>
    <t>S-SK-48</t>
  </si>
  <si>
    <t>S-SK-49</t>
  </si>
  <si>
    <t>S-SK-50</t>
  </si>
  <si>
    <t>S-SK-51</t>
  </si>
  <si>
    <t>S-SK-52</t>
  </si>
  <si>
    <t>S-SK-53</t>
  </si>
  <si>
    <t>S-SK-54</t>
  </si>
  <si>
    <t>S-SK-55</t>
  </si>
  <si>
    <t>S-SK-56</t>
  </si>
  <si>
    <t>S-SK-57</t>
  </si>
  <si>
    <t>S-SK-58</t>
  </si>
  <si>
    <t>S-SK-59</t>
  </si>
  <si>
    <t>S-SK-60</t>
  </si>
  <si>
    <t>S-SK-61</t>
  </si>
  <si>
    <t>S-SK-62</t>
  </si>
  <si>
    <t>S-SK-63</t>
  </si>
  <si>
    <t>S-SK-64</t>
  </si>
  <si>
    <t>S-SK-65</t>
  </si>
  <si>
    <t>S-SK-66</t>
  </si>
  <si>
    <t>S-SK-67</t>
  </si>
  <si>
    <t>S-SK-68</t>
  </si>
  <si>
    <t>S-SK-69</t>
  </si>
  <si>
    <t>S-SK-70</t>
  </si>
  <si>
    <t>S-SK-71</t>
  </si>
  <si>
    <t>S-SK-72</t>
  </si>
  <si>
    <t>S-SK-73</t>
  </si>
  <si>
    <t>S-SK-74</t>
  </si>
  <si>
    <t>S-SK-75</t>
  </si>
  <si>
    <t>S-SK-76</t>
  </si>
  <si>
    <t>S-SK-77</t>
  </si>
  <si>
    <t>S-SK-78</t>
  </si>
  <si>
    <t>S-SK-79</t>
  </si>
  <si>
    <t>S-BKT-1</t>
  </si>
  <si>
    <t>S-BKT-2</t>
  </si>
  <si>
    <t>S-BKT-3</t>
  </si>
  <si>
    <t>S-BKT-4</t>
  </si>
  <si>
    <t>S-BKT-5</t>
  </si>
  <si>
    <t>S-BKT-6</t>
  </si>
  <si>
    <t>S-BKT-7</t>
  </si>
  <si>
    <t>S-BKT-8</t>
  </si>
  <si>
    <t>S-BKT-9</t>
  </si>
  <si>
    <t>S-BKT-10</t>
  </si>
  <si>
    <t>S-BKT-11</t>
  </si>
  <si>
    <t>S-BKT-12</t>
  </si>
  <si>
    <t>S-BKT-13</t>
  </si>
  <si>
    <t>S-BKT-14</t>
  </si>
  <si>
    <t>S-BKT-15</t>
  </si>
  <si>
    <t>S-BKT-16</t>
  </si>
  <si>
    <t>S-BKT-17</t>
  </si>
  <si>
    <t>S-BKT-18</t>
  </si>
  <si>
    <t>S-BKT-19</t>
  </si>
  <si>
    <t>S-BKT-20</t>
  </si>
  <si>
    <t>S-BKT-21</t>
  </si>
  <si>
    <t>S-BKT-22</t>
  </si>
  <si>
    <t>S-BKT-23</t>
  </si>
  <si>
    <t>S-BKT-24</t>
  </si>
  <si>
    <t>S-BKT-25</t>
  </si>
  <si>
    <t>S-BKT-26</t>
  </si>
  <si>
    <t>S-BKT-27</t>
  </si>
  <si>
    <t>S-BKT-28</t>
  </si>
  <si>
    <t>S-BKT-29</t>
  </si>
  <si>
    <t>S-BKT-30</t>
  </si>
  <si>
    <t>S-BKT-31</t>
  </si>
  <si>
    <t>S-BKT-32</t>
  </si>
  <si>
    <t>S-BKT-33</t>
  </si>
  <si>
    <t>S-BKT-34</t>
  </si>
  <si>
    <t>S-BKT-35</t>
  </si>
  <si>
    <t>S-BKT-36</t>
  </si>
  <si>
    <t>S-BKT-37</t>
  </si>
  <si>
    <t>S-BKT-38</t>
  </si>
  <si>
    <t>S-BKT-39</t>
  </si>
  <si>
    <t>S-BKT-40</t>
  </si>
  <si>
    <t>S-BKT-41</t>
  </si>
  <si>
    <t>S-BKT-42</t>
  </si>
  <si>
    <t>S-BKT-43</t>
  </si>
  <si>
    <t>S-BKT-44</t>
  </si>
  <si>
    <t>S-BKT-45</t>
  </si>
  <si>
    <t>S-BKT-46</t>
  </si>
  <si>
    <t>S-THA-K1</t>
  </si>
  <si>
    <t>S-THA-K2</t>
  </si>
  <si>
    <t>S-THA-K3</t>
  </si>
  <si>
    <t>S-THA-K4</t>
  </si>
  <si>
    <t>S-THA-K5</t>
  </si>
  <si>
    <t>S-THA-K6</t>
  </si>
  <si>
    <t>S-THA-K7</t>
  </si>
  <si>
    <t>S-THA-K8</t>
  </si>
  <si>
    <t>S-AARUNA-1</t>
  </si>
  <si>
    <t>S-AARUNA-2</t>
  </si>
  <si>
    <t>S-AARUNA-3</t>
  </si>
  <si>
    <t>S-AARUNA-4</t>
  </si>
  <si>
    <t>S-AARUNA-5</t>
  </si>
  <si>
    <t>S-AARUNA-6</t>
  </si>
  <si>
    <t>S-AARUNA-7</t>
  </si>
  <si>
    <t>S-AARUNA-8</t>
  </si>
  <si>
    <t>S-AARUNA-9</t>
  </si>
  <si>
    <t>S-AARUNA-10</t>
  </si>
  <si>
    <t>S-AARUNA-11</t>
  </si>
  <si>
    <t>S-AARUNA-12</t>
  </si>
  <si>
    <t>S-AARUNA-13</t>
  </si>
  <si>
    <t>S-AARUNA-14</t>
  </si>
  <si>
    <t>S-DOLLER-10</t>
  </si>
  <si>
    <t>S-DOLLER-11</t>
  </si>
  <si>
    <t>S-DOLLER-12</t>
  </si>
  <si>
    <t>S-DOLLER-13</t>
  </si>
  <si>
    <t>S-DOLLER-14</t>
  </si>
  <si>
    <t>S-DOLLER-15</t>
  </si>
  <si>
    <t>S-DOLLER-16</t>
  </si>
  <si>
    <t>S-DOLLER-17</t>
  </si>
  <si>
    <t>S-DOLLER-18</t>
  </si>
  <si>
    <t>S-DOLLER-19</t>
  </si>
  <si>
    <t>S-DOLLER-1</t>
  </si>
  <si>
    <t>S-DOLLER-2</t>
  </si>
  <si>
    <t>S-DOLLER-3</t>
  </si>
  <si>
    <t>S-DOLLER-4</t>
  </si>
  <si>
    <t>S-DOLLER-5</t>
  </si>
  <si>
    <t>S-DOLLER-6</t>
  </si>
  <si>
    <t>S-DOLLER-7</t>
  </si>
  <si>
    <t>S-DOLLER-8</t>
  </si>
  <si>
    <t>S-DOLLER-9</t>
  </si>
  <si>
    <t>S-RING-1</t>
  </si>
  <si>
    <t>S-RING-2</t>
  </si>
  <si>
    <t>S-RING-3</t>
  </si>
  <si>
    <t>S-RING-4</t>
  </si>
  <si>
    <t>S-RING-5</t>
  </si>
  <si>
    <t>S-RING-6</t>
  </si>
  <si>
    <t>S-RING-7</t>
  </si>
  <si>
    <t>S-RING-8</t>
  </si>
  <si>
    <t>S-RING-9</t>
  </si>
  <si>
    <t>S-RING-10</t>
  </si>
  <si>
    <t>S-RING-11</t>
  </si>
  <si>
    <t>S-RING-12</t>
  </si>
  <si>
    <t>S-RING-13</t>
  </si>
  <si>
    <t>S-RING-14</t>
  </si>
  <si>
    <t>S-RING-15</t>
  </si>
  <si>
    <t>S-RING-16</t>
  </si>
  <si>
    <t>S-RING-17</t>
  </si>
  <si>
    <t>S-RING-18</t>
  </si>
  <si>
    <t>S-RING-19</t>
  </si>
  <si>
    <t>S-RING-20</t>
  </si>
  <si>
    <t>S-RING-21</t>
  </si>
  <si>
    <t>S-RING-22</t>
  </si>
  <si>
    <t>S-RING-23</t>
  </si>
  <si>
    <t>S-RING-24</t>
  </si>
  <si>
    <t>S-RING-25</t>
  </si>
  <si>
    <t>S-RING-26</t>
  </si>
  <si>
    <t>S-RING-27</t>
  </si>
  <si>
    <t>S-RING-28</t>
  </si>
  <si>
    <t>S-RING-29</t>
  </si>
  <si>
    <t>S-RING-30</t>
  </si>
  <si>
    <t>S-RING-31</t>
  </si>
  <si>
    <t>S-RING-32</t>
  </si>
  <si>
    <t>S-RING-33</t>
  </si>
  <si>
    <t>S-RING-34</t>
  </si>
  <si>
    <t>S-RING-35</t>
  </si>
  <si>
    <t>S-RING-36</t>
  </si>
  <si>
    <t>S-RING-37</t>
  </si>
  <si>
    <t>S-RING-38</t>
  </si>
  <si>
    <t>S-RING-39</t>
  </si>
  <si>
    <t>S-RING-40</t>
  </si>
  <si>
    <t>S-RING-41</t>
  </si>
  <si>
    <t>S-RING-42</t>
  </si>
  <si>
    <t>S-RING-43</t>
  </si>
  <si>
    <t>S-RING-44</t>
  </si>
  <si>
    <t>S-RING-45</t>
  </si>
  <si>
    <t>S-RING-46</t>
  </si>
  <si>
    <t>S-RING-47</t>
  </si>
  <si>
    <t>S-RING-48</t>
  </si>
  <si>
    <t>S-RING-49</t>
  </si>
  <si>
    <t>S-RING-50</t>
  </si>
  <si>
    <t>S-RING-51</t>
  </si>
  <si>
    <t>S-RING-52</t>
  </si>
  <si>
    <t>S-RING-53</t>
  </si>
  <si>
    <t>S-RING-54</t>
  </si>
  <si>
    <t>S-RING-55</t>
  </si>
  <si>
    <t>S-RING-56</t>
  </si>
  <si>
    <t>S-RING-57</t>
  </si>
  <si>
    <t>S-RING-58</t>
  </si>
  <si>
    <t>S-RING-59</t>
  </si>
  <si>
    <t>S-RING-60</t>
  </si>
  <si>
    <t>S-RING-61</t>
  </si>
  <si>
    <t>S-RING-62</t>
  </si>
  <si>
    <t>S-RING-63</t>
  </si>
  <si>
    <t>S-RING-64</t>
  </si>
  <si>
    <t>S-RING-65</t>
  </si>
  <si>
    <t>S-RING-66</t>
  </si>
  <si>
    <t>S-RING-67</t>
  </si>
  <si>
    <t>S-RING-68</t>
  </si>
  <si>
    <t>S-RING-69</t>
  </si>
  <si>
    <t>S-RING-70</t>
  </si>
  <si>
    <t>S-RING-71</t>
  </si>
  <si>
    <t>S-RING-72</t>
  </si>
  <si>
    <t>S-RING-73</t>
  </si>
  <si>
    <t>S-RING-74</t>
  </si>
  <si>
    <t>S-RING-75</t>
  </si>
  <si>
    <t>S-RING-76</t>
  </si>
  <si>
    <t>S-RING-77</t>
  </si>
  <si>
    <t>S-RING-78</t>
  </si>
  <si>
    <t>S-RING-79</t>
  </si>
  <si>
    <t>S-RING-80</t>
  </si>
  <si>
    <t>S-RING-81</t>
  </si>
  <si>
    <t>S-RING-82</t>
  </si>
  <si>
    <t>S-RING-83</t>
  </si>
  <si>
    <t>S-RING-84</t>
  </si>
  <si>
    <t>S-RING-85</t>
  </si>
  <si>
    <t>S-RING-86</t>
  </si>
  <si>
    <t>S-RING-87</t>
  </si>
  <si>
    <t>S-RING-88</t>
  </si>
  <si>
    <t>S-RING-89</t>
  </si>
  <si>
    <t>S-RING-90</t>
  </si>
  <si>
    <t>S-RING-91</t>
  </si>
  <si>
    <t>S-RING-92</t>
  </si>
  <si>
    <t>S-RING-93</t>
  </si>
  <si>
    <t>S-RING-94</t>
  </si>
  <si>
    <t>S-RING-95</t>
  </si>
  <si>
    <t>S-RING-96</t>
  </si>
  <si>
    <t>S-RING-97</t>
  </si>
  <si>
    <t>S-RING-98</t>
  </si>
  <si>
    <t>S-RING-99</t>
  </si>
  <si>
    <t>S-RING-100</t>
  </si>
  <si>
    <t>S-RING-101</t>
  </si>
  <si>
    <t>S-RING-102</t>
  </si>
  <si>
    <t>S-RING-103</t>
  </si>
  <si>
    <t>S-RING-104</t>
  </si>
  <si>
    <t>S-RING-105</t>
  </si>
  <si>
    <t>S-RING-106</t>
  </si>
  <si>
    <t>S-RING-107</t>
  </si>
  <si>
    <t>S-RING-108</t>
  </si>
  <si>
    <t>S-RING-109</t>
  </si>
  <si>
    <t>S-RING-110</t>
  </si>
  <si>
    <t>S-RING-111</t>
  </si>
  <si>
    <t>S-RING-112</t>
  </si>
  <si>
    <t>S-RING-113</t>
  </si>
  <si>
    <t>S-RING-114</t>
  </si>
  <si>
    <t>S-RING-115</t>
  </si>
  <si>
    <t>S-RING-116</t>
  </si>
  <si>
    <t>S-RING-117</t>
  </si>
  <si>
    <t>S-RING-118</t>
  </si>
  <si>
    <t>S-RING-119</t>
  </si>
  <si>
    <t>S-RING-120</t>
  </si>
  <si>
    <t>S-RING-121</t>
  </si>
  <si>
    <t>S-RING-122</t>
  </si>
  <si>
    <t>S-RING-123</t>
  </si>
  <si>
    <t>S-RING-124</t>
  </si>
  <si>
    <t>S-RING-125</t>
  </si>
  <si>
    <t>S-RING-126</t>
  </si>
  <si>
    <t>S-RING-127</t>
  </si>
  <si>
    <t>S-RING-128</t>
  </si>
  <si>
    <t>S-RING-129</t>
  </si>
  <si>
    <t>S-RING-130</t>
  </si>
  <si>
    <t>S-RING-131</t>
  </si>
  <si>
    <t>S-RING-132</t>
  </si>
  <si>
    <t>S-RING-133</t>
  </si>
  <si>
    <t>S-RING-134</t>
  </si>
  <si>
    <t>S-RING-135</t>
  </si>
  <si>
    <t>S-RING-136</t>
  </si>
  <si>
    <t>S-RING-137</t>
  </si>
  <si>
    <t>S-RING-138</t>
  </si>
  <si>
    <t>S-RING-139</t>
  </si>
  <si>
    <t>S-RING-140</t>
  </si>
  <si>
    <t>S-RING-141</t>
  </si>
  <si>
    <t>S-RING-142</t>
  </si>
  <si>
    <t>S-RING-143</t>
  </si>
  <si>
    <t>S-RING-144</t>
  </si>
  <si>
    <t>S-RING-145</t>
  </si>
  <si>
    <t>S-RING-146</t>
  </si>
  <si>
    <t>S-RING-147</t>
  </si>
  <si>
    <t>S-RING-148</t>
  </si>
  <si>
    <t>S-RING-149</t>
  </si>
  <si>
    <t>S-RING-150</t>
  </si>
  <si>
    <t>S-RING-151</t>
  </si>
  <si>
    <t>S-RING-152</t>
  </si>
  <si>
    <t>S-RING-153</t>
  </si>
  <si>
    <t>S-RING-154</t>
  </si>
  <si>
    <t>S-RING-155</t>
  </si>
  <si>
    <t>S-RING-156</t>
  </si>
  <si>
    <t>S-RING-157</t>
  </si>
  <si>
    <t>S-RING-158</t>
  </si>
  <si>
    <t>S-RING-159</t>
  </si>
  <si>
    <t>S-RING-160</t>
  </si>
  <si>
    <t>S-RING-161</t>
  </si>
  <si>
    <t>S-RING-162</t>
  </si>
  <si>
    <t>S-RING-163</t>
  </si>
  <si>
    <t>S-RING-164</t>
  </si>
  <si>
    <t>S-RING-165</t>
  </si>
  <si>
    <t>S-RING-166</t>
  </si>
  <si>
    <t>S-RING-167</t>
  </si>
  <si>
    <t>S-RING-168</t>
  </si>
  <si>
    <t>S-RING-169</t>
  </si>
  <si>
    <t>S-RING-170</t>
  </si>
  <si>
    <t>S-RING-171</t>
  </si>
  <si>
    <t>S-RING-172</t>
  </si>
  <si>
    <t>S-RING-173</t>
  </si>
  <si>
    <t>S-RING-174</t>
  </si>
  <si>
    <t>S-RING-175</t>
  </si>
  <si>
    <t>S-RING-176</t>
  </si>
  <si>
    <t>S-RING-177</t>
  </si>
  <si>
    <t>S-RING-178</t>
  </si>
  <si>
    <t>S-RING-179</t>
  </si>
  <si>
    <t>S-RING-180</t>
  </si>
  <si>
    <t>S-RING-181</t>
  </si>
  <si>
    <t>S-RING-182</t>
  </si>
  <si>
    <t>S-RING-183</t>
  </si>
  <si>
    <t>S-RING-184</t>
  </si>
  <si>
    <t>S-RING-185</t>
  </si>
  <si>
    <t>S-RING-186</t>
  </si>
  <si>
    <t>S-RING-187</t>
  </si>
  <si>
    <t>S-RING-188</t>
  </si>
  <si>
    <t>S-RING-189</t>
  </si>
  <si>
    <t>S-RING-190</t>
  </si>
  <si>
    <t>S-RING-191</t>
  </si>
  <si>
    <t>S-RING-192</t>
  </si>
  <si>
    <t>S-RING-193</t>
  </si>
  <si>
    <t>S-RING-194</t>
  </si>
  <si>
    <t>S-RING-195</t>
  </si>
  <si>
    <t>S-RING-196</t>
  </si>
  <si>
    <t>S-RING-197</t>
  </si>
  <si>
    <t>S-RING-198</t>
  </si>
  <si>
    <t>S-RING-199</t>
  </si>
  <si>
    <t>S-RING-200</t>
  </si>
  <si>
    <t>S-RING-201</t>
  </si>
  <si>
    <t>S-RING-202</t>
  </si>
  <si>
    <t>S-RING-203</t>
  </si>
  <si>
    <t>S-RING-204</t>
  </si>
  <si>
    <t>S-RING-205</t>
  </si>
  <si>
    <t>S-RING-206</t>
  </si>
  <si>
    <t>S-CHAIN-N-1</t>
  </si>
  <si>
    <t>S-CHAIN-N-2</t>
  </si>
  <si>
    <t>S-CHAIN-N-3</t>
  </si>
  <si>
    <t>S-CHAIN-N-4</t>
  </si>
  <si>
    <t>S-CHAIN-N-5</t>
  </si>
  <si>
    <t>S-CHAIN-N-6</t>
  </si>
  <si>
    <t>S-CHAIN-N-7</t>
  </si>
  <si>
    <t>S-CHAIN-N-8</t>
  </si>
  <si>
    <t>S-CHAIN-N-9</t>
  </si>
  <si>
    <t>S-CHAIN-N-10</t>
  </si>
  <si>
    <t>S-CHAIN-N-11</t>
  </si>
  <si>
    <t>S-CHAIN-N-12</t>
  </si>
  <si>
    <t>S-CHAIN-N-13</t>
  </si>
  <si>
    <t>S-CHAIN-N-14</t>
  </si>
  <si>
    <t>S-CHAIN-N-15</t>
  </si>
  <si>
    <t>S-CHAIN-N-16</t>
  </si>
  <si>
    <t>S-CHAIN-92.5-L-1</t>
  </si>
  <si>
    <t>S-CHAIN-92.5-L-2</t>
  </si>
  <si>
    <t>S-CHAIN-92.5-L-3</t>
  </si>
  <si>
    <t>S-CHAIN-92.5-L-4</t>
  </si>
  <si>
    <t>S-CHAIN-92.5-L-5</t>
  </si>
  <si>
    <t>S-CHAIN-92.5-L-6</t>
  </si>
  <si>
    <t>S-CHAIN-92.5-L-7</t>
  </si>
  <si>
    <t>S-CHAIN-92.5-L-8</t>
  </si>
  <si>
    <t>S-CHAIN-92.5-L-9</t>
  </si>
  <si>
    <t>S-CHAIN-92.5-L-10</t>
  </si>
  <si>
    <t>S-CHAIN-NN-11</t>
  </si>
  <si>
    <t>S-CHAIN-NN-12</t>
  </si>
  <si>
    <t>S-CHAIN-NN-13</t>
  </si>
  <si>
    <t>S-CHAIN-NN-14</t>
  </si>
  <si>
    <t>S-CHAIN-NN-15</t>
  </si>
  <si>
    <t>S-CHAIN-NN-16</t>
  </si>
  <si>
    <t>S-CHAIN-NN-17</t>
  </si>
  <si>
    <t>S-CHAIN-92.5-B-1</t>
  </si>
  <si>
    <t>S-CHAIN-92.5-B-2</t>
  </si>
  <si>
    <t>S-CHAIN-92.5-B-3</t>
  </si>
  <si>
    <t>S-CHAIN-92.5-B-4</t>
  </si>
  <si>
    <t>S-CHAIN-92.5-B-5</t>
  </si>
  <si>
    <t>S-CHAIN-92.5-B-6</t>
  </si>
  <si>
    <t>S-CHAIN-92.5-B-7</t>
  </si>
  <si>
    <t>S-CHAIN-92.5-B-8</t>
  </si>
  <si>
    <t>S-CHAIN-92.5-42</t>
  </si>
  <si>
    <t>S-CHAIN-N-43</t>
  </si>
  <si>
    <t>S-CHAIN-N-44</t>
  </si>
  <si>
    <t>S-CHAIN-N-45</t>
  </si>
  <si>
    <t>S-CHAIN-N-46</t>
  </si>
  <si>
    <t>S-CHAIN-N-47</t>
  </si>
  <si>
    <t>S-CHAIN-N-48</t>
  </si>
  <si>
    <t>S-CHAIN-N-49</t>
  </si>
  <si>
    <t>S-CHAIN-N-50</t>
  </si>
  <si>
    <t>S-CHAIN-N-51</t>
  </si>
  <si>
    <t>S-CHAIN-N-52</t>
  </si>
  <si>
    <t>S-CHAIN-N-53</t>
  </si>
  <si>
    <t>S-CHAIN-N-54</t>
  </si>
  <si>
    <t>S-CHAIN-N-55</t>
  </si>
  <si>
    <t>S-CHAIN-N-56</t>
  </si>
  <si>
    <t>S-CHAIN-92.5-57</t>
  </si>
  <si>
    <t>S-CHAIN-92.5-58</t>
  </si>
  <si>
    <t>S-KAP-92.5-1</t>
  </si>
  <si>
    <t>S-KAP-92.5-2</t>
  </si>
  <si>
    <t>S-KAP-92.5-3</t>
  </si>
  <si>
    <t>S-KAP-N-4</t>
  </si>
  <si>
    <t>S-KAP-N-5</t>
  </si>
  <si>
    <t>S-KAP-N-6</t>
  </si>
  <si>
    <t>S-KAP-N-7</t>
  </si>
  <si>
    <t>S-KAP-N-8</t>
  </si>
  <si>
    <t>S-KAP-N-9</t>
  </si>
  <si>
    <t>S-KAP-N-10</t>
  </si>
  <si>
    <t>S-KAP-N-11</t>
  </si>
  <si>
    <t>DATE</t>
  </si>
  <si>
    <t>ITEMS-CODE</t>
  </si>
  <si>
    <t>WEIGHT</t>
  </si>
  <si>
    <t>PROFIT</t>
  </si>
  <si>
    <t>OLD-WT</t>
  </si>
  <si>
    <t>OLD-AMT</t>
  </si>
  <si>
    <t>BALANCE</t>
  </si>
  <si>
    <t>S-BRC-B-4</t>
  </si>
  <si>
    <t>G-D-1</t>
  </si>
  <si>
    <t>G-RING-G1</t>
  </si>
  <si>
    <t>G-RING-G2</t>
  </si>
  <si>
    <t>G-RING-G3</t>
  </si>
  <si>
    <t>G-RING-G4</t>
  </si>
  <si>
    <t>G-RING-G5</t>
  </si>
  <si>
    <t>G-RING-G6</t>
  </si>
  <si>
    <t>G-RING-G7</t>
  </si>
  <si>
    <t>G-RING-G8</t>
  </si>
  <si>
    <t>G-RING-G9</t>
  </si>
  <si>
    <t>G-RING-G10</t>
  </si>
  <si>
    <t>G-RING-G11</t>
  </si>
  <si>
    <t>G-RING-G12</t>
  </si>
  <si>
    <t>G-RING-G13</t>
  </si>
  <si>
    <t>G-RING-G14</t>
  </si>
  <si>
    <t>G-RING-G15</t>
  </si>
  <si>
    <t>G-RING-G16</t>
  </si>
  <si>
    <t>G-RING-G17</t>
  </si>
  <si>
    <t>G-RING-G18</t>
  </si>
  <si>
    <t>G-RING-G19</t>
  </si>
  <si>
    <t>G-RING-G20</t>
  </si>
  <si>
    <t>G-RING-G21</t>
  </si>
  <si>
    <t>G-RING-G22</t>
  </si>
  <si>
    <t>G-RING-G23</t>
  </si>
  <si>
    <t>G-RING-G24</t>
  </si>
  <si>
    <t>G-RING-G25</t>
  </si>
  <si>
    <t>G-RING-G26</t>
  </si>
  <si>
    <t>G-RING-G27</t>
  </si>
  <si>
    <t>G-RING-G28</t>
  </si>
  <si>
    <t>G-RING-G29</t>
  </si>
  <si>
    <t>G-RING-G30</t>
  </si>
  <si>
    <t>G-RING-G31</t>
  </si>
  <si>
    <t>G-RING-G32</t>
  </si>
  <si>
    <t>G-RING-G33</t>
  </si>
  <si>
    <t>G-RING-G34</t>
  </si>
  <si>
    <t>G-RING-G35</t>
  </si>
  <si>
    <t>G-RING-G36</t>
  </si>
  <si>
    <t>G-RING-B-1</t>
  </si>
  <si>
    <t>G-RING-B-2</t>
  </si>
  <si>
    <t>G-RING-B-3</t>
  </si>
  <si>
    <t>G-RING-B-4</t>
  </si>
  <si>
    <t>G-RING-B-5</t>
  </si>
  <si>
    <t>G-RING-B-6</t>
  </si>
  <si>
    <t>G-RING-B-7</t>
  </si>
  <si>
    <t>G-RING-B-8</t>
  </si>
  <si>
    <t>G-RING-B-9</t>
  </si>
  <si>
    <t>G-RING-B-10</t>
  </si>
  <si>
    <t>G-RING-B-11</t>
  </si>
  <si>
    <t>G-RING-B-12</t>
  </si>
  <si>
    <t>G-RING-B-13</t>
  </si>
  <si>
    <t>G-RING-B-14</t>
  </si>
  <si>
    <t>G-RING-B-15</t>
  </si>
  <si>
    <t>G-RING-B-16</t>
  </si>
  <si>
    <t>G-RING-B-17</t>
  </si>
  <si>
    <t>G-RING-B-18</t>
  </si>
  <si>
    <t>G-RING-B-19</t>
  </si>
  <si>
    <t>G-RING-B-20</t>
  </si>
  <si>
    <t>G-STUD-1</t>
  </si>
  <si>
    <t>G-STUD-2</t>
  </si>
  <si>
    <t>G-STUD-3</t>
  </si>
  <si>
    <t>G-STUD-4</t>
  </si>
  <si>
    <t>G-STUD-5</t>
  </si>
  <si>
    <t>G-STUD-6</t>
  </si>
  <si>
    <t>G-STUD-7</t>
  </si>
  <si>
    <t>G-STUD-8</t>
  </si>
  <si>
    <t>G-STUD-9</t>
  </si>
  <si>
    <t>G-STUD-10</t>
  </si>
  <si>
    <t>G-STUD-11</t>
  </si>
  <si>
    <t>G-STUD-12</t>
  </si>
  <si>
    <t>G-STUD-13</t>
  </si>
  <si>
    <t>G-STUD-14</t>
  </si>
  <si>
    <t>G-STUD-15</t>
  </si>
  <si>
    <t>G-STUD-16</t>
  </si>
  <si>
    <t>G-STUD-17</t>
  </si>
  <si>
    <t>G-STUD-18</t>
  </si>
  <si>
    <t>G-STUD-19</t>
  </si>
  <si>
    <t>G-STUD-20</t>
  </si>
  <si>
    <t>G-STUD-21</t>
  </si>
  <si>
    <t>G-STUD-22</t>
  </si>
  <si>
    <t>G-STUD-23</t>
  </si>
  <si>
    <t>G-STUD-24</t>
  </si>
  <si>
    <t>G-STUD-25</t>
  </si>
  <si>
    <t>G-STUD-26</t>
  </si>
  <si>
    <t>G-STUD-27</t>
  </si>
  <si>
    <t>G-STUD-PC-28</t>
  </si>
  <si>
    <t>G-STUD-PC-29</t>
  </si>
  <si>
    <t>G-STUD-PC-30</t>
  </si>
  <si>
    <t>G-STUD-31</t>
  </si>
  <si>
    <t>G-STUD-32</t>
  </si>
  <si>
    <t>G-STUD-33</t>
  </si>
  <si>
    <t>G-STUD-34</t>
  </si>
  <si>
    <t>G-STUD-35</t>
  </si>
  <si>
    <t>G-STUD-36</t>
  </si>
  <si>
    <t>G-STUD-37</t>
  </si>
  <si>
    <t>G-STUD-38</t>
  </si>
  <si>
    <t>G-STUD-39</t>
  </si>
  <si>
    <t>G-MATTAL-1</t>
  </si>
  <si>
    <t>G-MATTAL-2</t>
  </si>
  <si>
    <t>G-TLI-MNI-THAYTH-1</t>
  </si>
  <si>
    <t>G-TLI-MNI-THAYTH-2</t>
  </si>
  <si>
    <t>G-TLI-MNI-THAYTH-3</t>
  </si>
  <si>
    <t>G-TLI-MNI-THAYTH-4</t>
  </si>
  <si>
    <t>G-TLI-MNI-THAYTH-5</t>
  </si>
  <si>
    <t>G-TLI-MNI-THAYTH-6</t>
  </si>
  <si>
    <t>G-TLI-MNI-THAYTH-7</t>
  </si>
  <si>
    <t>G-TLI-MNI-THAYTH-8</t>
  </si>
  <si>
    <t>G-TLI-MNI-THAYTH-9</t>
  </si>
  <si>
    <t>G-TLI-MNI-THAYTH-10</t>
  </si>
  <si>
    <t>G-CHAIN-1</t>
  </si>
  <si>
    <t>G-CHAIN-2</t>
  </si>
  <si>
    <t>G-CHAIN-3</t>
  </si>
  <si>
    <t>G-CHAIN-4</t>
  </si>
  <si>
    <t>G-CHAIN-5</t>
  </si>
  <si>
    <t>G-CHAIN-6</t>
  </si>
  <si>
    <t>G-PESERI-1</t>
  </si>
  <si>
    <t>G-PESERI-2</t>
  </si>
  <si>
    <t>G-PESERI-3</t>
  </si>
  <si>
    <t>G-PESERI-4</t>
  </si>
  <si>
    <t>G-PESERI-5</t>
  </si>
  <si>
    <t>G-PESERI-6</t>
  </si>
  <si>
    <t>G-PESERI-7</t>
  </si>
  <si>
    <t>G-PESERI-8</t>
  </si>
  <si>
    <t>G-PESERI-9</t>
  </si>
  <si>
    <t>G-PESERI-10</t>
  </si>
  <si>
    <t>G-PESERI-11</t>
  </si>
  <si>
    <t>G-PESERI-12</t>
  </si>
  <si>
    <t>G-PESERI-13</t>
  </si>
  <si>
    <t>G-PESERI-14</t>
  </si>
  <si>
    <t>G-PESERI-15</t>
  </si>
  <si>
    <t>G-PESERI-16</t>
  </si>
  <si>
    <t>G-PESERI-17</t>
  </si>
  <si>
    <t>G-PESERI-18</t>
  </si>
  <si>
    <t>G-PESERI-19</t>
  </si>
  <si>
    <t>G-PESERI-20</t>
  </si>
  <si>
    <t>G-PESERI-21</t>
  </si>
  <si>
    <t>G-PESERI-22</t>
  </si>
  <si>
    <t>G-PESERI-23</t>
  </si>
  <si>
    <t>G-PESERI-24</t>
  </si>
  <si>
    <t>G-PESERI-25</t>
  </si>
  <si>
    <t>G-PESERI-26</t>
  </si>
  <si>
    <t>G-PESERI-27</t>
  </si>
  <si>
    <t>G-PESERI-28</t>
  </si>
  <si>
    <t>G-PESERI-29</t>
  </si>
  <si>
    <t>G-PESERI-30</t>
  </si>
  <si>
    <t>G-PESERI-31</t>
  </si>
  <si>
    <t>G-PESERI-32</t>
  </si>
  <si>
    <t>G-PESERI-33</t>
  </si>
  <si>
    <t>G-PESERI-34</t>
  </si>
  <si>
    <t>G-PESERI-35</t>
  </si>
  <si>
    <t>G-PESERI-36</t>
  </si>
  <si>
    <t>G-PESERI-37</t>
  </si>
  <si>
    <t>G-PESERI-38</t>
  </si>
  <si>
    <t>G-PESERI-39</t>
  </si>
  <si>
    <t>G-PESERI-40</t>
  </si>
  <si>
    <t>G-PESERI-41</t>
  </si>
  <si>
    <t>G-PESERI-42</t>
  </si>
  <si>
    <t>G-PESERI-43</t>
  </si>
  <si>
    <t>G-PESERI-44</t>
  </si>
  <si>
    <t>G-PESERI-45</t>
  </si>
  <si>
    <t>G-PESERI-47</t>
  </si>
  <si>
    <t>G-PESERI-48</t>
  </si>
  <si>
    <t>COMBI</t>
  </si>
  <si>
    <t>MDU</t>
  </si>
  <si>
    <t>MDU-COMBI</t>
  </si>
  <si>
    <t>MDU-TRI</t>
  </si>
  <si>
    <t>WASTAGE</t>
  </si>
  <si>
    <t>CASH-CUST</t>
  </si>
  <si>
    <t>CASH-FR-ITM</t>
  </si>
  <si>
    <t>PROFIT-LOSS</t>
  </si>
  <si>
    <t>S-NAGASU-1</t>
  </si>
  <si>
    <t>G-PESERI-46-2</t>
  </si>
  <si>
    <t>S-METTI-4</t>
  </si>
  <si>
    <t>S-METTI-5</t>
  </si>
  <si>
    <t>S-RING-ORDER-1</t>
  </si>
  <si>
    <t>KOTHI-KAPPU</t>
  </si>
  <si>
    <t>G-CHAIN-ORDER-1</t>
  </si>
  <si>
    <t>S-KAP-N-7-1</t>
  </si>
  <si>
    <t>TOTAL PROFIT</t>
  </si>
  <si>
    <t>CUST TO GIVE</t>
  </si>
  <si>
    <t>ORIGINAL COST</t>
  </si>
  <si>
    <t xml:space="preserve">SELAVU </t>
  </si>
  <si>
    <t>INVENSMENT</t>
  </si>
  <si>
    <t>NAME AND DATE</t>
  </si>
  <si>
    <t>TOT</t>
  </si>
  <si>
    <t>ORIGINAL PRF</t>
  </si>
  <si>
    <t>G-PESERI-46</t>
  </si>
  <si>
    <t>PLACE</t>
  </si>
  <si>
    <t>PURE-RATE</t>
  </si>
  <si>
    <t>AMOUNT</t>
  </si>
  <si>
    <t>S-BAR-B-1</t>
  </si>
  <si>
    <t>S-BAR-B-2</t>
  </si>
  <si>
    <t>S-BAR-B-3</t>
  </si>
  <si>
    <t>S-BAR-B-4</t>
  </si>
  <si>
    <t>S-BAR-B-5</t>
  </si>
  <si>
    <t>S-BAR-B-6</t>
  </si>
  <si>
    <t>S-BAR-B-7</t>
  </si>
  <si>
    <t>S-BAR-B-8</t>
  </si>
  <si>
    <t>S-BAR-B-9</t>
  </si>
  <si>
    <t>S-BAR-B-10</t>
  </si>
  <si>
    <t>S-BAR-B-11</t>
  </si>
  <si>
    <t>S-BAR-B-12</t>
  </si>
  <si>
    <t>S-BAR-B-13</t>
  </si>
  <si>
    <t>S-BAR-B-14</t>
  </si>
  <si>
    <t>S-BAR-B-15</t>
  </si>
  <si>
    <t>S-BAR-B-16</t>
  </si>
  <si>
    <t>S-BAR-B-17</t>
  </si>
  <si>
    <t>S-BAR-B-18</t>
  </si>
  <si>
    <t>S-BAR-B-19</t>
  </si>
  <si>
    <t>S-BAR-B-20</t>
  </si>
  <si>
    <t>S-BAR-B-21</t>
  </si>
  <si>
    <t>S-BAR-G-92.5-1</t>
  </si>
  <si>
    <t>S-BAR-G-92.5-2</t>
  </si>
  <si>
    <t>S-BAR-G-92.5-3</t>
  </si>
  <si>
    <t>S-BAR-G-92.5-4</t>
  </si>
  <si>
    <t>S-BAR-G-92.5-5</t>
  </si>
  <si>
    <t>S-BAR-G-92.5-6</t>
  </si>
  <si>
    <t>S-BAR-G-92.5-7</t>
  </si>
  <si>
    <t>S-BAR-G-92.5-8</t>
  </si>
  <si>
    <t>S-BAR-G-92.5-9</t>
  </si>
  <si>
    <t>S-BAR-G-92.5-10</t>
  </si>
  <si>
    <t>S-BAR-G-92.5-11</t>
  </si>
  <si>
    <t>S-BAR-G-92.5-12</t>
  </si>
  <si>
    <t>S-BAR-G-92.5-13</t>
  </si>
  <si>
    <t>S-BAR-G-92.5-14</t>
  </si>
  <si>
    <t>S-BAR-G-92.5-15</t>
  </si>
  <si>
    <t>S-BAR-G-92.5-16</t>
  </si>
  <si>
    <t>S-BAR-G-92.5-17</t>
  </si>
  <si>
    <t>S-BAR-G-92.5-18</t>
  </si>
  <si>
    <t>S-BAR-G-92.5-19</t>
  </si>
  <si>
    <t>S-BAR-G-92.5-20</t>
  </si>
  <si>
    <t>S-BAR-G-92.5-21</t>
  </si>
  <si>
    <t>S-BAR-G-92.5-22</t>
  </si>
  <si>
    <t>S-METTI-1</t>
  </si>
  <si>
    <t>S-METTI-2</t>
  </si>
  <si>
    <t>S-METTI-3</t>
  </si>
  <si>
    <t>S-STUD-1</t>
  </si>
  <si>
    <t>S-STUD-2</t>
  </si>
  <si>
    <t>S-STUD-3</t>
  </si>
  <si>
    <t>G-RING-ORDER-1</t>
  </si>
  <si>
    <t>G-PESERI-23-1</t>
  </si>
  <si>
    <t>S-CHAIN-ORDER-01</t>
  </si>
  <si>
    <t>MORALGOLD PESERI</t>
  </si>
  <si>
    <t>MORAL METTI</t>
  </si>
  <si>
    <t>MORAL KOLUSU</t>
  </si>
  <si>
    <t xml:space="preserve"> MORAL RING</t>
  </si>
  <si>
    <t>G-PESERI-31-1</t>
  </si>
  <si>
    <t>NAGASU</t>
  </si>
  <si>
    <t>GOLD PESERI</t>
  </si>
  <si>
    <t>MASS 09-07 CHAIN</t>
  </si>
  <si>
    <t>PRIYA -13-07 RING</t>
  </si>
  <si>
    <t>MASS 13-07 ALL</t>
  </si>
  <si>
    <t>S-METTI-27-06</t>
  </si>
  <si>
    <t>S-METTI-26-06</t>
  </si>
  <si>
    <t>G-PESERI-34-1</t>
  </si>
  <si>
    <t>MASS 25-06 RING-CHAIN</t>
  </si>
  <si>
    <t>MURUGAN RING 25-06</t>
  </si>
  <si>
    <t>S-METTI-22-06</t>
  </si>
  <si>
    <t>S-METTI-22-06-2</t>
  </si>
  <si>
    <t>S-METTI-21-06</t>
  </si>
  <si>
    <t>S-METTI-20-06</t>
  </si>
  <si>
    <t>S-METTI-19-06</t>
  </si>
  <si>
    <t>G-PESERI-36-1</t>
  </si>
  <si>
    <t>MORAL RING</t>
  </si>
  <si>
    <t>S-METTI-16-06-2</t>
  </si>
  <si>
    <t>S-METTI-16-06-1</t>
  </si>
  <si>
    <t>BAAKKI</t>
  </si>
  <si>
    <t>TOTAL</t>
  </si>
  <si>
    <t>G-CHAIN-ORDER-2-18-07</t>
  </si>
  <si>
    <t>G-CHAIN-ORDER-3-18-08</t>
  </si>
  <si>
    <t>S-METTI-18-07</t>
  </si>
  <si>
    <t xml:space="preserve">                                                                                                                          </t>
  </si>
  <si>
    <t>S-METTI-19-07-1</t>
  </si>
  <si>
    <t>S-METTI-19-07-2</t>
  </si>
  <si>
    <t>G-RING-ORDER-20-07</t>
  </si>
  <si>
    <t>AADAGU</t>
  </si>
  <si>
    <t>S-METTI-24-07-1</t>
  </si>
  <si>
    <t xml:space="preserve">SILVER MORAL </t>
  </si>
  <si>
    <t>G-CHAIN-ORDER-25-07</t>
  </si>
  <si>
    <t>G-DOLLER-25-07</t>
  </si>
  <si>
    <t>G-BRACELET-25-07</t>
  </si>
  <si>
    <t>S-CHAIN-ORDER-26-07</t>
  </si>
  <si>
    <t>S-THAYATH-ORDER-27-07</t>
  </si>
  <si>
    <t>G-RAMESH-29-07</t>
  </si>
  <si>
    <t>S-STUD-29-07</t>
  </si>
  <si>
    <t>BROUGHT GOLD</t>
  </si>
  <si>
    <t>AS GOLD PURE 26-07</t>
  </si>
  <si>
    <t>MURUGAN DOLLER 25-07</t>
  </si>
  <si>
    <t>MASS THAYATH 25-07</t>
  </si>
  <si>
    <t>AS STUD ORDER 25-07</t>
  </si>
  <si>
    <t>MASS BRACELET 22-07</t>
  </si>
  <si>
    <t>MORAL SILVER G-CHAIN-4</t>
  </si>
  <si>
    <t>IC CHAIN BALANCE 19-07</t>
  </si>
  <si>
    <t>THANGASANY BALANCE</t>
  </si>
  <si>
    <t>BROUGHT GOLD THAYATH</t>
  </si>
  <si>
    <t xml:space="preserve">BORUGHT GOLD </t>
  </si>
  <si>
    <t>ORIGINAL PRICE</t>
  </si>
  <si>
    <t>MURUGAM 01-08</t>
  </si>
  <si>
    <t>OLD GOLD 4.04</t>
  </si>
  <si>
    <t>OLD GOLD 1</t>
  </si>
  <si>
    <t xml:space="preserve">அடக்கம் </t>
  </si>
  <si>
    <t xml:space="preserve">தொகை </t>
  </si>
  <si>
    <t xml:space="preserve">வாடிக்கையாளர் </t>
  </si>
  <si>
    <t xml:space="preserve">லாபம் </t>
  </si>
  <si>
    <t xml:space="preserve">செலவு </t>
  </si>
  <si>
    <t>முதலீடு</t>
  </si>
  <si>
    <t xml:space="preserve">மொத்த  </t>
  </si>
  <si>
    <t>லாபம்</t>
  </si>
  <si>
    <t xml:space="preserve">முருகன் </t>
  </si>
  <si>
    <t xml:space="preserve">பாக்கி </t>
  </si>
  <si>
    <t>SEATE</t>
  </si>
  <si>
    <t>16TH DAY OPEN</t>
  </si>
  <si>
    <t>MUKRUGAN</t>
  </si>
  <si>
    <t>S-DOLLER-20</t>
  </si>
  <si>
    <t>S-DOLLER-21</t>
  </si>
  <si>
    <t>S-DOLLER-22</t>
  </si>
  <si>
    <t>S-KAP-N-12</t>
  </si>
  <si>
    <t>S-KAP-N-13</t>
  </si>
  <si>
    <t>S-CHAIN-92.5-59</t>
  </si>
  <si>
    <t>KADAN</t>
  </si>
  <si>
    <t>MURUGAN 01-8</t>
  </si>
  <si>
    <t>AMT</t>
  </si>
  <si>
    <t>MURUGAN 02-8</t>
  </si>
  <si>
    <t>VASU</t>
  </si>
  <si>
    <t>NILIFER</t>
  </si>
  <si>
    <t>CHINNATHAMNI</t>
  </si>
  <si>
    <t>RAMESH 04-08</t>
  </si>
  <si>
    <t>DEEPA 05-08</t>
  </si>
  <si>
    <t>NAVANITHA 05-08</t>
  </si>
  <si>
    <t>RAJESHWARAI 05-08</t>
  </si>
  <si>
    <t>IC  GOLD 02-08</t>
  </si>
  <si>
    <t>PRINKA SILVER</t>
  </si>
  <si>
    <t>G-CHAIN-ORDER-03-08</t>
  </si>
  <si>
    <t>J5+J6+J7</t>
  </si>
  <si>
    <t>G-SIDE-N-MADURA</t>
  </si>
  <si>
    <t xml:space="preserve">MADURA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</si>
</sst>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0.000"/>
    <numFmt numFmtId="165" formatCode="&quot;₹&quot;\ #,##0.00"/>
    <numFmt numFmtId="166" formatCode="#,##0.000"/>
    <numFmt numFmtId="167" formatCode="_ &quot;₹&quot;\ * #,##0_ ;_ &quot;₹&quot;\ * \-#,##0_ ;_ &quot;₹&quot;\ * &quot;-&quot;??_ ;_ @_ "/>
    <numFmt numFmtId="168" formatCode="_ * #,##0_ ;_ * \-#,##0_ ;_ * &quot;-&quot;??_ ;_ @_ "/>
    <numFmt numFmtId="169" formatCode="[$-14009]dd/mm/yyyy;@"/>
    <numFmt numFmtId="170" formatCode="[$-14009]dd/mm/yy;@"/>
    <numFmt numFmtId="171" formatCode="_ [$₹-4009]\ * #,##0.00_ ;_ [$₹-4009]\ * \-#,##0.00_ ;_ [$₹-4009]\ * &quot;-&quot;??_ ;_ @_ "/>
  </numFmts>
  <fonts count="8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 tint="4.9989318521683403E-2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5" fontId="1" fillId="4" borderId="1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6" borderId="2" xfId="0" applyFont="1" applyFill="1" applyBorder="1"/>
    <xf numFmtId="164" fontId="1" fillId="6" borderId="2" xfId="0" applyNumberFormat="1" applyFont="1" applyFill="1" applyBorder="1"/>
    <xf numFmtId="165" fontId="1" fillId="6" borderId="2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165" fontId="1" fillId="7" borderId="1" xfId="0" applyNumberFormat="1" applyFont="1" applyFill="1" applyBorder="1"/>
    <xf numFmtId="165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2" fontId="2" fillId="2" borderId="1" xfId="0" applyNumberFormat="1" applyFont="1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2" xfId="0" applyNumberFormat="1" applyFont="1" applyFill="1" applyBorder="1"/>
    <xf numFmtId="2" fontId="1" fillId="6" borderId="1" xfId="0" applyNumberFormat="1" applyFont="1" applyFill="1" applyBorder="1"/>
    <xf numFmtId="2" fontId="1" fillId="7" borderId="1" xfId="0" applyNumberFormat="1" applyFont="1" applyFill="1" applyBorder="1"/>
    <xf numFmtId="4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166" fontId="1" fillId="0" borderId="1" xfId="0" applyNumberFormat="1" applyFont="1" applyBorder="1"/>
    <xf numFmtId="164" fontId="2" fillId="0" borderId="1" xfId="0" applyNumberFormat="1" applyFont="1" applyBorder="1"/>
    <xf numFmtId="167" fontId="1" fillId="0" borderId="1" xfId="1" applyNumberFormat="1" applyFont="1" applyBorder="1"/>
    <xf numFmtId="168" fontId="1" fillId="0" borderId="1" xfId="1" applyNumberFormat="1" applyFont="1" applyBorder="1"/>
    <xf numFmtId="168" fontId="2" fillId="2" borderId="1" xfId="1" applyNumberFormat="1" applyFont="1" applyFill="1" applyBorder="1"/>
    <xf numFmtId="167" fontId="2" fillId="2" borderId="1" xfId="1" applyNumberFormat="1" applyFont="1" applyFill="1" applyBorder="1"/>
    <xf numFmtId="0" fontId="2" fillId="2" borderId="0" xfId="0" applyFont="1" applyFill="1"/>
    <xf numFmtId="164" fontId="2" fillId="2" borderId="0" xfId="0" applyNumberFormat="1" applyFont="1" applyFill="1"/>
    <xf numFmtId="4" fontId="2" fillId="2" borderId="0" xfId="0" applyNumberFormat="1" applyFont="1" applyFill="1"/>
    <xf numFmtId="165" fontId="2" fillId="2" borderId="0" xfId="0" applyNumberFormat="1" applyFont="1" applyFill="1"/>
    <xf numFmtId="164" fontId="2" fillId="2" borderId="1" xfId="0" applyNumberFormat="1" applyFont="1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168" fontId="1" fillId="0" borderId="1" xfId="1" applyNumberFormat="1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166" fontId="1" fillId="8" borderId="1" xfId="0" applyNumberFormat="1" applyFont="1" applyFill="1" applyBorder="1"/>
    <xf numFmtId="165" fontId="1" fillId="8" borderId="1" xfId="0" applyNumberFormat="1" applyFont="1" applyFill="1" applyBorder="1"/>
    <xf numFmtId="168" fontId="1" fillId="8" borderId="1" xfId="1" applyNumberFormat="1" applyFont="1" applyFill="1" applyBorder="1"/>
    <xf numFmtId="2" fontId="2" fillId="8" borderId="1" xfId="0" applyNumberFormat="1" applyFont="1" applyFill="1" applyBorder="1"/>
    <xf numFmtId="164" fontId="1" fillId="8" borderId="1" xfId="0" applyNumberFormat="1" applyFont="1" applyFill="1" applyBorder="1"/>
    <xf numFmtId="2" fontId="1" fillId="8" borderId="1" xfId="0" applyNumberFormat="1" applyFont="1" applyFill="1" applyBorder="1"/>
    <xf numFmtId="167" fontId="1" fillId="8" borderId="1" xfId="1" applyNumberFormat="1" applyFont="1" applyFill="1" applyBorder="1"/>
    <xf numFmtId="44" fontId="2" fillId="2" borderId="0" xfId="1" applyFont="1" applyFill="1"/>
    <xf numFmtId="44" fontId="1" fillId="3" borderId="1" xfId="1" applyFont="1" applyFill="1" applyBorder="1"/>
    <xf numFmtId="44" fontId="1" fillId="0" borderId="0" xfId="1" applyFont="1"/>
    <xf numFmtId="0" fontId="2" fillId="0" borderId="1" xfId="0" applyFont="1" applyFill="1" applyBorder="1"/>
    <xf numFmtId="168" fontId="5" fillId="0" borderId="1" xfId="1" applyNumberFormat="1" applyFont="1" applyFill="1" applyBorder="1"/>
    <xf numFmtId="168" fontId="2" fillId="8" borderId="1" xfId="1" applyNumberFormat="1" applyFont="1" applyFill="1" applyBorder="1"/>
    <xf numFmtId="0" fontId="2" fillId="8" borderId="1" xfId="0" applyFont="1" applyFill="1" applyBorder="1"/>
    <xf numFmtId="14" fontId="1" fillId="0" borderId="1" xfId="0" applyNumberFormat="1" applyFont="1" applyFill="1" applyBorder="1"/>
    <xf numFmtId="169" fontId="1" fillId="0" borderId="1" xfId="1" applyNumberFormat="1" applyFont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166" fontId="1" fillId="9" borderId="1" xfId="0" applyNumberFormat="1" applyFont="1" applyFill="1" applyBorder="1"/>
    <xf numFmtId="165" fontId="1" fillId="9" borderId="1" xfId="0" applyNumberFormat="1" applyFont="1" applyFill="1" applyBorder="1"/>
    <xf numFmtId="168" fontId="1" fillId="9" borderId="1" xfId="1" applyNumberFormat="1" applyFont="1" applyFill="1" applyBorder="1"/>
    <xf numFmtId="2" fontId="2" fillId="9" borderId="1" xfId="0" applyNumberFormat="1" applyFont="1" applyFill="1" applyBorder="1"/>
    <xf numFmtId="164" fontId="1" fillId="9" borderId="1" xfId="0" applyNumberFormat="1" applyFont="1" applyFill="1" applyBorder="1"/>
    <xf numFmtId="2" fontId="1" fillId="9" borderId="1" xfId="0" applyNumberFormat="1" applyFont="1" applyFill="1" applyBorder="1"/>
    <xf numFmtId="167" fontId="1" fillId="9" borderId="1" xfId="1" applyNumberFormat="1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166" fontId="1" fillId="10" borderId="1" xfId="0" applyNumberFormat="1" applyFont="1" applyFill="1" applyBorder="1"/>
    <xf numFmtId="165" fontId="1" fillId="10" borderId="1" xfId="0" applyNumberFormat="1" applyFont="1" applyFill="1" applyBorder="1"/>
    <xf numFmtId="168" fontId="1" fillId="10" borderId="1" xfId="1" applyNumberFormat="1" applyFont="1" applyFill="1" applyBorder="1"/>
    <xf numFmtId="2" fontId="2" fillId="10" borderId="1" xfId="0" applyNumberFormat="1" applyFont="1" applyFill="1" applyBorder="1"/>
    <xf numFmtId="164" fontId="1" fillId="10" borderId="1" xfId="0" applyNumberFormat="1" applyFont="1" applyFill="1" applyBorder="1"/>
    <xf numFmtId="2" fontId="1" fillId="10" borderId="1" xfId="0" applyNumberFormat="1" applyFont="1" applyFill="1" applyBorder="1"/>
    <xf numFmtId="167" fontId="1" fillId="10" borderId="1" xfId="1" applyNumberFormat="1" applyFont="1" applyFill="1" applyBorder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71" fontId="1" fillId="0" borderId="1" xfId="0" applyNumberFormat="1" applyFont="1" applyBorder="1"/>
    <xf numFmtId="171" fontId="1" fillId="0" borderId="1" xfId="0" applyNumberFormat="1" applyFont="1" applyBorder="1" applyAlignment="1">
      <alignment horizontal="left"/>
    </xf>
    <xf numFmtId="171" fontId="1" fillId="0" borderId="0" xfId="0" applyNumberFormat="1" applyFont="1"/>
    <xf numFmtId="14" fontId="1" fillId="8" borderId="1" xfId="0" applyNumberFormat="1" applyFont="1" applyFill="1" applyBorder="1" applyAlignment="1">
      <alignment horizontal="center"/>
    </xf>
    <xf numFmtId="44" fontId="1" fillId="0" borderId="1" xfId="1" applyFont="1" applyBorder="1"/>
    <xf numFmtId="2" fontId="1" fillId="2" borderId="0" xfId="0" applyNumberFormat="1" applyFont="1" applyFill="1"/>
    <xf numFmtId="0" fontId="1" fillId="2" borderId="0" xfId="0" applyFont="1" applyFill="1"/>
    <xf numFmtId="167" fontId="1" fillId="0" borderId="0" xfId="1" applyNumberFormat="1" applyFont="1"/>
    <xf numFmtId="0" fontId="6" fillId="0" borderId="0" xfId="0" applyFont="1" applyAlignment="1">
      <alignment horizontal="center" vertical="center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9162-356A-4788-BCBC-F22D308E6B46}">
  <sheetPr filterMode="1"/>
  <dimension ref="A1:H722"/>
  <sheetViews>
    <sheetView workbookViewId="0">
      <pane ySplit="1" topLeftCell="A496" activePane="bottomLeft" state="frozen"/>
      <selection pane="bottomLeft" activeCell="C593" sqref="C593"/>
    </sheetView>
  </sheetViews>
  <sheetFormatPr defaultRowHeight="22.8"/>
  <cols>
    <col min="1" max="1" width="8.796875" style="1"/>
    <col min="2" max="2" width="17.09765625" style="1" bestFit="1" customWidth="1"/>
    <col min="3" max="3" width="33.19921875" style="1" bestFit="1" customWidth="1"/>
    <col min="4" max="4" width="15.5" style="22" bestFit="1" customWidth="1"/>
    <col min="5" max="5" width="12.796875" style="1" customWidth="1"/>
    <col min="6" max="6" width="14.19921875" style="1" customWidth="1"/>
    <col min="7" max="7" width="17.09765625" style="1" customWidth="1"/>
    <col min="8" max="8" width="20.796875" style="62" customWidth="1"/>
    <col min="9" max="16384" width="8.796875" style="1"/>
  </cols>
  <sheetData>
    <row r="1" spans="1:8">
      <c r="A1" s="43" t="s">
        <v>0</v>
      </c>
      <c r="B1" s="43" t="s">
        <v>639</v>
      </c>
      <c r="C1" s="43" t="s">
        <v>1</v>
      </c>
      <c r="D1" s="44" t="s">
        <v>447</v>
      </c>
      <c r="E1" s="45" t="s">
        <v>2</v>
      </c>
      <c r="F1" s="45" t="s">
        <v>618</v>
      </c>
      <c r="G1" s="46" t="s">
        <v>640</v>
      </c>
      <c r="H1" s="60" t="s">
        <v>641</v>
      </c>
    </row>
    <row r="2" spans="1:8" hidden="1">
      <c r="A2" s="1">
        <v>1</v>
      </c>
      <c r="B2" s="1" t="s">
        <v>614</v>
      </c>
      <c r="C2" s="1" t="s">
        <v>453</v>
      </c>
      <c r="D2" s="22">
        <v>2.72</v>
      </c>
      <c r="E2" s="31">
        <v>98</v>
      </c>
      <c r="F2" s="31">
        <f>92-E2</f>
        <v>-6</v>
      </c>
      <c r="G2" s="21">
        <v>7218.2</v>
      </c>
      <c r="H2" s="21">
        <f>(((D2*E2)/100)*G2)</f>
        <v>19240.833920000001</v>
      </c>
    </row>
    <row r="3" spans="1:8" hidden="1">
      <c r="A3" s="1">
        <v>2</v>
      </c>
      <c r="B3" s="1" t="s">
        <v>614</v>
      </c>
      <c r="C3" s="1" t="s">
        <v>454</v>
      </c>
      <c r="D3" s="22">
        <v>2.13</v>
      </c>
      <c r="E3" s="31">
        <v>96.75</v>
      </c>
      <c r="F3" s="31">
        <f t="shared" ref="F3:F38" si="0">92-E3</f>
        <v>-4.75</v>
      </c>
      <c r="G3" s="21">
        <v>7218.2</v>
      </c>
      <c r="H3" s="21">
        <f t="shared" ref="H3:H38" si="1">(((D3*E3)/100)*G3)</f>
        <v>14875.086105</v>
      </c>
    </row>
    <row r="4" spans="1:8" hidden="1">
      <c r="A4" s="1">
        <v>3</v>
      </c>
      <c r="B4" s="1" t="s">
        <v>614</v>
      </c>
      <c r="C4" s="1" t="s">
        <v>455</v>
      </c>
      <c r="D4" s="22">
        <v>2.2200000000000002</v>
      </c>
      <c r="E4" s="31">
        <v>96.75</v>
      </c>
      <c r="F4" s="31">
        <f t="shared" si="0"/>
        <v>-4.75</v>
      </c>
      <c r="G4" s="21">
        <v>7218.2</v>
      </c>
      <c r="H4" s="21">
        <f t="shared" si="1"/>
        <v>15503.61087</v>
      </c>
    </row>
    <row r="5" spans="1:8" hidden="1">
      <c r="A5" s="1">
        <v>4</v>
      </c>
      <c r="B5" s="1" t="s">
        <v>614</v>
      </c>
      <c r="C5" s="1" t="s">
        <v>456</v>
      </c>
      <c r="D5" s="22">
        <v>3.1</v>
      </c>
      <c r="E5" s="31">
        <v>96.75</v>
      </c>
      <c r="F5" s="31">
        <f t="shared" si="0"/>
        <v>-4.75</v>
      </c>
      <c r="G5" s="21">
        <v>7218.2</v>
      </c>
      <c r="H5" s="21">
        <f t="shared" si="1"/>
        <v>21649.18635</v>
      </c>
    </row>
    <row r="6" spans="1:8" hidden="1">
      <c r="A6" s="1">
        <v>5</v>
      </c>
      <c r="B6" s="1" t="s">
        <v>614</v>
      </c>
      <c r="C6" s="1" t="s">
        <v>457</v>
      </c>
      <c r="D6" s="22">
        <v>1.98</v>
      </c>
      <c r="E6" s="31">
        <v>96.75</v>
      </c>
      <c r="F6" s="31">
        <f t="shared" si="0"/>
        <v>-4.75</v>
      </c>
      <c r="G6" s="21">
        <v>7218.2</v>
      </c>
      <c r="H6" s="21">
        <f t="shared" si="1"/>
        <v>13827.544830000001</v>
      </c>
    </row>
    <row r="7" spans="1:8" hidden="1">
      <c r="A7" s="1">
        <v>6</v>
      </c>
      <c r="B7" s="1" t="s">
        <v>614</v>
      </c>
      <c r="C7" s="1" t="s">
        <v>458</v>
      </c>
      <c r="D7" s="22">
        <v>2.12</v>
      </c>
      <c r="E7" s="31">
        <v>96.75</v>
      </c>
      <c r="F7" s="31">
        <f t="shared" si="0"/>
        <v>-4.75</v>
      </c>
      <c r="G7" s="21">
        <v>7218.2</v>
      </c>
      <c r="H7" s="21">
        <f t="shared" si="1"/>
        <v>14805.250019999999</v>
      </c>
    </row>
    <row r="8" spans="1:8" hidden="1">
      <c r="A8" s="1">
        <v>7</v>
      </c>
      <c r="B8" s="1" t="s">
        <v>614</v>
      </c>
      <c r="C8" s="1" t="s">
        <v>459</v>
      </c>
      <c r="D8" s="22">
        <v>2.13</v>
      </c>
      <c r="E8" s="31">
        <v>96.75</v>
      </c>
      <c r="F8" s="31">
        <f t="shared" si="0"/>
        <v>-4.75</v>
      </c>
      <c r="G8" s="21">
        <v>7218.2</v>
      </c>
      <c r="H8" s="21">
        <f t="shared" si="1"/>
        <v>14875.086105</v>
      </c>
    </row>
    <row r="9" spans="1:8" hidden="1">
      <c r="A9" s="1">
        <v>8</v>
      </c>
      <c r="B9" s="1" t="s">
        <v>614</v>
      </c>
      <c r="C9" s="1" t="s">
        <v>460</v>
      </c>
      <c r="D9" s="22">
        <v>2.06</v>
      </c>
      <c r="E9" s="31">
        <v>96.75</v>
      </c>
      <c r="F9" s="31">
        <f t="shared" si="0"/>
        <v>-4.75</v>
      </c>
      <c r="G9" s="21">
        <v>7218.2</v>
      </c>
      <c r="H9" s="21">
        <f t="shared" si="1"/>
        <v>14386.23351</v>
      </c>
    </row>
    <row r="10" spans="1:8" hidden="1">
      <c r="A10" s="1">
        <v>9</v>
      </c>
      <c r="B10" s="1" t="s">
        <v>614</v>
      </c>
      <c r="C10" s="1" t="s">
        <v>461</v>
      </c>
      <c r="D10" s="22">
        <v>2.0499999999999998</v>
      </c>
      <c r="E10" s="31">
        <v>96.75</v>
      </c>
      <c r="F10" s="31">
        <f t="shared" si="0"/>
        <v>-4.75</v>
      </c>
      <c r="G10" s="21">
        <v>7218.2</v>
      </c>
      <c r="H10" s="21">
        <f t="shared" si="1"/>
        <v>14316.397424999997</v>
      </c>
    </row>
    <row r="11" spans="1:8" hidden="1">
      <c r="A11" s="1">
        <v>10</v>
      </c>
      <c r="B11" s="1" t="s">
        <v>614</v>
      </c>
      <c r="C11" s="1" t="s">
        <v>462</v>
      </c>
      <c r="D11" s="22">
        <v>2.11</v>
      </c>
      <c r="E11" s="31">
        <v>96.75</v>
      </c>
      <c r="F11" s="31">
        <f t="shared" si="0"/>
        <v>-4.75</v>
      </c>
      <c r="G11" s="21">
        <v>7218.2</v>
      </c>
      <c r="H11" s="21">
        <f t="shared" si="1"/>
        <v>14735.413934999999</v>
      </c>
    </row>
    <row r="12" spans="1:8" hidden="1">
      <c r="A12" s="1">
        <v>11</v>
      </c>
      <c r="B12" s="1" t="s">
        <v>614</v>
      </c>
      <c r="C12" s="1" t="s">
        <v>463</v>
      </c>
      <c r="D12" s="22">
        <v>2.0499999999999998</v>
      </c>
      <c r="E12" s="31">
        <v>96.75</v>
      </c>
      <c r="F12" s="31">
        <f t="shared" si="0"/>
        <v>-4.75</v>
      </c>
      <c r="G12" s="21">
        <v>7218.2</v>
      </c>
      <c r="H12" s="21">
        <f t="shared" si="1"/>
        <v>14316.397424999997</v>
      </c>
    </row>
    <row r="13" spans="1:8" hidden="1">
      <c r="A13" s="1">
        <v>12</v>
      </c>
      <c r="B13" s="1" t="s">
        <v>614</v>
      </c>
      <c r="C13" s="1" t="s">
        <v>464</v>
      </c>
      <c r="D13" s="22">
        <v>2.97</v>
      </c>
      <c r="E13" s="31">
        <v>96.75</v>
      </c>
      <c r="F13" s="31">
        <f t="shared" si="0"/>
        <v>-4.75</v>
      </c>
      <c r="G13" s="21">
        <v>7218.2</v>
      </c>
      <c r="H13" s="21">
        <f t="shared" si="1"/>
        <v>20741.317245000002</v>
      </c>
    </row>
    <row r="14" spans="1:8" hidden="1">
      <c r="A14" s="1">
        <v>13</v>
      </c>
      <c r="B14" s="1" t="s">
        <v>614</v>
      </c>
      <c r="C14" s="1" t="s">
        <v>465</v>
      </c>
      <c r="D14" s="22">
        <v>0.92</v>
      </c>
      <c r="E14" s="31">
        <v>96.75</v>
      </c>
      <c r="F14" s="31">
        <f t="shared" si="0"/>
        <v>-4.75</v>
      </c>
      <c r="G14" s="21">
        <v>7218.2</v>
      </c>
      <c r="H14" s="21">
        <f t="shared" si="1"/>
        <v>6424.9198200000001</v>
      </c>
    </row>
    <row r="15" spans="1:8" hidden="1">
      <c r="A15" s="1">
        <v>14</v>
      </c>
      <c r="B15" s="1" t="s">
        <v>614</v>
      </c>
      <c r="C15" s="1" t="s">
        <v>466</v>
      </c>
      <c r="D15" s="22">
        <v>1.48</v>
      </c>
      <c r="E15" s="31">
        <v>96.75</v>
      </c>
      <c r="F15" s="31">
        <f t="shared" si="0"/>
        <v>-4.75</v>
      </c>
      <c r="G15" s="21">
        <v>7218.2</v>
      </c>
      <c r="H15" s="21">
        <f t="shared" si="1"/>
        <v>10335.74058</v>
      </c>
    </row>
    <row r="16" spans="1:8" hidden="1">
      <c r="A16" s="1">
        <v>15</v>
      </c>
      <c r="B16" s="1" t="s">
        <v>614</v>
      </c>
      <c r="C16" s="1" t="s">
        <v>467</v>
      </c>
      <c r="D16" s="22">
        <v>1.1299999999999999</v>
      </c>
      <c r="E16" s="31">
        <v>96.75</v>
      </c>
      <c r="F16" s="31">
        <f t="shared" si="0"/>
        <v>-4.75</v>
      </c>
      <c r="G16" s="21">
        <v>7218.2</v>
      </c>
      <c r="H16" s="21">
        <f t="shared" si="1"/>
        <v>7891.4776049999982</v>
      </c>
    </row>
    <row r="17" spans="1:8" hidden="1">
      <c r="A17" s="1">
        <v>16</v>
      </c>
      <c r="B17" s="1" t="s">
        <v>614</v>
      </c>
      <c r="C17" s="1" t="s">
        <v>468</v>
      </c>
      <c r="D17" s="22">
        <v>0.97</v>
      </c>
      <c r="E17" s="31">
        <v>96.75</v>
      </c>
      <c r="F17" s="31">
        <f t="shared" si="0"/>
        <v>-4.75</v>
      </c>
      <c r="G17" s="21">
        <v>7218.2</v>
      </c>
      <c r="H17" s="21">
        <f t="shared" si="1"/>
        <v>6774.1002449999996</v>
      </c>
    </row>
    <row r="18" spans="1:8" hidden="1">
      <c r="A18" s="1">
        <v>17</v>
      </c>
      <c r="B18" s="1" t="s">
        <v>614</v>
      </c>
      <c r="C18" s="1" t="s">
        <v>469</v>
      </c>
      <c r="D18" s="22">
        <v>1.05</v>
      </c>
      <c r="E18" s="31">
        <v>96.75</v>
      </c>
      <c r="F18" s="31">
        <f t="shared" si="0"/>
        <v>-4.75</v>
      </c>
      <c r="G18" s="21">
        <v>7218.2</v>
      </c>
      <c r="H18" s="21">
        <f t="shared" si="1"/>
        <v>7332.7889250000007</v>
      </c>
    </row>
    <row r="19" spans="1:8" hidden="1">
      <c r="A19" s="1">
        <v>18</v>
      </c>
      <c r="B19" s="1" t="s">
        <v>614</v>
      </c>
      <c r="C19" s="1" t="s">
        <v>470</v>
      </c>
      <c r="D19" s="22">
        <v>0.93</v>
      </c>
      <c r="E19" s="31">
        <v>96.75</v>
      </c>
      <c r="F19" s="31">
        <f t="shared" si="0"/>
        <v>-4.75</v>
      </c>
      <c r="G19" s="21">
        <v>7218.2</v>
      </c>
      <c r="H19" s="21">
        <f t="shared" si="1"/>
        <v>6494.7559050000009</v>
      </c>
    </row>
    <row r="20" spans="1:8" hidden="1">
      <c r="A20" s="1">
        <v>19</v>
      </c>
      <c r="B20" s="1" t="s">
        <v>614</v>
      </c>
      <c r="C20" s="1" t="s">
        <v>471</v>
      </c>
      <c r="D20" s="22">
        <v>1.02</v>
      </c>
      <c r="E20" s="31">
        <v>96.75</v>
      </c>
      <c r="F20" s="31">
        <f t="shared" si="0"/>
        <v>-4.75</v>
      </c>
      <c r="G20" s="21">
        <v>7218.2</v>
      </c>
      <c r="H20" s="21">
        <f t="shared" si="1"/>
        <v>7123.2806700000001</v>
      </c>
    </row>
    <row r="21" spans="1:8" hidden="1">
      <c r="A21" s="1">
        <v>20</v>
      </c>
      <c r="B21" s="1" t="s">
        <v>614</v>
      </c>
      <c r="C21" s="1" t="s">
        <v>472</v>
      </c>
      <c r="D21" s="22">
        <v>0.96</v>
      </c>
      <c r="E21" s="31">
        <v>96.75</v>
      </c>
      <c r="F21" s="31">
        <f t="shared" si="0"/>
        <v>-4.75</v>
      </c>
      <c r="G21" s="21">
        <v>7218.2</v>
      </c>
      <c r="H21" s="21">
        <f t="shared" si="1"/>
        <v>6704.2641599999997</v>
      </c>
    </row>
    <row r="22" spans="1:8" hidden="1">
      <c r="A22" s="1">
        <v>21</v>
      </c>
      <c r="B22" s="1" t="s">
        <v>614</v>
      </c>
      <c r="C22" s="1" t="s">
        <v>473</v>
      </c>
      <c r="D22" s="22">
        <v>1</v>
      </c>
      <c r="E22" s="31">
        <v>96.75</v>
      </c>
      <c r="F22" s="31">
        <f t="shared" si="0"/>
        <v>-4.75</v>
      </c>
      <c r="G22" s="21">
        <v>7218.2</v>
      </c>
      <c r="H22" s="21">
        <f t="shared" si="1"/>
        <v>6983.6085000000003</v>
      </c>
    </row>
    <row r="23" spans="1:8" hidden="1">
      <c r="A23" s="1">
        <v>22</v>
      </c>
      <c r="B23" s="1" t="s">
        <v>614</v>
      </c>
      <c r="C23" s="1" t="s">
        <v>474</v>
      </c>
      <c r="D23" s="22">
        <v>1.46</v>
      </c>
      <c r="E23" s="31">
        <v>96.75</v>
      </c>
      <c r="F23" s="31">
        <f t="shared" si="0"/>
        <v>-4.75</v>
      </c>
      <c r="G23" s="21">
        <v>7218.2</v>
      </c>
      <c r="H23" s="21">
        <f t="shared" si="1"/>
        <v>10196.06841</v>
      </c>
    </row>
    <row r="24" spans="1:8" hidden="1">
      <c r="A24" s="1">
        <v>23</v>
      </c>
      <c r="B24" s="1" t="s">
        <v>614</v>
      </c>
      <c r="C24" s="1" t="s">
        <v>475</v>
      </c>
      <c r="D24" s="22">
        <v>1.48</v>
      </c>
      <c r="E24" s="31">
        <v>96.75</v>
      </c>
      <c r="F24" s="31">
        <f t="shared" si="0"/>
        <v>-4.75</v>
      </c>
      <c r="G24" s="21">
        <v>7218.2</v>
      </c>
      <c r="H24" s="21">
        <f>(((D24*E24)/100)*G24)</f>
        <v>10335.74058</v>
      </c>
    </row>
    <row r="25" spans="1:8" hidden="1">
      <c r="A25" s="1">
        <v>24</v>
      </c>
      <c r="B25" s="1" t="s">
        <v>614</v>
      </c>
      <c r="C25" s="1" t="s">
        <v>476</v>
      </c>
      <c r="D25" s="22">
        <v>1.54</v>
      </c>
      <c r="E25" s="31">
        <v>96.75</v>
      </c>
      <c r="F25" s="31">
        <f t="shared" si="0"/>
        <v>-4.75</v>
      </c>
      <c r="G25" s="21">
        <v>7218.2</v>
      </c>
      <c r="H25" s="21">
        <f t="shared" si="1"/>
        <v>10754.757090000001</v>
      </c>
    </row>
    <row r="26" spans="1:8" hidden="1">
      <c r="A26" s="1">
        <v>25</v>
      </c>
      <c r="B26" s="1" t="s">
        <v>614</v>
      </c>
      <c r="C26" s="1" t="s">
        <v>477</v>
      </c>
      <c r="D26" s="22">
        <v>1.02</v>
      </c>
      <c r="E26" s="31">
        <v>96.75</v>
      </c>
      <c r="F26" s="31">
        <f t="shared" si="0"/>
        <v>-4.75</v>
      </c>
      <c r="G26" s="21">
        <v>7218.2</v>
      </c>
      <c r="H26" s="21">
        <f t="shared" si="1"/>
        <v>7123.2806700000001</v>
      </c>
    </row>
    <row r="27" spans="1:8" hidden="1">
      <c r="A27" s="1">
        <v>26</v>
      </c>
      <c r="B27" s="1" t="s">
        <v>614</v>
      </c>
      <c r="C27" s="1" t="s">
        <v>478</v>
      </c>
      <c r="D27" s="22">
        <v>1.2</v>
      </c>
      <c r="E27" s="31">
        <v>96.75</v>
      </c>
      <c r="F27" s="31">
        <f t="shared" si="0"/>
        <v>-4.75</v>
      </c>
      <c r="G27" s="21">
        <v>7218.2</v>
      </c>
      <c r="H27" s="21">
        <f t="shared" si="1"/>
        <v>8380.3302000000003</v>
      </c>
    </row>
    <row r="28" spans="1:8" hidden="1">
      <c r="A28" s="1">
        <v>27</v>
      </c>
      <c r="B28" s="1" t="s">
        <v>614</v>
      </c>
      <c r="C28" s="1" t="s">
        <v>479</v>
      </c>
      <c r="D28" s="22">
        <v>1.47</v>
      </c>
      <c r="E28" s="31">
        <v>96.75</v>
      </c>
      <c r="F28" s="31">
        <f t="shared" si="0"/>
        <v>-4.75</v>
      </c>
      <c r="G28" s="21">
        <v>7218.2</v>
      </c>
      <c r="H28" s="21">
        <f t="shared" si="1"/>
        <v>10265.904495000001</v>
      </c>
    </row>
    <row r="29" spans="1:8" hidden="1">
      <c r="A29" s="1">
        <v>28</v>
      </c>
      <c r="B29" s="1" t="s">
        <v>614</v>
      </c>
      <c r="C29" s="1" t="s">
        <v>480</v>
      </c>
      <c r="D29" s="22">
        <v>1.08</v>
      </c>
      <c r="E29" s="31">
        <v>96.75</v>
      </c>
      <c r="F29" s="31">
        <f t="shared" si="0"/>
        <v>-4.75</v>
      </c>
      <c r="G29" s="21">
        <v>7218.2</v>
      </c>
      <c r="H29" s="21">
        <f t="shared" si="1"/>
        <v>7542.2971800000014</v>
      </c>
    </row>
    <row r="30" spans="1:8" hidden="1">
      <c r="A30" s="1">
        <v>29</v>
      </c>
      <c r="B30" s="1" t="s">
        <v>614</v>
      </c>
      <c r="C30" s="1" t="s">
        <v>481</v>
      </c>
      <c r="D30" s="22">
        <v>1.07</v>
      </c>
      <c r="E30" s="31">
        <v>96.75</v>
      </c>
      <c r="F30" s="31">
        <f t="shared" si="0"/>
        <v>-4.75</v>
      </c>
      <c r="G30" s="21">
        <v>7218.2</v>
      </c>
      <c r="H30" s="21">
        <f t="shared" si="1"/>
        <v>7472.4610950000006</v>
      </c>
    </row>
    <row r="31" spans="1:8" hidden="1">
      <c r="A31" s="1">
        <v>30</v>
      </c>
      <c r="B31" s="1" t="s">
        <v>614</v>
      </c>
      <c r="C31" s="1" t="s">
        <v>482</v>
      </c>
      <c r="D31" s="22">
        <v>1.02</v>
      </c>
      <c r="E31" s="31">
        <v>96.75</v>
      </c>
      <c r="F31" s="31">
        <f t="shared" si="0"/>
        <v>-4.75</v>
      </c>
      <c r="G31" s="21">
        <v>7218.2</v>
      </c>
      <c r="H31" s="21">
        <f t="shared" si="1"/>
        <v>7123.2806700000001</v>
      </c>
    </row>
    <row r="32" spans="1:8" hidden="1">
      <c r="A32" s="1">
        <v>31</v>
      </c>
      <c r="B32" s="1" t="s">
        <v>614</v>
      </c>
      <c r="C32" s="1" t="s">
        <v>483</v>
      </c>
      <c r="D32" s="22">
        <v>1</v>
      </c>
      <c r="E32" s="31">
        <v>96.75</v>
      </c>
      <c r="F32" s="31">
        <f t="shared" si="0"/>
        <v>-4.75</v>
      </c>
      <c r="G32" s="21">
        <v>7218.2</v>
      </c>
      <c r="H32" s="21">
        <f t="shared" si="1"/>
        <v>6983.6085000000003</v>
      </c>
    </row>
    <row r="33" spans="1:8" hidden="1">
      <c r="A33" s="1">
        <v>32</v>
      </c>
      <c r="B33" s="1" t="s">
        <v>614</v>
      </c>
      <c r="C33" s="1" t="s">
        <v>484</v>
      </c>
      <c r="D33" s="22">
        <v>0.52</v>
      </c>
      <c r="E33" s="31">
        <v>96.75</v>
      </c>
      <c r="F33" s="31">
        <f t="shared" si="0"/>
        <v>-4.75</v>
      </c>
      <c r="G33" s="21">
        <v>7218.2</v>
      </c>
      <c r="H33" s="21">
        <f t="shared" si="1"/>
        <v>3631.47642</v>
      </c>
    </row>
    <row r="34" spans="1:8" hidden="1">
      <c r="A34" s="1">
        <v>33</v>
      </c>
      <c r="B34" s="1" t="s">
        <v>614</v>
      </c>
      <c r="C34" s="1" t="s">
        <v>485</v>
      </c>
      <c r="D34" s="22">
        <v>0.51</v>
      </c>
      <c r="E34" s="31">
        <v>96.75</v>
      </c>
      <c r="F34" s="31">
        <f t="shared" si="0"/>
        <v>-4.75</v>
      </c>
      <c r="G34" s="21">
        <v>7218.2</v>
      </c>
      <c r="H34" s="21">
        <f t="shared" si="1"/>
        <v>3561.6403350000001</v>
      </c>
    </row>
    <row r="35" spans="1:8" hidden="1">
      <c r="A35" s="1">
        <v>34</v>
      </c>
      <c r="B35" s="1" t="s">
        <v>614</v>
      </c>
      <c r="C35" s="1" t="s">
        <v>486</v>
      </c>
      <c r="D35" s="22">
        <v>0.48</v>
      </c>
      <c r="E35" s="31">
        <v>96.75</v>
      </c>
      <c r="F35" s="31">
        <f t="shared" si="0"/>
        <v>-4.75</v>
      </c>
      <c r="G35" s="21">
        <v>7218.2</v>
      </c>
      <c r="H35" s="21">
        <f t="shared" si="1"/>
        <v>3352.1320799999999</v>
      </c>
    </row>
    <row r="36" spans="1:8" hidden="1">
      <c r="A36" s="1">
        <v>35</v>
      </c>
      <c r="B36" s="1" t="s">
        <v>614</v>
      </c>
      <c r="C36" s="1" t="s">
        <v>487</v>
      </c>
      <c r="D36" s="22">
        <v>0.98</v>
      </c>
      <c r="E36" s="31">
        <v>96.75</v>
      </c>
      <c r="F36" s="31">
        <f t="shared" si="0"/>
        <v>-4.75</v>
      </c>
      <c r="G36" s="21">
        <v>7218.2</v>
      </c>
      <c r="H36" s="21">
        <f t="shared" si="1"/>
        <v>6843.9363299999995</v>
      </c>
    </row>
    <row r="37" spans="1:8" hidden="1">
      <c r="A37" s="1">
        <v>36</v>
      </c>
      <c r="B37" s="1" t="s">
        <v>614</v>
      </c>
      <c r="C37" s="1" t="s">
        <v>488</v>
      </c>
      <c r="D37" s="22">
        <v>0.61</v>
      </c>
      <c r="E37" s="31">
        <v>96.75</v>
      </c>
      <c r="F37" s="31">
        <f t="shared" si="0"/>
        <v>-4.75</v>
      </c>
      <c r="G37" s="21">
        <v>7218.2</v>
      </c>
      <c r="H37" s="21">
        <f t="shared" si="1"/>
        <v>4260.0011850000001</v>
      </c>
    </row>
    <row r="38" spans="1:8" hidden="1">
      <c r="A38" s="1">
        <v>37</v>
      </c>
      <c r="B38" s="1" t="s">
        <v>614</v>
      </c>
      <c r="C38" s="1" t="s">
        <v>489</v>
      </c>
      <c r="D38" s="22">
        <v>1</v>
      </c>
      <c r="E38" s="31">
        <v>96.75</v>
      </c>
      <c r="F38" s="31">
        <f t="shared" si="0"/>
        <v>-4.75</v>
      </c>
      <c r="G38" s="21">
        <v>7218.2</v>
      </c>
      <c r="H38" s="21">
        <f t="shared" si="1"/>
        <v>6983.6085000000003</v>
      </c>
    </row>
    <row r="39" spans="1:8" hidden="1">
      <c r="A39" s="1">
        <v>38</v>
      </c>
      <c r="B39" s="1" t="s">
        <v>615</v>
      </c>
      <c r="C39" s="1" t="s">
        <v>490</v>
      </c>
      <c r="D39" s="22">
        <v>4.0199999999999996</v>
      </c>
      <c r="E39" s="23">
        <v>95.5</v>
      </c>
      <c r="F39" s="23">
        <f>92-E39</f>
        <v>-3.5</v>
      </c>
      <c r="G39" s="21">
        <v>7218.2</v>
      </c>
      <c r="H39" s="21">
        <f>(((D39*E39)/100)*G39)</f>
        <v>27711.391619999999</v>
      </c>
    </row>
    <row r="40" spans="1:8" hidden="1">
      <c r="A40" s="1">
        <v>39</v>
      </c>
      <c r="B40" s="1" t="s">
        <v>615</v>
      </c>
      <c r="C40" s="1" t="s">
        <v>491</v>
      </c>
      <c r="D40" s="22">
        <v>4.01</v>
      </c>
      <c r="E40" s="23">
        <v>95.5</v>
      </c>
      <c r="F40" s="23">
        <f t="shared" ref="F40:F58" si="2">92-E40</f>
        <v>-3.5</v>
      </c>
      <c r="G40" s="21">
        <v>7218.2</v>
      </c>
      <c r="H40" s="21">
        <f t="shared" ref="H40:H58" si="3">(((D40*E40)/100)*G40)</f>
        <v>27642.457809999996</v>
      </c>
    </row>
    <row r="41" spans="1:8" hidden="1">
      <c r="A41" s="1">
        <v>40</v>
      </c>
      <c r="B41" s="1" t="s">
        <v>615</v>
      </c>
      <c r="C41" s="1" t="s">
        <v>492</v>
      </c>
      <c r="D41" s="22">
        <v>4.03</v>
      </c>
      <c r="E41" s="23">
        <v>95.5</v>
      </c>
      <c r="F41" s="23">
        <f t="shared" si="2"/>
        <v>-3.5</v>
      </c>
      <c r="G41" s="21">
        <v>7218.2</v>
      </c>
      <c r="H41" s="21">
        <f t="shared" si="3"/>
        <v>27780.325430000001</v>
      </c>
    </row>
    <row r="42" spans="1:8" hidden="1">
      <c r="A42" s="1">
        <v>41</v>
      </c>
      <c r="B42" s="1" t="s">
        <v>615</v>
      </c>
      <c r="C42" s="1" t="s">
        <v>493</v>
      </c>
      <c r="D42" s="22">
        <v>4.0199999999999996</v>
      </c>
      <c r="E42" s="23">
        <v>95.5</v>
      </c>
      <c r="F42" s="23">
        <f t="shared" si="2"/>
        <v>-3.5</v>
      </c>
      <c r="G42" s="21">
        <v>7218.2</v>
      </c>
      <c r="H42" s="21">
        <f t="shared" si="3"/>
        <v>27711.391619999999</v>
      </c>
    </row>
    <row r="43" spans="1:8" hidden="1">
      <c r="A43" s="1">
        <v>42</v>
      </c>
      <c r="B43" s="1" t="s">
        <v>615</v>
      </c>
      <c r="C43" s="1" t="s">
        <v>494</v>
      </c>
      <c r="D43" s="22">
        <v>3.99</v>
      </c>
      <c r="E43" s="23">
        <v>95.5</v>
      </c>
      <c r="F43" s="23">
        <f t="shared" si="2"/>
        <v>-3.5</v>
      </c>
      <c r="G43" s="21">
        <v>7218.2</v>
      </c>
      <c r="H43" s="21">
        <f t="shared" si="3"/>
        <v>27504.590190000003</v>
      </c>
    </row>
    <row r="44" spans="1:8" hidden="1">
      <c r="A44" s="1">
        <v>43</v>
      </c>
      <c r="B44" s="1" t="s">
        <v>615</v>
      </c>
      <c r="C44" s="1" t="s">
        <v>495</v>
      </c>
      <c r="D44" s="22">
        <v>4</v>
      </c>
      <c r="E44" s="23">
        <v>95.5</v>
      </c>
      <c r="F44" s="23">
        <f t="shared" si="2"/>
        <v>-3.5</v>
      </c>
      <c r="G44" s="21">
        <v>7218.2</v>
      </c>
      <c r="H44" s="21">
        <f t="shared" si="3"/>
        <v>27573.523999999998</v>
      </c>
    </row>
    <row r="45" spans="1:8" hidden="1">
      <c r="A45" s="1">
        <v>44</v>
      </c>
      <c r="B45" s="1" t="s">
        <v>615</v>
      </c>
      <c r="C45" s="1" t="s">
        <v>496</v>
      </c>
      <c r="D45" s="22">
        <v>4.03</v>
      </c>
      <c r="E45" s="23">
        <v>95.5</v>
      </c>
      <c r="F45" s="23">
        <f t="shared" si="2"/>
        <v>-3.5</v>
      </c>
      <c r="G45" s="21">
        <v>7218.2</v>
      </c>
      <c r="H45" s="21">
        <f t="shared" si="3"/>
        <v>27780.325430000001</v>
      </c>
    </row>
    <row r="46" spans="1:8" hidden="1">
      <c r="A46" s="1">
        <v>45</v>
      </c>
      <c r="B46" s="1" t="s">
        <v>615</v>
      </c>
      <c r="C46" s="1" t="s">
        <v>497</v>
      </c>
      <c r="D46" s="22">
        <v>4</v>
      </c>
      <c r="E46" s="23">
        <v>95.5</v>
      </c>
      <c r="F46" s="23">
        <f t="shared" si="2"/>
        <v>-3.5</v>
      </c>
      <c r="G46" s="21">
        <v>7218.2</v>
      </c>
      <c r="H46" s="21">
        <f t="shared" si="3"/>
        <v>27573.523999999998</v>
      </c>
    </row>
    <row r="47" spans="1:8" hidden="1">
      <c r="A47" s="1">
        <v>46</v>
      </c>
      <c r="B47" s="1" t="s">
        <v>615</v>
      </c>
      <c r="C47" s="1" t="s">
        <v>498</v>
      </c>
      <c r="D47" s="22">
        <v>4.0199999999999996</v>
      </c>
      <c r="E47" s="23">
        <v>95.5</v>
      </c>
      <c r="F47" s="23">
        <f t="shared" si="2"/>
        <v>-3.5</v>
      </c>
      <c r="G47" s="21">
        <v>7218.2</v>
      </c>
      <c r="H47" s="21">
        <f t="shared" si="3"/>
        <v>27711.391619999999</v>
      </c>
    </row>
    <row r="48" spans="1:8" hidden="1">
      <c r="A48" s="1">
        <v>47</v>
      </c>
      <c r="B48" s="1" t="s">
        <v>615</v>
      </c>
      <c r="C48" s="1" t="s">
        <v>499</v>
      </c>
      <c r="D48" s="22">
        <v>4.0199999999999996</v>
      </c>
      <c r="E48" s="23">
        <v>95.5</v>
      </c>
      <c r="F48" s="23">
        <f t="shared" si="2"/>
        <v>-3.5</v>
      </c>
      <c r="G48" s="21">
        <v>7218.2</v>
      </c>
      <c r="H48" s="21">
        <f t="shared" si="3"/>
        <v>27711.391619999999</v>
      </c>
    </row>
    <row r="49" spans="1:8" hidden="1">
      <c r="A49" s="1">
        <v>48</v>
      </c>
      <c r="B49" s="1" t="s">
        <v>615</v>
      </c>
      <c r="C49" s="1" t="s">
        <v>500</v>
      </c>
      <c r="D49" s="22">
        <v>2.0099999999999998</v>
      </c>
      <c r="E49" s="23">
        <v>95.5</v>
      </c>
      <c r="F49" s="23">
        <f t="shared" si="2"/>
        <v>-3.5</v>
      </c>
      <c r="G49" s="21">
        <v>7218.2</v>
      </c>
      <c r="H49" s="21">
        <f t="shared" si="3"/>
        <v>13855.695809999999</v>
      </c>
    </row>
    <row r="50" spans="1:8" hidden="1">
      <c r="A50" s="1">
        <v>49</v>
      </c>
      <c r="B50" s="1" t="s">
        <v>615</v>
      </c>
      <c r="C50" s="1" t="s">
        <v>501</v>
      </c>
      <c r="D50" s="22">
        <v>2.0299999999999998</v>
      </c>
      <c r="E50" s="23">
        <v>95.5</v>
      </c>
      <c r="F50" s="23">
        <f t="shared" si="2"/>
        <v>-3.5</v>
      </c>
      <c r="G50" s="21">
        <v>7218.2</v>
      </c>
      <c r="H50" s="21">
        <f t="shared" si="3"/>
        <v>13993.563429999998</v>
      </c>
    </row>
    <row r="51" spans="1:8" hidden="1">
      <c r="A51" s="1">
        <v>50</v>
      </c>
      <c r="B51" s="1" t="s">
        <v>615</v>
      </c>
      <c r="C51" s="1" t="s">
        <v>502</v>
      </c>
      <c r="D51" s="22">
        <v>2</v>
      </c>
      <c r="E51" s="23">
        <v>95.5</v>
      </c>
      <c r="F51" s="23">
        <f t="shared" si="2"/>
        <v>-3.5</v>
      </c>
      <c r="G51" s="21">
        <v>7218.2</v>
      </c>
      <c r="H51" s="21">
        <f t="shared" si="3"/>
        <v>13786.761999999999</v>
      </c>
    </row>
    <row r="52" spans="1:8" hidden="1">
      <c r="A52" s="1">
        <v>51</v>
      </c>
      <c r="B52" s="1" t="s">
        <v>615</v>
      </c>
      <c r="C52" s="1" t="s">
        <v>503</v>
      </c>
      <c r="D52" s="22">
        <v>2.06</v>
      </c>
      <c r="E52" s="23">
        <v>95.5</v>
      </c>
      <c r="F52" s="23">
        <f t="shared" si="2"/>
        <v>-3.5</v>
      </c>
      <c r="G52" s="21">
        <v>7218.2</v>
      </c>
      <c r="H52" s="21">
        <f t="shared" si="3"/>
        <v>14200.364860000001</v>
      </c>
    </row>
    <row r="53" spans="1:8" hidden="1">
      <c r="A53" s="1">
        <v>52</v>
      </c>
      <c r="B53" s="1" t="s">
        <v>615</v>
      </c>
      <c r="C53" s="1" t="s">
        <v>504</v>
      </c>
      <c r="D53" s="22">
        <v>2</v>
      </c>
      <c r="E53" s="23">
        <v>95.5</v>
      </c>
      <c r="F53" s="23">
        <f t="shared" si="2"/>
        <v>-3.5</v>
      </c>
      <c r="G53" s="21">
        <v>7218.2</v>
      </c>
      <c r="H53" s="21">
        <f t="shared" si="3"/>
        <v>13786.761999999999</v>
      </c>
    </row>
    <row r="54" spans="1:8" hidden="1">
      <c r="A54" s="1">
        <v>53</v>
      </c>
      <c r="B54" s="1" t="s">
        <v>615</v>
      </c>
      <c r="C54" s="1" t="s">
        <v>505</v>
      </c>
      <c r="D54" s="22">
        <v>2.04</v>
      </c>
      <c r="E54" s="23">
        <v>95.5</v>
      </c>
      <c r="F54" s="23">
        <f t="shared" si="2"/>
        <v>-3.5</v>
      </c>
      <c r="G54" s="21">
        <v>7218.2</v>
      </c>
      <c r="H54" s="21">
        <f t="shared" si="3"/>
        <v>14062.497239999999</v>
      </c>
    </row>
    <row r="55" spans="1:8" hidden="1">
      <c r="A55" s="1">
        <v>54</v>
      </c>
      <c r="B55" s="1" t="s">
        <v>615</v>
      </c>
      <c r="C55" s="1" t="s">
        <v>506</v>
      </c>
      <c r="D55" s="22">
        <v>2.0299999999999998</v>
      </c>
      <c r="E55" s="23">
        <v>95.5</v>
      </c>
      <c r="F55" s="23">
        <f t="shared" si="2"/>
        <v>-3.5</v>
      </c>
      <c r="G55" s="21">
        <v>7218.2</v>
      </c>
      <c r="H55" s="21">
        <f t="shared" si="3"/>
        <v>13993.563429999998</v>
      </c>
    </row>
    <row r="56" spans="1:8" hidden="1">
      <c r="A56" s="1">
        <v>55</v>
      </c>
      <c r="B56" s="1" t="s">
        <v>615</v>
      </c>
      <c r="C56" s="1" t="s">
        <v>507</v>
      </c>
      <c r="D56" s="22">
        <v>2.0299999999999998</v>
      </c>
      <c r="E56" s="23">
        <v>95.5</v>
      </c>
      <c r="F56" s="23">
        <f t="shared" si="2"/>
        <v>-3.5</v>
      </c>
      <c r="G56" s="21">
        <v>7218.2</v>
      </c>
      <c r="H56" s="21">
        <f t="shared" si="3"/>
        <v>13993.563429999998</v>
      </c>
    </row>
    <row r="57" spans="1:8" hidden="1">
      <c r="A57" s="1">
        <v>56</v>
      </c>
      <c r="B57" s="1" t="s">
        <v>615</v>
      </c>
      <c r="C57" s="1" t="s">
        <v>508</v>
      </c>
      <c r="D57" s="22">
        <v>2.0499999999999998</v>
      </c>
      <c r="E57" s="23">
        <v>95.5</v>
      </c>
      <c r="F57" s="23">
        <f t="shared" si="2"/>
        <v>-3.5</v>
      </c>
      <c r="G57" s="21">
        <v>7218.2</v>
      </c>
      <c r="H57" s="21">
        <f t="shared" si="3"/>
        <v>14131.431049999999</v>
      </c>
    </row>
    <row r="58" spans="1:8" hidden="1">
      <c r="A58" s="1">
        <v>57</v>
      </c>
      <c r="B58" s="1" t="s">
        <v>615</v>
      </c>
      <c r="C58" s="1" t="s">
        <v>509</v>
      </c>
      <c r="D58" s="22">
        <v>2.02</v>
      </c>
      <c r="E58" s="23">
        <v>95.5</v>
      </c>
      <c r="F58" s="23">
        <f t="shared" si="2"/>
        <v>-3.5</v>
      </c>
      <c r="G58" s="21">
        <v>7218.2</v>
      </c>
      <c r="H58" s="21">
        <f t="shared" si="3"/>
        <v>13924.62962</v>
      </c>
    </row>
    <row r="59" spans="1:8" hidden="1">
      <c r="A59" s="1">
        <v>58</v>
      </c>
      <c r="B59" s="1" t="s">
        <v>614</v>
      </c>
      <c r="C59" s="1" t="s">
        <v>510</v>
      </c>
      <c r="D59" s="22">
        <v>2.11</v>
      </c>
      <c r="E59" s="23">
        <v>97</v>
      </c>
      <c r="F59" s="23">
        <f>92-E59</f>
        <v>-5</v>
      </c>
      <c r="G59" s="21">
        <v>7218.2</v>
      </c>
      <c r="H59" s="21">
        <f>(((D59*E59)/100)*G59)</f>
        <v>14773.489939999999</v>
      </c>
    </row>
    <row r="60" spans="1:8" hidden="1">
      <c r="A60" s="1">
        <v>59</v>
      </c>
      <c r="B60" s="1" t="s">
        <v>614</v>
      </c>
      <c r="C60" s="1" t="s">
        <v>511</v>
      </c>
      <c r="D60" s="22">
        <v>3.03</v>
      </c>
      <c r="E60" s="23">
        <v>97</v>
      </c>
      <c r="F60" s="23">
        <f t="shared" ref="F60:F96" si="4">92-E60</f>
        <v>-5</v>
      </c>
      <c r="G60" s="21">
        <v>7218.2</v>
      </c>
      <c r="H60" s="21">
        <f t="shared" ref="H60:H97" si="5">(((D60*E60)/100)*G60)</f>
        <v>21215.011619999997</v>
      </c>
    </row>
    <row r="61" spans="1:8" hidden="1">
      <c r="A61" s="1">
        <v>60</v>
      </c>
      <c r="B61" s="1" t="s">
        <v>614</v>
      </c>
      <c r="C61" s="1" t="s">
        <v>512</v>
      </c>
      <c r="D61" s="22">
        <v>2.0499999999999998</v>
      </c>
      <c r="E61" s="23">
        <v>97</v>
      </c>
      <c r="F61" s="23">
        <f t="shared" si="4"/>
        <v>-5</v>
      </c>
      <c r="G61" s="21">
        <v>7218.2</v>
      </c>
      <c r="H61" s="21">
        <f t="shared" si="5"/>
        <v>14353.3907</v>
      </c>
    </row>
    <row r="62" spans="1:8" hidden="1">
      <c r="A62" s="1">
        <v>61</v>
      </c>
      <c r="B62" s="1" t="s">
        <v>614</v>
      </c>
      <c r="C62" s="1" t="s">
        <v>513</v>
      </c>
      <c r="D62" s="22">
        <v>3.18</v>
      </c>
      <c r="E62" s="23">
        <v>97</v>
      </c>
      <c r="F62" s="23">
        <f t="shared" si="4"/>
        <v>-5</v>
      </c>
      <c r="G62" s="21">
        <v>7218.2</v>
      </c>
      <c r="H62" s="21">
        <f t="shared" si="5"/>
        <v>22265.259720000002</v>
      </c>
    </row>
    <row r="63" spans="1:8" hidden="1">
      <c r="A63" s="1">
        <v>62</v>
      </c>
      <c r="B63" s="1" t="s">
        <v>614</v>
      </c>
      <c r="C63" s="1" t="s">
        <v>514</v>
      </c>
      <c r="D63" s="22">
        <v>2.08</v>
      </c>
      <c r="E63" s="23">
        <v>97</v>
      </c>
      <c r="F63" s="23">
        <f t="shared" si="4"/>
        <v>-5</v>
      </c>
      <c r="G63" s="21">
        <v>7218.2</v>
      </c>
      <c r="H63" s="21">
        <f t="shared" si="5"/>
        <v>14563.440320000002</v>
      </c>
    </row>
    <row r="64" spans="1:8" hidden="1">
      <c r="A64" s="1">
        <v>63</v>
      </c>
      <c r="B64" s="1" t="s">
        <v>614</v>
      </c>
      <c r="C64" s="1" t="s">
        <v>515</v>
      </c>
      <c r="D64" s="22">
        <v>1.23</v>
      </c>
      <c r="E64" s="23">
        <v>97</v>
      </c>
      <c r="F64" s="23">
        <f t="shared" si="4"/>
        <v>-5</v>
      </c>
      <c r="G64" s="21">
        <v>7218.2</v>
      </c>
      <c r="H64" s="21">
        <f t="shared" si="5"/>
        <v>8612.03442</v>
      </c>
    </row>
    <row r="65" spans="1:8" hidden="1">
      <c r="A65" s="1">
        <v>64</v>
      </c>
      <c r="B65" s="1" t="s">
        <v>614</v>
      </c>
      <c r="C65" s="1" t="s">
        <v>516</v>
      </c>
      <c r="D65" s="22">
        <v>1.64</v>
      </c>
      <c r="E65" s="23">
        <v>97</v>
      </c>
      <c r="F65" s="23">
        <f t="shared" si="4"/>
        <v>-5</v>
      </c>
      <c r="G65" s="21">
        <v>7218.2</v>
      </c>
      <c r="H65" s="21">
        <f t="shared" si="5"/>
        <v>11482.712559999998</v>
      </c>
    </row>
    <row r="66" spans="1:8" hidden="1">
      <c r="A66" s="1">
        <v>65</v>
      </c>
      <c r="B66" s="1" t="s">
        <v>614</v>
      </c>
      <c r="C66" s="1" t="s">
        <v>517</v>
      </c>
      <c r="D66" s="22">
        <v>1.95</v>
      </c>
      <c r="E66" s="23">
        <v>97</v>
      </c>
      <c r="F66" s="23">
        <f t="shared" si="4"/>
        <v>-5</v>
      </c>
      <c r="G66" s="21">
        <v>7218.2</v>
      </c>
      <c r="H66" s="21">
        <f t="shared" si="5"/>
        <v>13653.2253</v>
      </c>
    </row>
    <row r="67" spans="1:8" hidden="1">
      <c r="A67" s="1">
        <v>66</v>
      </c>
      <c r="B67" s="1" t="s">
        <v>614</v>
      </c>
      <c r="C67" s="1" t="s">
        <v>518</v>
      </c>
      <c r="D67" s="22">
        <v>1.86</v>
      </c>
      <c r="E67" s="23">
        <v>97</v>
      </c>
      <c r="F67" s="23">
        <f t="shared" si="4"/>
        <v>-5</v>
      </c>
      <c r="G67" s="21">
        <v>7218.2</v>
      </c>
      <c r="H67" s="21">
        <f t="shared" si="5"/>
        <v>13023.076440000001</v>
      </c>
    </row>
    <row r="68" spans="1:8" hidden="1">
      <c r="A68" s="1">
        <v>67</v>
      </c>
      <c r="B68" s="1" t="s">
        <v>614</v>
      </c>
      <c r="C68" s="1" t="s">
        <v>519</v>
      </c>
      <c r="D68" s="22">
        <v>1.17</v>
      </c>
      <c r="E68" s="23">
        <v>97</v>
      </c>
      <c r="F68" s="23">
        <f t="shared" si="4"/>
        <v>-5</v>
      </c>
      <c r="G68" s="21">
        <v>7218.2</v>
      </c>
      <c r="H68" s="21">
        <f t="shared" si="5"/>
        <v>8191.9351799999995</v>
      </c>
    </row>
    <row r="69" spans="1:8" hidden="1">
      <c r="A69" s="1">
        <v>68</v>
      </c>
      <c r="B69" s="1" t="s">
        <v>614</v>
      </c>
      <c r="C69" s="1" t="s">
        <v>520</v>
      </c>
      <c r="D69" s="22">
        <v>1.57</v>
      </c>
      <c r="E69" s="23">
        <v>97</v>
      </c>
      <c r="F69" s="23">
        <f t="shared" si="4"/>
        <v>-5</v>
      </c>
      <c r="G69" s="21">
        <v>7218.2</v>
      </c>
      <c r="H69" s="21">
        <f t="shared" si="5"/>
        <v>10992.59678</v>
      </c>
    </row>
    <row r="70" spans="1:8" hidden="1">
      <c r="A70" s="1">
        <v>69</v>
      </c>
      <c r="B70" s="1" t="s">
        <v>614</v>
      </c>
      <c r="C70" s="1" t="s">
        <v>521</v>
      </c>
      <c r="D70" s="22">
        <v>2.17</v>
      </c>
      <c r="E70" s="23">
        <v>97</v>
      </c>
      <c r="F70" s="23">
        <f t="shared" si="4"/>
        <v>-5</v>
      </c>
      <c r="G70" s="21">
        <v>7218.2</v>
      </c>
      <c r="H70" s="21">
        <f t="shared" si="5"/>
        <v>15193.589179999997</v>
      </c>
    </row>
    <row r="71" spans="1:8" hidden="1">
      <c r="A71" s="1">
        <v>70</v>
      </c>
      <c r="B71" s="1" t="s">
        <v>614</v>
      </c>
      <c r="C71" s="1" t="s">
        <v>522</v>
      </c>
      <c r="D71" s="22">
        <v>1.5</v>
      </c>
      <c r="E71" s="23">
        <v>97</v>
      </c>
      <c r="F71" s="23">
        <f t="shared" si="4"/>
        <v>-5</v>
      </c>
      <c r="G71" s="21">
        <v>7218.2</v>
      </c>
      <c r="H71" s="21">
        <f t="shared" si="5"/>
        <v>10502.481</v>
      </c>
    </row>
    <row r="72" spans="1:8" hidden="1">
      <c r="A72" s="1">
        <v>71</v>
      </c>
      <c r="B72" s="1" t="s">
        <v>614</v>
      </c>
      <c r="C72" s="1" t="s">
        <v>523</v>
      </c>
      <c r="D72" s="22">
        <v>2</v>
      </c>
      <c r="E72" s="23">
        <v>97</v>
      </c>
      <c r="F72" s="23">
        <f t="shared" si="4"/>
        <v>-5</v>
      </c>
      <c r="G72" s="21">
        <v>7218.2</v>
      </c>
      <c r="H72" s="21">
        <f t="shared" si="5"/>
        <v>14003.307999999999</v>
      </c>
    </row>
    <row r="73" spans="1:8" hidden="1">
      <c r="A73" s="1">
        <v>72</v>
      </c>
      <c r="B73" s="1" t="s">
        <v>614</v>
      </c>
      <c r="C73" s="1" t="s">
        <v>524</v>
      </c>
      <c r="D73" s="22">
        <v>2.0099999999999998</v>
      </c>
      <c r="E73" s="23">
        <v>97</v>
      </c>
      <c r="F73" s="23">
        <f t="shared" si="4"/>
        <v>-5</v>
      </c>
      <c r="G73" s="21">
        <v>7218.2</v>
      </c>
      <c r="H73" s="21">
        <f t="shared" si="5"/>
        <v>14073.324539999998</v>
      </c>
    </row>
    <row r="74" spans="1:8" hidden="1">
      <c r="A74" s="1">
        <v>73</v>
      </c>
      <c r="B74" s="1" t="s">
        <v>614</v>
      </c>
      <c r="C74" s="1" t="s">
        <v>525</v>
      </c>
      <c r="D74" s="22">
        <v>1.98</v>
      </c>
      <c r="E74" s="23">
        <v>97</v>
      </c>
      <c r="F74" s="23">
        <f t="shared" si="4"/>
        <v>-5</v>
      </c>
      <c r="G74" s="21">
        <v>7218.2</v>
      </c>
      <c r="H74" s="21">
        <f t="shared" si="5"/>
        <v>13863.27492</v>
      </c>
    </row>
    <row r="75" spans="1:8" hidden="1">
      <c r="A75" s="1">
        <v>74</v>
      </c>
      <c r="B75" s="1" t="s">
        <v>614</v>
      </c>
      <c r="C75" s="1" t="s">
        <v>526</v>
      </c>
      <c r="D75" s="22">
        <v>3.4</v>
      </c>
      <c r="E75" s="23">
        <v>97</v>
      </c>
      <c r="F75" s="23">
        <f t="shared" si="4"/>
        <v>-5</v>
      </c>
      <c r="G75" s="21">
        <v>7218.2</v>
      </c>
      <c r="H75" s="21">
        <f t="shared" si="5"/>
        <v>23805.623599999999</v>
      </c>
    </row>
    <row r="76" spans="1:8" hidden="1">
      <c r="A76" s="1">
        <v>75</v>
      </c>
      <c r="B76" s="1" t="s">
        <v>614</v>
      </c>
      <c r="C76" s="1" t="s">
        <v>527</v>
      </c>
      <c r="D76" s="22">
        <v>2.11</v>
      </c>
      <c r="E76" s="23">
        <v>97</v>
      </c>
      <c r="F76" s="23">
        <f t="shared" si="4"/>
        <v>-5</v>
      </c>
      <c r="G76" s="21">
        <v>7218.2</v>
      </c>
      <c r="H76" s="21">
        <f t="shared" si="5"/>
        <v>14773.489939999999</v>
      </c>
    </row>
    <row r="77" spans="1:8" hidden="1">
      <c r="A77" s="1">
        <v>76</v>
      </c>
      <c r="B77" s="1" t="s">
        <v>614</v>
      </c>
      <c r="C77" s="1" t="s">
        <v>528</v>
      </c>
      <c r="D77" s="22">
        <v>2</v>
      </c>
      <c r="E77" s="23">
        <v>97</v>
      </c>
      <c r="F77" s="23">
        <f t="shared" si="4"/>
        <v>-5</v>
      </c>
      <c r="G77" s="21">
        <v>7218.2</v>
      </c>
      <c r="H77" s="21">
        <f t="shared" si="5"/>
        <v>14003.307999999999</v>
      </c>
    </row>
    <row r="78" spans="1:8" hidden="1">
      <c r="A78" s="1">
        <v>77</v>
      </c>
      <c r="B78" s="1" t="s">
        <v>614</v>
      </c>
      <c r="C78" s="1" t="s">
        <v>529</v>
      </c>
      <c r="D78" s="22">
        <v>2.11</v>
      </c>
      <c r="E78" s="23">
        <v>97</v>
      </c>
      <c r="F78" s="23">
        <f t="shared" si="4"/>
        <v>-5</v>
      </c>
      <c r="G78" s="21">
        <v>7218.2</v>
      </c>
      <c r="H78" s="21">
        <f t="shared" si="5"/>
        <v>14773.489939999999</v>
      </c>
    </row>
    <row r="79" spans="1:8" hidden="1">
      <c r="A79" s="1">
        <v>78</v>
      </c>
      <c r="B79" s="1" t="s">
        <v>614</v>
      </c>
      <c r="C79" s="1" t="s">
        <v>530</v>
      </c>
      <c r="D79" s="22">
        <v>2.0099999999999998</v>
      </c>
      <c r="E79" s="23">
        <v>97</v>
      </c>
      <c r="F79" s="23">
        <f t="shared" si="4"/>
        <v>-5</v>
      </c>
      <c r="G79" s="21">
        <v>7218.2</v>
      </c>
      <c r="H79" s="21">
        <f t="shared" si="5"/>
        <v>14073.324539999998</v>
      </c>
    </row>
    <row r="80" spans="1:8" hidden="1">
      <c r="A80" s="1">
        <v>79</v>
      </c>
      <c r="B80" s="1" t="s">
        <v>614</v>
      </c>
      <c r="C80" s="1" t="s">
        <v>531</v>
      </c>
      <c r="D80" s="22">
        <v>3.05</v>
      </c>
      <c r="E80" s="23">
        <v>97</v>
      </c>
      <c r="F80" s="23">
        <f t="shared" si="4"/>
        <v>-5</v>
      </c>
      <c r="G80" s="21">
        <v>7218.2</v>
      </c>
      <c r="H80" s="21">
        <f t="shared" si="5"/>
        <v>21355.044699999995</v>
      </c>
    </row>
    <row r="81" spans="1:8" hidden="1">
      <c r="A81" s="1">
        <v>80</v>
      </c>
      <c r="B81" s="1" t="s">
        <v>614</v>
      </c>
      <c r="C81" s="1" t="s">
        <v>532</v>
      </c>
      <c r="D81" s="22">
        <v>3.19</v>
      </c>
      <c r="E81" s="23">
        <v>97</v>
      </c>
      <c r="F81" s="23">
        <f t="shared" si="4"/>
        <v>-5</v>
      </c>
      <c r="G81" s="21">
        <v>7218.2</v>
      </c>
      <c r="H81" s="21">
        <f t="shared" si="5"/>
        <v>22335.276259999999</v>
      </c>
    </row>
    <row r="82" spans="1:8" hidden="1">
      <c r="A82" s="1">
        <v>81</v>
      </c>
      <c r="B82" s="1" t="s">
        <v>614</v>
      </c>
      <c r="C82" s="1" t="s">
        <v>533</v>
      </c>
      <c r="D82" s="22">
        <v>2.0699999999999998</v>
      </c>
      <c r="E82" s="23">
        <v>97</v>
      </c>
      <c r="F82" s="23">
        <f t="shared" si="4"/>
        <v>-5</v>
      </c>
      <c r="G82" s="21">
        <v>7218.2</v>
      </c>
      <c r="H82" s="21">
        <f t="shared" si="5"/>
        <v>14493.423779999997</v>
      </c>
    </row>
    <row r="83" spans="1:8" hidden="1">
      <c r="A83" s="1">
        <v>82</v>
      </c>
      <c r="B83" s="1" t="s">
        <v>614</v>
      </c>
      <c r="C83" s="1" t="s">
        <v>534</v>
      </c>
      <c r="D83" s="22">
        <v>1.07</v>
      </c>
      <c r="E83" s="23">
        <v>97</v>
      </c>
      <c r="F83" s="23">
        <f t="shared" si="4"/>
        <v>-5</v>
      </c>
      <c r="G83" s="21">
        <v>7218.2</v>
      </c>
      <c r="H83" s="21">
        <f t="shared" si="5"/>
        <v>7491.7697800000005</v>
      </c>
    </row>
    <row r="84" spans="1:8" hidden="1">
      <c r="A84" s="1">
        <v>83</v>
      </c>
      <c r="B84" s="1" t="s">
        <v>614</v>
      </c>
      <c r="C84" s="1" t="s">
        <v>535</v>
      </c>
      <c r="D84" s="22">
        <v>3.23</v>
      </c>
      <c r="E84" s="23">
        <v>97</v>
      </c>
      <c r="F84" s="23">
        <f t="shared" si="4"/>
        <v>-5</v>
      </c>
      <c r="G84" s="21">
        <v>7218.2</v>
      </c>
      <c r="H84" s="21">
        <f t="shared" si="5"/>
        <v>22615.342420000001</v>
      </c>
    </row>
    <row r="85" spans="1:8" hidden="1">
      <c r="A85" s="1">
        <v>84</v>
      </c>
      <c r="B85" s="1" t="s">
        <v>614</v>
      </c>
      <c r="C85" s="1" t="s">
        <v>536</v>
      </c>
      <c r="D85" s="22">
        <v>4.12</v>
      </c>
      <c r="E85" s="23">
        <v>97</v>
      </c>
      <c r="F85" s="23">
        <f t="shared" si="4"/>
        <v>-5</v>
      </c>
      <c r="G85" s="21">
        <v>7218.2</v>
      </c>
      <c r="H85" s="21">
        <f t="shared" si="5"/>
        <v>28846.814479999997</v>
      </c>
    </row>
    <row r="86" spans="1:8" hidden="1">
      <c r="A86" s="1">
        <v>85</v>
      </c>
      <c r="B86" s="1" t="s">
        <v>614</v>
      </c>
      <c r="C86" s="1" t="s">
        <v>537</v>
      </c>
      <c r="D86" s="22">
        <v>3.02</v>
      </c>
      <c r="E86" s="23">
        <v>98</v>
      </c>
      <c r="F86" s="23">
        <f t="shared" si="4"/>
        <v>-6</v>
      </c>
      <c r="G86" s="21">
        <v>7218.2</v>
      </c>
      <c r="H86" s="21">
        <f t="shared" si="5"/>
        <v>21362.98472</v>
      </c>
    </row>
    <row r="87" spans="1:8" hidden="1">
      <c r="A87" s="1">
        <v>86</v>
      </c>
      <c r="B87" s="1" t="s">
        <v>614</v>
      </c>
      <c r="C87" s="1" t="s">
        <v>538</v>
      </c>
      <c r="D87" s="22">
        <v>1.91</v>
      </c>
      <c r="E87" s="23">
        <v>98</v>
      </c>
      <c r="F87" s="23">
        <f t="shared" si="4"/>
        <v>-6</v>
      </c>
      <c r="G87" s="21">
        <v>7218.2</v>
      </c>
      <c r="H87" s="21">
        <f t="shared" si="5"/>
        <v>13511.026759999997</v>
      </c>
    </row>
    <row r="88" spans="1:8" hidden="1">
      <c r="A88" s="1">
        <v>87</v>
      </c>
      <c r="B88" s="1" t="s">
        <v>614</v>
      </c>
      <c r="C88" s="1" t="s">
        <v>539</v>
      </c>
      <c r="D88" s="22">
        <v>2.16</v>
      </c>
      <c r="E88" s="23">
        <v>98</v>
      </c>
      <c r="F88" s="23">
        <f t="shared" si="4"/>
        <v>-6</v>
      </c>
      <c r="G88" s="21">
        <v>7218.2</v>
      </c>
      <c r="H88" s="21">
        <f t="shared" si="5"/>
        <v>15279.48576</v>
      </c>
    </row>
    <row r="89" spans="1:8" hidden="1">
      <c r="A89" s="1">
        <v>88</v>
      </c>
      <c r="B89" s="1" t="s">
        <v>616</v>
      </c>
      <c r="C89" s="1" t="s">
        <v>540</v>
      </c>
      <c r="D89" s="22">
        <v>4.0599999999999996</v>
      </c>
      <c r="E89" s="23">
        <v>97</v>
      </c>
      <c r="F89" s="23">
        <f t="shared" si="4"/>
        <v>-5</v>
      </c>
      <c r="G89" s="21">
        <v>7218.2</v>
      </c>
      <c r="H89" s="21">
        <f t="shared" si="5"/>
        <v>28426.715239999994</v>
      </c>
    </row>
    <row r="90" spans="1:8" hidden="1">
      <c r="A90" s="1">
        <v>89</v>
      </c>
      <c r="B90" s="1" t="s">
        <v>616</v>
      </c>
      <c r="C90" s="1" t="s">
        <v>541</v>
      </c>
      <c r="D90" s="22">
        <v>4.03</v>
      </c>
      <c r="E90" s="23">
        <v>97</v>
      </c>
      <c r="F90" s="23">
        <f t="shared" si="4"/>
        <v>-5</v>
      </c>
      <c r="G90" s="21">
        <v>7218.2</v>
      </c>
      <c r="H90" s="21">
        <f t="shared" si="5"/>
        <v>28216.665620000003</v>
      </c>
    </row>
    <row r="91" spans="1:8" hidden="1">
      <c r="A91" s="1">
        <v>90</v>
      </c>
      <c r="B91" s="1" t="s">
        <v>616</v>
      </c>
      <c r="C91" s="1" t="s">
        <v>542</v>
      </c>
      <c r="D91" s="22">
        <v>6.07</v>
      </c>
      <c r="E91" s="23">
        <v>97</v>
      </c>
      <c r="F91" s="23">
        <f t="shared" si="4"/>
        <v>-5</v>
      </c>
      <c r="G91" s="21">
        <v>7218.2</v>
      </c>
      <c r="H91" s="21">
        <f t="shared" si="5"/>
        <v>42500.039780000006</v>
      </c>
    </row>
    <row r="92" spans="1:8" hidden="1">
      <c r="A92" s="1">
        <v>91</v>
      </c>
      <c r="B92" s="1" t="s">
        <v>616</v>
      </c>
      <c r="C92" s="1" t="s">
        <v>543</v>
      </c>
      <c r="D92" s="22">
        <v>4.07</v>
      </c>
      <c r="E92" s="23">
        <v>97</v>
      </c>
      <c r="F92" s="23">
        <f t="shared" si="4"/>
        <v>-5</v>
      </c>
      <c r="G92" s="21">
        <v>7218.2</v>
      </c>
      <c r="H92" s="21">
        <f t="shared" si="5"/>
        <v>28496.731780000002</v>
      </c>
    </row>
    <row r="93" spans="1:8" hidden="1">
      <c r="A93" s="1">
        <v>92</v>
      </c>
      <c r="B93" s="1" t="s">
        <v>616</v>
      </c>
      <c r="C93" s="1" t="s">
        <v>544</v>
      </c>
      <c r="D93" s="22">
        <v>4.1500000000000004</v>
      </c>
      <c r="E93" s="23">
        <v>97</v>
      </c>
      <c r="F93" s="23">
        <f t="shared" si="4"/>
        <v>-5</v>
      </c>
      <c r="G93" s="21">
        <v>7218.2</v>
      </c>
      <c r="H93" s="21">
        <f t="shared" si="5"/>
        <v>29056.864099999999</v>
      </c>
    </row>
    <row r="94" spans="1:8" hidden="1">
      <c r="A94" s="1">
        <v>93</v>
      </c>
      <c r="B94" s="1" t="s">
        <v>616</v>
      </c>
      <c r="C94" s="1" t="s">
        <v>545</v>
      </c>
      <c r="D94" s="22">
        <v>3</v>
      </c>
      <c r="E94" s="23">
        <v>97</v>
      </c>
      <c r="F94" s="23">
        <f t="shared" si="4"/>
        <v>-5</v>
      </c>
      <c r="G94" s="21">
        <v>7218.2</v>
      </c>
      <c r="H94" s="21">
        <f t="shared" si="5"/>
        <v>21004.962</v>
      </c>
    </row>
    <row r="95" spans="1:8" hidden="1">
      <c r="A95" s="1">
        <v>94</v>
      </c>
      <c r="B95" s="1" t="s">
        <v>616</v>
      </c>
      <c r="C95" s="1" t="s">
        <v>546</v>
      </c>
      <c r="D95" s="22">
        <v>4.07</v>
      </c>
      <c r="E95" s="23">
        <v>97</v>
      </c>
      <c r="F95" s="23">
        <f t="shared" si="4"/>
        <v>-5</v>
      </c>
      <c r="G95" s="21">
        <v>7218.2</v>
      </c>
      <c r="H95" s="21">
        <f t="shared" si="5"/>
        <v>28496.731780000002</v>
      </c>
    </row>
    <row r="96" spans="1:8" hidden="1">
      <c r="A96" s="1">
        <v>95</v>
      </c>
      <c r="B96" s="1" t="s">
        <v>616</v>
      </c>
      <c r="C96" s="1" t="s">
        <v>547</v>
      </c>
      <c r="D96" s="22">
        <v>4.13</v>
      </c>
      <c r="E96" s="23">
        <v>97</v>
      </c>
      <c r="F96" s="23">
        <f t="shared" si="4"/>
        <v>-5</v>
      </c>
      <c r="G96" s="21">
        <v>7218.2</v>
      </c>
      <c r="H96" s="21">
        <f t="shared" si="5"/>
        <v>28916.831019999998</v>
      </c>
    </row>
    <row r="97" spans="1:8" hidden="1">
      <c r="A97" s="1">
        <v>96</v>
      </c>
      <c r="B97" s="1" t="s">
        <v>616</v>
      </c>
      <c r="C97" s="1" t="s">
        <v>548</v>
      </c>
      <c r="D97" s="22">
        <v>4.42</v>
      </c>
      <c r="E97" s="23">
        <v>85</v>
      </c>
      <c r="F97" s="23">
        <v>10</v>
      </c>
      <c r="G97" s="21">
        <v>7218.2</v>
      </c>
      <c r="H97" s="21">
        <f t="shared" si="5"/>
        <v>27118.777399999995</v>
      </c>
    </row>
    <row r="98" spans="1:8" hidden="1">
      <c r="A98" s="1">
        <v>97</v>
      </c>
      <c r="B98" s="1" t="s">
        <v>615</v>
      </c>
      <c r="C98" s="1" t="s">
        <v>549</v>
      </c>
      <c r="D98" s="22">
        <v>2.0499999999999998</v>
      </c>
      <c r="E98" s="23">
        <v>84.5</v>
      </c>
      <c r="F98" s="23">
        <f>77-E98</f>
        <v>-7.5</v>
      </c>
      <c r="G98" s="21">
        <v>7218.2</v>
      </c>
      <c r="H98" s="21">
        <f>(((D98*E98)/100)*G98)</f>
        <v>12503.726949999998</v>
      </c>
    </row>
    <row r="99" spans="1:8" hidden="1">
      <c r="A99" s="1">
        <v>98</v>
      </c>
      <c r="B99" s="1" t="s">
        <v>615</v>
      </c>
      <c r="C99" s="1" t="s">
        <v>550</v>
      </c>
      <c r="D99" s="22">
        <v>3.92</v>
      </c>
      <c r="E99" s="23">
        <v>84</v>
      </c>
      <c r="F99" s="23">
        <f>77-E99</f>
        <v>-7</v>
      </c>
      <c r="G99" s="21">
        <v>7218.2</v>
      </c>
      <c r="H99" s="21">
        <f t="shared" ref="H99:H109" si="6">(((D99*E99)/100)*G99)</f>
        <v>23768.088959999997</v>
      </c>
    </row>
    <row r="100" spans="1:8" hidden="1">
      <c r="A100" s="1">
        <v>99</v>
      </c>
      <c r="B100" s="1" t="s">
        <v>615</v>
      </c>
      <c r="C100" s="1" t="s">
        <v>551</v>
      </c>
      <c r="D100" s="22">
        <v>1.04</v>
      </c>
      <c r="E100" s="23">
        <v>84</v>
      </c>
      <c r="F100" s="23">
        <f t="shared" ref="F100:F109" si="7">77-E100</f>
        <v>-7</v>
      </c>
      <c r="G100" s="21">
        <v>7218.2</v>
      </c>
      <c r="H100" s="21">
        <f t="shared" si="6"/>
        <v>6305.81952</v>
      </c>
    </row>
    <row r="101" spans="1:8" hidden="1">
      <c r="A101" s="1">
        <v>100</v>
      </c>
      <c r="B101" s="1" t="s">
        <v>615</v>
      </c>
      <c r="C101" s="1" t="s">
        <v>552</v>
      </c>
      <c r="D101" s="22">
        <v>1.08</v>
      </c>
      <c r="E101" s="23">
        <v>84</v>
      </c>
      <c r="F101" s="23">
        <f t="shared" si="7"/>
        <v>-7</v>
      </c>
      <c r="G101" s="21">
        <v>7218.2</v>
      </c>
      <c r="H101" s="21">
        <f t="shared" si="6"/>
        <v>6548.3510399999996</v>
      </c>
    </row>
    <row r="102" spans="1:8" hidden="1">
      <c r="A102" s="1">
        <v>101</v>
      </c>
      <c r="B102" s="1" t="s">
        <v>615</v>
      </c>
      <c r="C102" s="1" t="s">
        <v>553</v>
      </c>
      <c r="D102" s="22">
        <v>1.05</v>
      </c>
      <c r="E102" s="23">
        <v>84</v>
      </c>
      <c r="F102" s="23">
        <f t="shared" si="7"/>
        <v>-7</v>
      </c>
      <c r="G102" s="21">
        <v>7218.2</v>
      </c>
      <c r="H102" s="21">
        <f t="shared" si="6"/>
        <v>6366.4524000000001</v>
      </c>
    </row>
    <row r="103" spans="1:8" hidden="1">
      <c r="A103" s="1">
        <v>102</v>
      </c>
      <c r="B103" s="1" t="s">
        <v>615</v>
      </c>
      <c r="C103" s="1" t="s">
        <v>554</v>
      </c>
      <c r="D103" s="22">
        <v>1</v>
      </c>
      <c r="E103" s="23">
        <v>84</v>
      </c>
      <c r="F103" s="23">
        <f t="shared" si="7"/>
        <v>-7</v>
      </c>
      <c r="G103" s="21">
        <v>7218.2</v>
      </c>
      <c r="H103" s="21">
        <f t="shared" si="6"/>
        <v>6063.2879999999996</v>
      </c>
    </row>
    <row r="104" spans="1:8" hidden="1">
      <c r="A104" s="1">
        <v>103</v>
      </c>
      <c r="B104" s="1" t="s">
        <v>615</v>
      </c>
      <c r="C104" s="1" t="s">
        <v>555</v>
      </c>
      <c r="D104" s="22">
        <v>1.05</v>
      </c>
      <c r="E104" s="23">
        <v>84</v>
      </c>
      <c r="F104" s="23">
        <f t="shared" si="7"/>
        <v>-7</v>
      </c>
      <c r="G104" s="21">
        <v>7218.2</v>
      </c>
      <c r="H104" s="21">
        <f t="shared" si="6"/>
        <v>6366.4524000000001</v>
      </c>
    </row>
    <row r="105" spans="1:8" hidden="1">
      <c r="A105" s="1">
        <v>104</v>
      </c>
      <c r="B105" s="1" t="s">
        <v>615</v>
      </c>
      <c r="C105" s="1" t="s">
        <v>556</v>
      </c>
      <c r="D105" s="22">
        <v>1.05</v>
      </c>
      <c r="E105" s="23">
        <v>84</v>
      </c>
      <c r="F105" s="23">
        <f t="shared" si="7"/>
        <v>-7</v>
      </c>
      <c r="G105" s="21">
        <v>7218.2</v>
      </c>
      <c r="H105" s="21">
        <f t="shared" si="6"/>
        <v>6366.4524000000001</v>
      </c>
    </row>
    <row r="106" spans="1:8" hidden="1">
      <c r="A106" s="1">
        <v>105</v>
      </c>
      <c r="B106" s="1" t="s">
        <v>615</v>
      </c>
      <c r="C106" s="1" t="s">
        <v>557</v>
      </c>
      <c r="D106" s="22">
        <v>1</v>
      </c>
      <c r="E106" s="23">
        <v>84</v>
      </c>
      <c r="F106" s="23">
        <f t="shared" si="7"/>
        <v>-7</v>
      </c>
      <c r="G106" s="21">
        <v>7218.2</v>
      </c>
      <c r="H106" s="21">
        <f t="shared" si="6"/>
        <v>6063.2879999999996</v>
      </c>
    </row>
    <row r="107" spans="1:8" hidden="1">
      <c r="A107" s="1">
        <v>106</v>
      </c>
      <c r="B107" s="1" t="s">
        <v>615</v>
      </c>
      <c r="C107" s="1" t="s">
        <v>558</v>
      </c>
      <c r="D107" s="22">
        <v>1.1000000000000001</v>
      </c>
      <c r="E107" s="23">
        <v>84</v>
      </c>
      <c r="F107" s="23">
        <f t="shared" si="7"/>
        <v>-7</v>
      </c>
      <c r="G107" s="21">
        <v>7218.2</v>
      </c>
      <c r="H107" s="21">
        <f t="shared" si="6"/>
        <v>6669.6167999999998</v>
      </c>
    </row>
    <row r="108" spans="1:8" hidden="1">
      <c r="A108" s="1">
        <v>107</v>
      </c>
      <c r="B108" s="1" t="s">
        <v>615</v>
      </c>
      <c r="C108" s="1" t="s">
        <v>559</v>
      </c>
      <c r="D108" s="22">
        <v>1.05</v>
      </c>
      <c r="E108" s="23">
        <v>84</v>
      </c>
      <c r="F108" s="23">
        <f t="shared" si="7"/>
        <v>-7</v>
      </c>
      <c r="G108" s="21">
        <v>7218.2</v>
      </c>
      <c r="H108" s="21">
        <f t="shared" si="6"/>
        <v>6366.4524000000001</v>
      </c>
    </row>
    <row r="109" spans="1:8" hidden="1">
      <c r="A109" s="1">
        <v>108</v>
      </c>
      <c r="B109" s="1" t="s">
        <v>615</v>
      </c>
      <c r="C109" s="1" t="s">
        <v>560</v>
      </c>
      <c r="D109" s="22">
        <v>1.06</v>
      </c>
      <c r="E109" s="23">
        <v>84</v>
      </c>
      <c r="F109" s="23">
        <f t="shared" si="7"/>
        <v>-7</v>
      </c>
      <c r="G109" s="21">
        <v>7218.2</v>
      </c>
      <c r="H109" s="21">
        <f t="shared" si="6"/>
        <v>6427.0852800000002</v>
      </c>
    </row>
    <row r="110" spans="1:8" hidden="1">
      <c r="A110" s="1">
        <v>109</v>
      </c>
      <c r="B110" s="1" t="s">
        <v>615</v>
      </c>
      <c r="C110" s="1" t="s">
        <v>561</v>
      </c>
      <c r="D110" s="22">
        <v>7.96</v>
      </c>
      <c r="E110" s="23">
        <v>94.25</v>
      </c>
      <c r="F110" s="23">
        <f>92-E110</f>
        <v>-2.25</v>
      </c>
      <c r="G110" s="21">
        <v>7218.2</v>
      </c>
      <c r="H110" s="21">
        <f>(((D110*E110)/100)*G110)</f>
        <v>54153.101859999995</v>
      </c>
    </row>
    <row r="111" spans="1:8" hidden="1">
      <c r="A111" s="1">
        <v>110</v>
      </c>
      <c r="B111" s="1" t="s">
        <v>615</v>
      </c>
      <c r="C111" s="1" t="s">
        <v>562</v>
      </c>
      <c r="D111" s="22">
        <v>8.1</v>
      </c>
      <c r="E111" s="23">
        <v>94.25</v>
      </c>
      <c r="F111" s="23">
        <f t="shared" ref="F111" si="8">92-E111</f>
        <v>-2.25</v>
      </c>
      <c r="G111" s="21">
        <v>7218.2</v>
      </c>
      <c r="H111" s="21">
        <f t="shared" ref="H111:H115" si="9">(((D111*E111)/100)*G111)</f>
        <v>55105.54335</v>
      </c>
    </row>
    <row r="112" spans="1:8" hidden="1">
      <c r="A112" s="1">
        <v>111</v>
      </c>
      <c r="B112" s="1" t="s">
        <v>615</v>
      </c>
      <c r="C112" s="1" t="s">
        <v>563</v>
      </c>
      <c r="D112" s="22">
        <v>16.010000000000002</v>
      </c>
      <c r="E112" s="23">
        <v>94.25</v>
      </c>
      <c r="F112" s="23">
        <f>92-E112</f>
        <v>-2.25</v>
      </c>
      <c r="G112" s="21">
        <v>7218.2</v>
      </c>
      <c r="H112" s="21">
        <f t="shared" si="9"/>
        <v>108918.48753499999</v>
      </c>
    </row>
    <row r="113" spans="1:8" hidden="1">
      <c r="A113" s="1">
        <v>112</v>
      </c>
      <c r="B113" s="1" t="s">
        <v>615</v>
      </c>
      <c r="C113" s="1" t="s">
        <v>564</v>
      </c>
      <c r="D113" s="22">
        <v>16.100000000000001</v>
      </c>
      <c r="E113" s="23">
        <v>95</v>
      </c>
      <c r="F113" s="23">
        <f t="shared" ref="F113:F115" si="10">92-E113</f>
        <v>-3</v>
      </c>
      <c r="G113" s="21">
        <v>7218.2</v>
      </c>
      <c r="H113" s="21">
        <f t="shared" si="9"/>
        <v>110402.36900000001</v>
      </c>
    </row>
    <row r="114" spans="1:8" hidden="1">
      <c r="A114" s="1">
        <v>113</v>
      </c>
      <c r="B114" s="1" t="s">
        <v>615</v>
      </c>
      <c r="C114" s="1" t="s">
        <v>565</v>
      </c>
      <c r="D114" s="22">
        <v>16.03</v>
      </c>
      <c r="E114" s="23">
        <v>95</v>
      </c>
      <c r="F114" s="23">
        <f t="shared" si="10"/>
        <v>-3</v>
      </c>
      <c r="G114" s="21">
        <v>7218.2</v>
      </c>
      <c r="H114" s="21">
        <f t="shared" si="9"/>
        <v>109922.35870000001</v>
      </c>
    </row>
    <row r="115" spans="1:8" hidden="1">
      <c r="A115" s="1">
        <v>114</v>
      </c>
      <c r="B115" s="1" t="s">
        <v>615</v>
      </c>
      <c r="C115" s="1" t="s">
        <v>566</v>
      </c>
      <c r="D115" s="22">
        <v>16</v>
      </c>
      <c r="E115" s="1">
        <v>94.25</v>
      </c>
      <c r="F115" s="1">
        <f t="shared" si="10"/>
        <v>-2.25</v>
      </c>
      <c r="G115" s="21">
        <v>7218.2</v>
      </c>
      <c r="H115" s="21">
        <f t="shared" si="9"/>
        <v>108850.45599999999</v>
      </c>
    </row>
    <row r="116" spans="1:8" hidden="1">
      <c r="A116" s="1">
        <v>115</v>
      </c>
      <c r="B116" s="1" t="s">
        <v>617</v>
      </c>
      <c r="C116" s="1" t="s">
        <v>567</v>
      </c>
      <c r="D116" s="22">
        <v>0.5</v>
      </c>
      <c r="E116" s="23">
        <v>80.39</v>
      </c>
      <c r="F116" s="23">
        <v>-10</v>
      </c>
      <c r="G116" s="21">
        <v>7218.2</v>
      </c>
      <c r="H116" s="21">
        <f>(((D116*E116)/100)*G116)</f>
        <v>2901.3554899999999</v>
      </c>
    </row>
    <row r="117" spans="1:8" hidden="1">
      <c r="A117" s="1">
        <v>116</v>
      </c>
      <c r="B117" s="1" t="s">
        <v>617</v>
      </c>
      <c r="C117" s="1" t="s">
        <v>568</v>
      </c>
      <c r="D117" s="22">
        <v>0.5</v>
      </c>
      <c r="E117" s="23">
        <v>80.39</v>
      </c>
      <c r="F117" s="23">
        <v>-10</v>
      </c>
      <c r="G117" s="21">
        <v>7218.2</v>
      </c>
      <c r="H117" s="21">
        <f t="shared" ref="H117:H168" si="11">(((D117*E117)/100)*G117)</f>
        <v>2901.3554899999999</v>
      </c>
    </row>
    <row r="118" spans="1:8" hidden="1">
      <c r="A118" s="1">
        <v>117</v>
      </c>
      <c r="B118" s="1" t="s">
        <v>617</v>
      </c>
      <c r="C118" s="1" t="s">
        <v>569</v>
      </c>
      <c r="D118" s="22">
        <v>0.55000000000000004</v>
      </c>
      <c r="E118" s="23">
        <v>80.39</v>
      </c>
      <c r="F118" s="23">
        <v>-10</v>
      </c>
      <c r="G118" s="21">
        <v>7218.2</v>
      </c>
      <c r="H118" s="21">
        <f t="shared" si="11"/>
        <v>3191.491039</v>
      </c>
    </row>
    <row r="119" spans="1:8" hidden="1">
      <c r="A119" s="1">
        <v>118</v>
      </c>
      <c r="B119" s="1" t="s">
        <v>617</v>
      </c>
      <c r="C119" s="1" t="s">
        <v>570</v>
      </c>
      <c r="D119" s="22">
        <v>0.5</v>
      </c>
      <c r="E119" s="23">
        <v>80.39</v>
      </c>
      <c r="F119" s="23">
        <v>-10</v>
      </c>
      <c r="G119" s="21">
        <v>7218.2</v>
      </c>
      <c r="H119" s="21">
        <f t="shared" si="11"/>
        <v>2901.3554899999999</v>
      </c>
    </row>
    <row r="120" spans="1:8" hidden="1">
      <c r="A120" s="1">
        <v>119</v>
      </c>
      <c r="B120" s="1" t="s">
        <v>617</v>
      </c>
      <c r="C120" s="1" t="s">
        <v>571</v>
      </c>
      <c r="D120" s="22">
        <v>0.53</v>
      </c>
      <c r="E120" s="23">
        <v>80.39</v>
      </c>
      <c r="F120" s="23">
        <v>-10</v>
      </c>
      <c r="G120" s="21">
        <v>7218.2</v>
      </c>
      <c r="H120" s="21">
        <f t="shared" si="11"/>
        <v>3075.4368194000003</v>
      </c>
    </row>
    <row r="121" spans="1:8" hidden="1">
      <c r="A121" s="1">
        <v>120</v>
      </c>
      <c r="B121" s="1" t="s">
        <v>617</v>
      </c>
      <c r="C121" s="1" t="s">
        <v>572</v>
      </c>
      <c r="D121" s="22">
        <v>0.5</v>
      </c>
      <c r="E121" s="23">
        <v>80.39</v>
      </c>
      <c r="F121" s="23">
        <v>-10</v>
      </c>
      <c r="G121" s="21">
        <v>7218.2</v>
      </c>
      <c r="H121" s="21">
        <f t="shared" si="11"/>
        <v>2901.3554899999999</v>
      </c>
    </row>
    <row r="122" spans="1:8" hidden="1">
      <c r="A122" s="1">
        <v>121</v>
      </c>
      <c r="B122" s="1" t="s">
        <v>617</v>
      </c>
      <c r="C122" s="1" t="s">
        <v>573</v>
      </c>
      <c r="D122" s="22">
        <v>0.48</v>
      </c>
      <c r="E122" s="23">
        <v>80.39</v>
      </c>
      <c r="F122" s="23">
        <v>-10</v>
      </c>
      <c r="G122" s="21">
        <v>7218.2</v>
      </c>
      <c r="H122" s="21">
        <f t="shared" si="11"/>
        <v>2785.3012703999993</v>
      </c>
    </row>
    <row r="123" spans="1:8" hidden="1">
      <c r="A123" s="1">
        <v>122</v>
      </c>
      <c r="B123" s="1" t="s">
        <v>617</v>
      </c>
      <c r="C123" s="1" t="s">
        <v>574</v>
      </c>
      <c r="D123" s="22">
        <v>0.42</v>
      </c>
      <c r="E123" s="23">
        <v>80.39</v>
      </c>
      <c r="F123" s="23">
        <v>-10</v>
      </c>
      <c r="G123" s="21">
        <v>7218.2</v>
      </c>
      <c r="H123" s="21">
        <f t="shared" si="11"/>
        <v>2437.1386115999994</v>
      </c>
    </row>
    <row r="124" spans="1:8" hidden="1">
      <c r="A124" s="1">
        <v>123</v>
      </c>
      <c r="B124" s="1" t="s">
        <v>617</v>
      </c>
      <c r="C124" s="1" t="s">
        <v>575</v>
      </c>
      <c r="D124" s="22">
        <v>0.48</v>
      </c>
      <c r="E124" s="23">
        <v>80.39</v>
      </c>
      <c r="F124" s="23">
        <v>-10</v>
      </c>
      <c r="G124" s="21">
        <v>7218.2</v>
      </c>
      <c r="H124" s="21">
        <f t="shared" si="11"/>
        <v>2785.3012703999993</v>
      </c>
    </row>
    <row r="125" spans="1:8" hidden="1">
      <c r="A125" s="1">
        <v>124</v>
      </c>
      <c r="B125" s="1" t="s">
        <v>617</v>
      </c>
      <c r="C125" s="1" t="s">
        <v>576</v>
      </c>
      <c r="D125" s="22">
        <v>0.5</v>
      </c>
      <c r="E125" s="23">
        <v>80.39</v>
      </c>
      <c r="F125" s="23">
        <v>-10</v>
      </c>
      <c r="G125" s="21">
        <v>7218.2</v>
      </c>
      <c r="H125" s="21">
        <f t="shared" si="11"/>
        <v>2901.3554899999999</v>
      </c>
    </row>
    <row r="126" spans="1:8" hidden="1">
      <c r="A126" s="1">
        <v>125</v>
      </c>
      <c r="B126" s="1" t="s">
        <v>617</v>
      </c>
      <c r="C126" s="1" t="s">
        <v>577</v>
      </c>
      <c r="D126" s="22">
        <v>0.5</v>
      </c>
      <c r="E126" s="23">
        <v>80.39</v>
      </c>
      <c r="F126" s="23">
        <v>-10</v>
      </c>
      <c r="G126" s="21">
        <v>7218.2</v>
      </c>
      <c r="H126" s="21">
        <f t="shared" si="11"/>
        <v>2901.3554899999999</v>
      </c>
    </row>
    <row r="127" spans="1:8" hidden="1">
      <c r="A127" s="1">
        <v>126</v>
      </c>
      <c r="B127" s="1" t="s">
        <v>617</v>
      </c>
      <c r="C127" s="1" t="s">
        <v>578</v>
      </c>
      <c r="D127" s="22">
        <v>0.52</v>
      </c>
      <c r="E127" s="23">
        <v>80.39</v>
      </c>
      <c r="F127" s="23">
        <v>-10</v>
      </c>
      <c r="G127" s="21">
        <v>7218.2</v>
      </c>
      <c r="H127" s="21">
        <f t="shared" si="11"/>
        <v>3017.4097096000005</v>
      </c>
    </row>
    <row r="128" spans="1:8" hidden="1">
      <c r="A128" s="1">
        <v>127</v>
      </c>
      <c r="B128" s="1" t="s">
        <v>617</v>
      </c>
      <c r="C128" s="1" t="s">
        <v>579</v>
      </c>
      <c r="D128" s="22">
        <v>0.65</v>
      </c>
      <c r="E128" s="23">
        <v>80.39</v>
      </c>
      <c r="F128" s="23">
        <v>-10</v>
      </c>
      <c r="G128" s="21">
        <v>7218.2</v>
      </c>
      <c r="H128" s="21">
        <f t="shared" si="11"/>
        <v>3771.7621369999997</v>
      </c>
    </row>
    <row r="129" spans="1:8" hidden="1">
      <c r="A129" s="1">
        <v>128</v>
      </c>
      <c r="B129" s="1" t="s">
        <v>617</v>
      </c>
      <c r="C129" s="1" t="s">
        <v>580</v>
      </c>
      <c r="D129" s="22">
        <v>0.68</v>
      </c>
      <c r="E129" s="23">
        <v>80.39</v>
      </c>
      <c r="F129" s="23">
        <v>-10</v>
      </c>
      <c r="G129" s="21">
        <v>7218.2</v>
      </c>
      <c r="H129" s="21">
        <f t="shared" si="11"/>
        <v>3945.8434664000001</v>
      </c>
    </row>
    <row r="130" spans="1:8" hidden="1">
      <c r="A130" s="1">
        <v>129</v>
      </c>
      <c r="B130" s="1" t="s">
        <v>617</v>
      </c>
      <c r="C130" s="1" t="s">
        <v>581</v>
      </c>
      <c r="D130" s="22">
        <v>0.18</v>
      </c>
      <c r="E130" s="23">
        <v>80.39</v>
      </c>
      <c r="F130" s="23">
        <v>-10</v>
      </c>
      <c r="G130" s="21">
        <v>7218.2</v>
      </c>
      <c r="H130" s="21">
        <f t="shared" si="11"/>
        <v>1044.4879764</v>
      </c>
    </row>
    <row r="131" spans="1:8">
      <c r="A131" s="1">
        <v>130</v>
      </c>
      <c r="B131" s="1" t="s">
        <v>617</v>
      </c>
      <c r="C131" s="1" t="s">
        <v>582</v>
      </c>
      <c r="D131" s="22">
        <v>0.25</v>
      </c>
      <c r="E131" s="23">
        <v>80.39</v>
      </c>
      <c r="F131" s="23">
        <v>-10</v>
      </c>
      <c r="G131" s="21">
        <v>7218.2</v>
      </c>
      <c r="H131" s="21">
        <f t="shared" si="11"/>
        <v>1450.677745</v>
      </c>
    </row>
    <row r="132" spans="1:8" hidden="1">
      <c r="A132" s="1">
        <v>131</v>
      </c>
      <c r="B132" s="1" t="s">
        <v>617</v>
      </c>
      <c r="C132" s="1" t="s">
        <v>583</v>
      </c>
      <c r="D132" s="22">
        <v>0.41</v>
      </c>
      <c r="E132" s="23">
        <v>80.39</v>
      </c>
      <c r="F132" s="23">
        <v>-10</v>
      </c>
      <c r="G132" s="21">
        <v>7218.2</v>
      </c>
      <c r="H132" s="21">
        <f t="shared" si="11"/>
        <v>2379.1115017999996</v>
      </c>
    </row>
    <row r="133" spans="1:8" hidden="1">
      <c r="A133" s="1">
        <v>132</v>
      </c>
      <c r="B133" s="1" t="s">
        <v>617</v>
      </c>
      <c r="C133" s="1" t="s">
        <v>584</v>
      </c>
      <c r="D133" s="22">
        <v>0.22</v>
      </c>
      <c r="E133" s="23">
        <v>80.39</v>
      </c>
      <c r="F133" s="23">
        <v>-10</v>
      </c>
      <c r="G133" s="21">
        <v>7218.2</v>
      </c>
      <c r="H133" s="21">
        <f t="shared" si="11"/>
        <v>1276.5964156</v>
      </c>
    </row>
    <row r="134" spans="1:8" hidden="1">
      <c r="A134" s="1">
        <v>133</v>
      </c>
      <c r="B134" s="1" t="s">
        <v>617</v>
      </c>
      <c r="C134" s="1" t="s">
        <v>585</v>
      </c>
      <c r="D134" s="22">
        <v>0.33</v>
      </c>
      <c r="E134" s="23">
        <v>80.39</v>
      </c>
      <c r="F134" s="23">
        <v>-10</v>
      </c>
      <c r="G134" s="21">
        <v>7218.2</v>
      </c>
      <c r="H134" s="21">
        <f t="shared" si="11"/>
        <v>1914.8946234</v>
      </c>
    </row>
    <row r="135" spans="1:8" hidden="1">
      <c r="A135" s="1">
        <v>134</v>
      </c>
      <c r="B135" s="1" t="s">
        <v>617</v>
      </c>
      <c r="C135" s="1" t="s">
        <v>586</v>
      </c>
      <c r="D135" s="22">
        <v>0.33</v>
      </c>
      <c r="E135" s="23">
        <v>80.39</v>
      </c>
      <c r="F135" s="23">
        <v>-10</v>
      </c>
      <c r="G135" s="21">
        <v>7218.2</v>
      </c>
      <c r="H135" s="21">
        <f t="shared" si="11"/>
        <v>1914.8946234</v>
      </c>
    </row>
    <row r="136" spans="1:8" hidden="1">
      <c r="A136" s="1">
        <v>135</v>
      </c>
      <c r="B136" s="1" t="s">
        <v>617</v>
      </c>
      <c r="C136" s="1" t="s">
        <v>587</v>
      </c>
      <c r="D136" s="22">
        <v>0.18</v>
      </c>
      <c r="E136" s="23">
        <v>80.39</v>
      </c>
      <c r="F136" s="23">
        <v>-10</v>
      </c>
      <c r="G136" s="21">
        <v>7218.2</v>
      </c>
      <c r="H136" s="21">
        <f t="shared" si="11"/>
        <v>1044.4879764</v>
      </c>
    </row>
    <row r="137" spans="1:8" hidden="1">
      <c r="A137" s="1">
        <v>136</v>
      </c>
      <c r="B137" s="1" t="s">
        <v>617</v>
      </c>
      <c r="C137" s="1" t="s">
        <v>588</v>
      </c>
      <c r="D137" s="22">
        <v>0.36</v>
      </c>
      <c r="E137" s="23">
        <v>80.39</v>
      </c>
      <c r="F137" s="23">
        <v>-10</v>
      </c>
      <c r="G137" s="21">
        <v>7218.2</v>
      </c>
      <c r="H137" s="21">
        <f t="shared" si="11"/>
        <v>2088.9759528</v>
      </c>
    </row>
    <row r="138" spans="1:8" hidden="1">
      <c r="A138" s="1">
        <v>137</v>
      </c>
      <c r="B138" s="1" t="s">
        <v>617</v>
      </c>
      <c r="C138" s="1" t="s">
        <v>589</v>
      </c>
      <c r="D138" s="22">
        <v>0.21</v>
      </c>
      <c r="E138" s="23">
        <v>80.39</v>
      </c>
      <c r="F138" s="23">
        <v>-10</v>
      </c>
      <c r="G138" s="21">
        <v>7218.2</v>
      </c>
      <c r="H138" s="21">
        <f t="shared" si="11"/>
        <v>1218.5693057999997</v>
      </c>
    </row>
    <row r="139" spans="1:8" hidden="1">
      <c r="A139" s="1">
        <v>138</v>
      </c>
      <c r="B139" s="1" t="s">
        <v>617</v>
      </c>
      <c r="C139" s="1" t="s">
        <v>590</v>
      </c>
      <c r="D139" s="22">
        <v>0.18</v>
      </c>
      <c r="E139" s="23">
        <v>80.39</v>
      </c>
      <c r="F139" s="23">
        <v>-10</v>
      </c>
      <c r="G139" s="21">
        <v>7218.2</v>
      </c>
      <c r="H139" s="21">
        <f t="shared" si="11"/>
        <v>1044.4879764</v>
      </c>
    </row>
    <row r="140" spans="1:8" hidden="1">
      <c r="A140" s="1">
        <v>139</v>
      </c>
      <c r="B140" s="1" t="s">
        <v>617</v>
      </c>
      <c r="C140" s="1" t="s">
        <v>591</v>
      </c>
      <c r="D140" s="22">
        <v>0.18</v>
      </c>
      <c r="E140" s="23">
        <v>80.39</v>
      </c>
      <c r="F140" s="23">
        <v>-10</v>
      </c>
      <c r="G140" s="21">
        <v>7218.2</v>
      </c>
      <c r="H140" s="21">
        <f t="shared" si="11"/>
        <v>1044.4879764</v>
      </c>
    </row>
    <row r="141" spans="1:8" hidden="1">
      <c r="A141" s="1">
        <v>140</v>
      </c>
      <c r="B141" s="1" t="s">
        <v>617</v>
      </c>
      <c r="C141" s="1" t="s">
        <v>592</v>
      </c>
      <c r="D141" s="22">
        <v>0.18</v>
      </c>
      <c r="E141" s="23">
        <v>80.39</v>
      </c>
      <c r="F141" s="23">
        <v>-10</v>
      </c>
      <c r="G141" s="21">
        <v>7218.2</v>
      </c>
      <c r="H141" s="21">
        <f t="shared" si="11"/>
        <v>1044.4879764</v>
      </c>
    </row>
    <row r="142" spans="1:8" hidden="1">
      <c r="A142" s="1">
        <v>141</v>
      </c>
      <c r="B142" s="1" t="s">
        <v>617</v>
      </c>
      <c r="C142" s="1" t="s">
        <v>593</v>
      </c>
      <c r="D142" s="22">
        <v>0.38</v>
      </c>
      <c r="E142" s="23">
        <v>80.39</v>
      </c>
      <c r="F142" s="23">
        <v>-10</v>
      </c>
      <c r="G142" s="21">
        <v>7218.2</v>
      </c>
      <c r="H142" s="21">
        <f t="shared" si="11"/>
        <v>2205.0301724000001</v>
      </c>
    </row>
    <row r="143" spans="1:8" hidden="1">
      <c r="A143" s="1">
        <v>142</v>
      </c>
      <c r="B143" s="1" t="s">
        <v>617</v>
      </c>
      <c r="C143" s="1" t="s">
        <v>594</v>
      </c>
      <c r="D143" s="22">
        <v>0.2</v>
      </c>
      <c r="E143" s="23">
        <v>80.39</v>
      </c>
      <c r="F143" s="23">
        <v>-10</v>
      </c>
      <c r="G143" s="21">
        <v>7218.2</v>
      </c>
      <c r="H143" s="21">
        <f t="shared" si="11"/>
        <v>1160.5421960000001</v>
      </c>
    </row>
    <row r="144" spans="1:8" hidden="1">
      <c r="A144" s="1">
        <v>143</v>
      </c>
      <c r="B144" s="1" t="s">
        <v>617</v>
      </c>
      <c r="C144" s="1" t="s">
        <v>595</v>
      </c>
      <c r="D144" s="22">
        <v>0.18</v>
      </c>
      <c r="E144" s="23">
        <v>80.39</v>
      </c>
      <c r="F144" s="23">
        <v>-10</v>
      </c>
      <c r="G144" s="21">
        <v>7218.2</v>
      </c>
      <c r="H144" s="21">
        <f t="shared" si="11"/>
        <v>1044.4879764</v>
      </c>
    </row>
    <row r="145" spans="1:8" hidden="1">
      <c r="A145" s="1">
        <v>144</v>
      </c>
      <c r="B145" s="1" t="s">
        <v>617</v>
      </c>
      <c r="C145" s="1" t="s">
        <v>596</v>
      </c>
      <c r="D145" s="22">
        <v>0.2</v>
      </c>
      <c r="E145" s="23">
        <v>80.39</v>
      </c>
      <c r="F145" s="23">
        <v>-10</v>
      </c>
      <c r="G145" s="21">
        <v>7218.2</v>
      </c>
      <c r="H145" s="21">
        <f t="shared" si="11"/>
        <v>1160.5421960000001</v>
      </c>
    </row>
    <row r="146" spans="1:8" hidden="1">
      <c r="C146" s="1" t="s">
        <v>692</v>
      </c>
      <c r="D146" s="22">
        <f>D138/2</f>
        <v>0.105</v>
      </c>
      <c r="E146" s="23">
        <v>80.39</v>
      </c>
      <c r="F146" s="23">
        <v>-10</v>
      </c>
      <c r="G146" s="21">
        <v>7218.2</v>
      </c>
      <c r="H146" s="21">
        <f t="shared" ref="H146" si="12">(((D146*E146)/100)*G146)</f>
        <v>609.28465289999986</v>
      </c>
    </row>
    <row r="147" spans="1:8" hidden="1">
      <c r="A147" s="1">
        <v>145</v>
      </c>
      <c r="B147" s="1" t="s">
        <v>617</v>
      </c>
      <c r="C147" s="1" t="s">
        <v>597</v>
      </c>
      <c r="D147" s="22">
        <v>0.21</v>
      </c>
      <c r="E147" s="23">
        <v>80.39</v>
      </c>
      <c r="F147" s="23">
        <v>-10</v>
      </c>
      <c r="G147" s="21">
        <v>7218.2</v>
      </c>
      <c r="H147" s="21">
        <f t="shared" si="11"/>
        <v>1218.5693057999997</v>
      </c>
    </row>
    <row r="148" spans="1:8" hidden="1">
      <c r="C148" s="1" t="s">
        <v>698</v>
      </c>
      <c r="D148" s="22">
        <v>0.11</v>
      </c>
      <c r="E148" s="23">
        <v>80.39</v>
      </c>
      <c r="F148" s="23">
        <v>-10</v>
      </c>
      <c r="G148" s="21">
        <v>7219.2</v>
      </c>
      <c r="H148" s="21">
        <f t="shared" si="11"/>
        <v>638.38663680000002</v>
      </c>
    </row>
    <row r="149" spans="1:8" hidden="1">
      <c r="A149" s="1">
        <v>146</v>
      </c>
      <c r="B149" s="1" t="s">
        <v>617</v>
      </c>
      <c r="C149" s="1" t="s">
        <v>598</v>
      </c>
      <c r="D149" s="22">
        <v>0.2</v>
      </c>
      <c r="E149" s="23">
        <v>80.39</v>
      </c>
      <c r="F149" s="23">
        <v>-10</v>
      </c>
      <c r="G149" s="21">
        <v>7218.2</v>
      </c>
      <c r="H149" s="21">
        <f t="shared" si="11"/>
        <v>1160.5421960000001</v>
      </c>
    </row>
    <row r="150" spans="1:8" hidden="1">
      <c r="A150" s="1">
        <v>147</v>
      </c>
      <c r="B150" s="1" t="s">
        <v>617</v>
      </c>
      <c r="C150" s="1" t="s">
        <v>599</v>
      </c>
      <c r="D150" s="22">
        <v>0.18</v>
      </c>
      <c r="E150" s="23">
        <v>80.39</v>
      </c>
      <c r="F150" s="23">
        <v>-10</v>
      </c>
      <c r="G150" s="21">
        <v>7218.2</v>
      </c>
      <c r="H150" s="21">
        <f t="shared" si="11"/>
        <v>1044.4879764</v>
      </c>
    </row>
    <row r="151" spans="1:8" hidden="1">
      <c r="A151" s="1">
        <v>148</v>
      </c>
      <c r="B151" s="1" t="s">
        <v>617</v>
      </c>
      <c r="C151" s="1" t="s">
        <v>600</v>
      </c>
      <c r="D151" s="22">
        <v>0.21</v>
      </c>
      <c r="E151" s="23">
        <v>80.39</v>
      </c>
      <c r="F151" s="23">
        <v>-10</v>
      </c>
      <c r="G151" s="21">
        <v>7218.2</v>
      </c>
      <c r="H151" s="21">
        <f t="shared" si="11"/>
        <v>1218.5693057999997</v>
      </c>
    </row>
    <row r="152" spans="1:8" hidden="1">
      <c r="C152" s="1" t="s">
        <v>706</v>
      </c>
      <c r="D152" s="22">
        <v>0.11</v>
      </c>
      <c r="E152" s="23">
        <v>80.39</v>
      </c>
      <c r="F152" s="23">
        <v>-10</v>
      </c>
      <c r="G152" s="21">
        <v>7218.2</v>
      </c>
      <c r="H152" s="21">
        <f t="shared" ref="H152" si="13">(((D152*E152)/100)*G152)</f>
        <v>638.2982078</v>
      </c>
    </row>
    <row r="153" spans="1:8">
      <c r="A153" s="1">
        <v>149</v>
      </c>
      <c r="B153" s="1" t="s">
        <v>617</v>
      </c>
      <c r="C153" s="1" t="s">
        <v>601</v>
      </c>
      <c r="D153" s="22">
        <v>0.25</v>
      </c>
      <c r="E153" s="23">
        <v>80.39</v>
      </c>
      <c r="F153" s="23">
        <v>-10</v>
      </c>
      <c r="G153" s="21">
        <v>7218.2</v>
      </c>
      <c r="H153" s="21">
        <f t="shared" si="11"/>
        <v>1450.677745</v>
      </c>
    </row>
    <row r="154" spans="1:8">
      <c r="A154" s="1">
        <v>150</v>
      </c>
      <c r="B154" s="1" t="s">
        <v>617</v>
      </c>
      <c r="C154" s="1" t="s">
        <v>602</v>
      </c>
      <c r="D154" s="22">
        <v>0.25</v>
      </c>
      <c r="E154" s="23">
        <v>80.39</v>
      </c>
      <c r="F154" s="23">
        <v>-10</v>
      </c>
      <c r="G154" s="21">
        <v>7218.2</v>
      </c>
      <c r="H154" s="21">
        <f t="shared" si="11"/>
        <v>1450.677745</v>
      </c>
    </row>
    <row r="155" spans="1:8" hidden="1">
      <c r="A155" s="1">
        <v>151</v>
      </c>
      <c r="B155" s="1" t="s">
        <v>617</v>
      </c>
      <c r="C155" s="1" t="s">
        <v>603</v>
      </c>
      <c r="D155" s="22">
        <v>0.4</v>
      </c>
      <c r="E155" s="23">
        <v>80.39</v>
      </c>
      <c r="F155" s="23">
        <v>-10</v>
      </c>
      <c r="G155" s="21">
        <v>7218.2</v>
      </c>
      <c r="H155" s="21">
        <f t="shared" si="11"/>
        <v>2321.0843920000002</v>
      </c>
    </row>
    <row r="156" spans="1:8" hidden="1">
      <c r="A156" s="1">
        <v>152</v>
      </c>
      <c r="B156" s="1" t="s">
        <v>617</v>
      </c>
      <c r="C156" s="1" t="s">
        <v>604</v>
      </c>
      <c r="D156" s="22">
        <v>0.17</v>
      </c>
      <c r="E156" s="23">
        <v>80.39</v>
      </c>
      <c r="F156" s="23">
        <v>-10</v>
      </c>
      <c r="G156" s="21">
        <v>7218.2</v>
      </c>
      <c r="H156" s="21">
        <f t="shared" si="11"/>
        <v>986.46086660000003</v>
      </c>
    </row>
    <row r="157" spans="1:8" hidden="1">
      <c r="C157" s="1" t="s">
        <v>714</v>
      </c>
      <c r="D157" s="22">
        <v>0.12</v>
      </c>
      <c r="E157" s="23">
        <v>80.39</v>
      </c>
      <c r="F157" s="23">
        <v>-10</v>
      </c>
      <c r="G157" s="21">
        <v>7218.2</v>
      </c>
      <c r="H157" s="21">
        <f t="shared" ref="H157" si="14">(((D157*E157)/100)*G157)</f>
        <v>696.32531759999983</v>
      </c>
    </row>
    <row r="158" spans="1:8">
      <c r="A158" s="1">
        <v>153</v>
      </c>
      <c r="B158" s="1" t="s">
        <v>617</v>
      </c>
      <c r="C158" s="1" t="s">
        <v>605</v>
      </c>
      <c r="D158" s="22">
        <v>0.25</v>
      </c>
      <c r="E158" s="23">
        <v>80.39</v>
      </c>
      <c r="F158" s="23">
        <v>-10</v>
      </c>
      <c r="G158" s="21">
        <v>7218.2</v>
      </c>
      <c r="H158" s="21">
        <f t="shared" si="11"/>
        <v>1450.677745</v>
      </c>
    </row>
    <row r="159" spans="1:8" hidden="1">
      <c r="A159" s="1">
        <v>154</v>
      </c>
      <c r="B159" s="1" t="s">
        <v>617</v>
      </c>
      <c r="C159" s="1" t="s">
        <v>606</v>
      </c>
      <c r="D159" s="22">
        <v>0.33</v>
      </c>
      <c r="E159" s="23">
        <v>80.39</v>
      </c>
      <c r="F159" s="23">
        <v>-10</v>
      </c>
      <c r="G159" s="21">
        <v>7218.2</v>
      </c>
      <c r="H159" s="21">
        <f t="shared" si="11"/>
        <v>1914.8946234</v>
      </c>
    </row>
    <row r="160" spans="1:8" hidden="1">
      <c r="A160" s="1">
        <v>155</v>
      </c>
      <c r="B160" s="1" t="s">
        <v>617</v>
      </c>
      <c r="C160" s="1" t="s">
        <v>607</v>
      </c>
      <c r="D160" s="22">
        <v>0.33</v>
      </c>
      <c r="E160" s="23">
        <v>80.39</v>
      </c>
      <c r="F160" s="23">
        <v>-10</v>
      </c>
      <c r="G160" s="21">
        <v>7218.2</v>
      </c>
      <c r="H160" s="21">
        <f t="shared" si="11"/>
        <v>1914.8946234</v>
      </c>
    </row>
    <row r="161" spans="1:8" hidden="1">
      <c r="A161" s="1">
        <v>156</v>
      </c>
      <c r="B161" s="1" t="s">
        <v>617</v>
      </c>
      <c r="C161" s="1" t="s">
        <v>608</v>
      </c>
      <c r="D161" s="22">
        <v>0.17</v>
      </c>
      <c r="E161" s="23">
        <v>80.39</v>
      </c>
      <c r="F161" s="23">
        <v>-10</v>
      </c>
      <c r="G161" s="21">
        <v>7218.2</v>
      </c>
      <c r="H161" s="21">
        <f t="shared" si="11"/>
        <v>986.46086660000003</v>
      </c>
    </row>
    <row r="162" spans="1:8" hidden="1">
      <c r="A162" s="1">
        <v>157</v>
      </c>
      <c r="B162" s="1" t="s">
        <v>617</v>
      </c>
      <c r="C162" s="1" t="s">
        <v>609</v>
      </c>
      <c r="D162" s="22">
        <v>0.33</v>
      </c>
      <c r="E162" s="23">
        <v>80.39</v>
      </c>
      <c r="F162" s="23">
        <v>-10</v>
      </c>
      <c r="G162" s="21">
        <v>7218.2</v>
      </c>
      <c r="H162" s="21">
        <f t="shared" si="11"/>
        <v>1914.8946234</v>
      </c>
    </row>
    <row r="163" spans="1:8" hidden="1">
      <c r="A163" s="1">
        <v>158</v>
      </c>
      <c r="B163" s="1" t="s">
        <v>617</v>
      </c>
      <c r="C163" s="1" t="s">
        <v>610</v>
      </c>
      <c r="D163" s="22">
        <v>0.45</v>
      </c>
      <c r="E163" s="23">
        <v>80.39</v>
      </c>
      <c r="F163" s="23">
        <v>-10</v>
      </c>
      <c r="G163" s="21">
        <v>7218.2</v>
      </c>
      <c r="H163" s="21">
        <f t="shared" si="11"/>
        <v>2611.2199409999998</v>
      </c>
    </row>
    <row r="164" spans="1:8" hidden="1">
      <c r="A164" s="1">
        <v>159</v>
      </c>
      <c r="B164" s="1" t="s">
        <v>617</v>
      </c>
      <c r="C164" s="1" t="s">
        <v>611</v>
      </c>
      <c r="D164" s="22">
        <v>0.45</v>
      </c>
      <c r="E164" s="23">
        <v>80.39</v>
      </c>
      <c r="F164" s="23">
        <v>-10</v>
      </c>
      <c r="G164" s="21">
        <v>7218.2</v>
      </c>
      <c r="H164" s="21">
        <f t="shared" si="11"/>
        <v>2611.2199409999998</v>
      </c>
    </row>
    <row r="165" spans="1:8" hidden="1">
      <c r="A165" s="1">
        <v>160</v>
      </c>
      <c r="B165" s="1" t="s">
        <v>617</v>
      </c>
      <c r="C165" s="1" t="s">
        <v>638</v>
      </c>
      <c r="D165" s="22">
        <v>0.35</v>
      </c>
      <c r="E165" s="23">
        <v>80.39</v>
      </c>
      <c r="F165" s="23">
        <v>-10</v>
      </c>
      <c r="G165" s="21">
        <v>7218.2</v>
      </c>
      <c r="H165" s="21">
        <f t="shared" si="11"/>
        <v>2030.9488429999997</v>
      </c>
    </row>
    <row r="166" spans="1:8" hidden="1">
      <c r="C166" s="1" t="s">
        <v>623</v>
      </c>
      <c r="D166" s="22">
        <f>D165/2</f>
        <v>0.17499999999999999</v>
      </c>
      <c r="E166" s="23">
        <v>80.39</v>
      </c>
      <c r="F166" s="23">
        <v>-10</v>
      </c>
      <c r="G166" s="21">
        <v>7218.2</v>
      </c>
      <c r="H166" s="21">
        <f t="shared" ref="H166" si="15">(((D166*E166)/100)*G166)</f>
        <v>1015.4744214999998</v>
      </c>
    </row>
    <row r="167" spans="1:8" hidden="1">
      <c r="A167" s="1">
        <v>161</v>
      </c>
      <c r="B167" s="1" t="s">
        <v>617</v>
      </c>
      <c r="C167" s="1" t="s">
        <v>612</v>
      </c>
      <c r="D167" s="22">
        <v>0.35</v>
      </c>
      <c r="E167" s="23">
        <v>80.39</v>
      </c>
      <c r="F167" s="23">
        <v>-10</v>
      </c>
      <c r="G167" s="21">
        <v>7218.2</v>
      </c>
      <c r="H167" s="21">
        <f t="shared" si="11"/>
        <v>2030.9488429999997</v>
      </c>
    </row>
    <row r="168" spans="1:8" hidden="1">
      <c r="A168" s="1">
        <v>162</v>
      </c>
      <c r="B168" s="1" t="s">
        <v>617</v>
      </c>
      <c r="C168" s="1" t="s">
        <v>613</v>
      </c>
      <c r="D168" s="22">
        <v>0.12</v>
      </c>
      <c r="E168" s="23">
        <v>80.39</v>
      </c>
      <c r="F168" s="23">
        <v>-10</v>
      </c>
      <c r="G168" s="21">
        <v>7218.2</v>
      </c>
      <c r="H168" s="21">
        <f t="shared" si="11"/>
        <v>696.32531759999983</v>
      </c>
    </row>
    <row r="169" spans="1:8" hidden="1">
      <c r="A169" s="1">
        <v>163</v>
      </c>
      <c r="B169" s="25">
        <v>10</v>
      </c>
      <c r="C169" s="3" t="s">
        <v>4</v>
      </c>
      <c r="D169" s="4">
        <v>112.36</v>
      </c>
      <c r="E169" s="3">
        <v>76.5</v>
      </c>
      <c r="F169" s="3">
        <f>65-E169</f>
        <v>-11.5</v>
      </c>
      <c r="G169" s="5">
        <v>89.9</v>
      </c>
      <c r="H169" s="5">
        <f>(((D169*E169)/100)*G169)</f>
        <v>7727.3904600000005</v>
      </c>
    </row>
    <row r="170" spans="1:8" hidden="1">
      <c r="A170" s="1">
        <v>164</v>
      </c>
      <c r="B170" s="25">
        <v>9.5</v>
      </c>
      <c r="C170" s="3" t="s">
        <v>5</v>
      </c>
      <c r="D170" s="4">
        <v>118.4</v>
      </c>
      <c r="E170" s="3">
        <v>76.5</v>
      </c>
      <c r="F170" s="3">
        <f t="shared" ref="F170:F233" si="16">65-E170</f>
        <v>-11.5</v>
      </c>
      <c r="G170" s="5">
        <v>89.9</v>
      </c>
      <c r="H170" s="5">
        <f t="shared" ref="H170:H233" si="17">(((D170*E170)/100)*G170)</f>
        <v>8142.782400000001</v>
      </c>
    </row>
    <row r="171" spans="1:8" hidden="1">
      <c r="A171" s="1">
        <v>165</v>
      </c>
      <c r="B171" s="25">
        <v>8</v>
      </c>
      <c r="C171" s="3" t="s">
        <v>6</v>
      </c>
      <c r="D171" s="4">
        <v>81.87</v>
      </c>
      <c r="E171" s="3">
        <v>76.5</v>
      </c>
      <c r="F171" s="3">
        <f t="shared" si="16"/>
        <v>-11.5</v>
      </c>
      <c r="G171" s="5">
        <v>89.9</v>
      </c>
      <c r="H171" s="5">
        <f t="shared" si="17"/>
        <v>5630.4864450000005</v>
      </c>
    </row>
    <row r="172" spans="1:8" hidden="1">
      <c r="A172" s="1">
        <v>166</v>
      </c>
      <c r="B172" s="25">
        <v>8.5</v>
      </c>
      <c r="C172" s="3" t="s">
        <v>7</v>
      </c>
      <c r="D172" s="4">
        <v>75.55</v>
      </c>
      <c r="E172" s="3">
        <v>76.5</v>
      </c>
      <c r="F172" s="3">
        <f t="shared" si="16"/>
        <v>-11.5</v>
      </c>
      <c r="G172" s="5">
        <v>89.9</v>
      </c>
      <c r="H172" s="5">
        <f t="shared" si="17"/>
        <v>5195.8379249999998</v>
      </c>
    </row>
    <row r="173" spans="1:8">
      <c r="A173" s="1">
        <v>167</v>
      </c>
      <c r="B173" s="25">
        <v>8.5</v>
      </c>
      <c r="C173" s="3" t="s">
        <v>8</v>
      </c>
      <c r="D173" s="4">
        <v>96.25</v>
      </c>
      <c r="E173" s="3">
        <v>76.5</v>
      </c>
      <c r="F173" s="3">
        <f t="shared" si="16"/>
        <v>-11.5</v>
      </c>
      <c r="G173" s="5">
        <v>89.9</v>
      </c>
      <c r="H173" s="5">
        <f t="shared" si="17"/>
        <v>6619.4493750000001</v>
      </c>
    </row>
    <row r="174" spans="1:8" hidden="1">
      <c r="A174" s="1">
        <v>168</v>
      </c>
      <c r="B174" s="25">
        <v>9.5</v>
      </c>
      <c r="C174" s="3" t="s">
        <v>9</v>
      </c>
      <c r="D174" s="4">
        <v>81.28</v>
      </c>
      <c r="E174" s="3">
        <v>76.5</v>
      </c>
      <c r="F174" s="3">
        <f t="shared" si="16"/>
        <v>-11.5</v>
      </c>
      <c r="G174" s="5">
        <v>89.9</v>
      </c>
      <c r="H174" s="5">
        <f t="shared" si="17"/>
        <v>5589.9100800000006</v>
      </c>
    </row>
    <row r="175" spans="1:8" hidden="1">
      <c r="A175" s="1">
        <v>169</v>
      </c>
      <c r="B175" s="25">
        <v>9.5</v>
      </c>
      <c r="C175" s="3" t="s">
        <v>10</v>
      </c>
      <c r="D175" s="4">
        <v>88.36</v>
      </c>
      <c r="E175" s="3">
        <v>76.5</v>
      </c>
      <c r="F175" s="3">
        <f t="shared" si="16"/>
        <v>-11.5</v>
      </c>
      <c r="G175" s="5">
        <v>89.9</v>
      </c>
      <c r="H175" s="5">
        <f t="shared" si="17"/>
        <v>6076.8264600000002</v>
      </c>
    </row>
    <row r="176" spans="1:8" hidden="1">
      <c r="A176" s="1">
        <v>170</v>
      </c>
      <c r="B176" s="25">
        <v>9</v>
      </c>
      <c r="C176" s="3" t="s">
        <v>11</v>
      </c>
      <c r="D176" s="4">
        <v>122.12</v>
      </c>
      <c r="E176" s="3">
        <v>76.5</v>
      </c>
      <c r="F176" s="3">
        <f t="shared" si="16"/>
        <v>-11.5</v>
      </c>
      <c r="G176" s="5">
        <v>89.9</v>
      </c>
      <c r="H176" s="5">
        <f t="shared" si="17"/>
        <v>8398.6198200000017</v>
      </c>
    </row>
    <row r="177" spans="1:8" hidden="1">
      <c r="A177" s="1">
        <v>171</v>
      </c>
      <c r="B177" s="25">
        <v>9</v>
      </c>
      <c r="C177" s="3" t="s">
        <v>12</v>
      </c>
      <c r="D177" s="4">
        <v>177.9</v>
      </c>
      <c r="E177" s="3">
        <v>76.5</v>
      </c>
      <c r="F177" s="3">
        <f t="shared" si="16"/>
        <v>-11.5</v>
      </c>
      <c r="G177" s="5">
        <v>89.9</v>
      </c>
      <c r="H177" s="5">
        <f t="shared" si="17"/>
        <v>12234.805650000002</v>
      </c>
    </row>
    <row r="178" spans="1:8" hidden="1">
      <c r="A178" s="1">
        <v>172</v>
      </c>
      <c r="B178" s="25">
        <v>8</v>
      </c>
      <c r="C178" s="3" t="s">
        <v>13</v>
      </c>
      <c r="D178" s="4">
        <v>103.81</v>
      </c>
      <c r="E178" s="3">
        <v>76.5</v>
      </c>
      <c r="F178" s="3">
        <f t="shared" si="16"/>
        <v>-11.5</v>
      </c>
      <c r="G178" s="5">
        <v>89.9</v>
      </c>
      <c r="H178" s="5">
        <f t="shared" si="17"/>
        <v>7139.3770349999995</v>
      </c>
    </row>
    <row r="179" spans="1:8" hidden="1">
      <c r="A179" s="1">
        <v>173</v>
      </c>
      <c r="B179" s="25">
        <v>9</v>
      </c>
      <c r="C179" s="3" t="s">
        <v>14</v>
      </c>
      <c r="D179" s="4">
        <v>76.7</v>
      </c>
      <c r="E179" s="3">
        <v>76.5</v>
      </c>
      <c r="F179" s="3">
        <f t="shared" si="16"/>
        <v>-11.5</v>
      </c>
      <c r="G179" s="5">
        <v>89.9</v>
      </c>
      <c r="H179" s="5">
        <f t="shared" si="17"/>
        <v>5274.9274500000001</v>
      </c>
    </row>
    <row r="180" spans="1:8" hidden="1">
      <c r="A180" s="1">
        <v>174</v>
      </c>
      <c r="B180" s="25">
        <v>8.5</v>
      </c>
      <c r="C180" s="3" t="s">
        <v>15</v>
      </c>
      <c r="D180" s="4">
        <v>106.55</v>
      </c>
      <c r="E180" s="3">
        <v>76.5</v>
      </c>
      <c r="F180" s="3">
        <f t="shared" si="16"/>
        <v>-11.5</v>
      </c>
      <c r="G180" s="5">
        <v>89.9</v>
      </c>
      <c r="H180" s="5">
        <f t="shared" si="17"/>
        <v>7327.8164250000009</v>
      </c>
    </row>
    <row r="181" spans="1:8" hidden="1">
      <c r="A181" s="1">
        <v>175</v>
      </c>
      <c r="B181" s="25">
        <v>9</v>
      </c>
      <c r="C181" s="3" t="s">
        <v>16</v>
      </c>
      <c r="D181" s="4">
        <v>69.12</v>
      </c>
      <c r="E181" s="3">
        <v>76.5</v>
      </c>
      <c r="F181" s="3">
        <f t="shared" si="16"/>
        <v>-11.5</v>
      </c>
      <c r="G181" s="5">
        <v>89.9</v>
      </c>
      <c r="H181" s="5">
        <f t="shared" si="17"/>
        <v>4753.6243200000008</v>
      </c>
    </row>
    <row r="182" spans="1:8" hidden="1">
      <c r="A182" s="1">
        <v>176</v>
      </c>
      <c r="B182" s="25">
        <v>10</v>
      </c>
      <c r="C182" s="3" t="s">
        <v>17</v>
      </c>
      <c r="D182" s="4">
        <v>64.23</v>
      </c>
      <c r="E182" s="3">
        <v>76.5</v>
      </c>
      <c r="F182" s="3">
        <f t="shared" si="16"/>
        <v>-11.5</v>
      </c>
      <c r="G182" s="5">
        <v>89.9</v>
      </c>
      <c r="H182" s="5">
        <f t="shared" si="17"/>
        <v>4417.3219050000007</v>
      </c>
    </row>
    <row r="183" spans="1:8" hidden="1">
      <c r="A183" s="1">
        <v>177</v>
      </c>
      <c r="B183" s="25">
        <v>6</v>
      </c>
      <c r="C183" s="3" t="s">
        <v>18</v>
      </c>
      <c r="D183" s="4">
        <v>42.54</v>
      </c>
      <c r="E183" s="3">
        <v>76.5</v>
      </c>
      <c r="F183" s="3">
        <f t="shared" si="16"/>
        <v>-11.5</v>
      </c>
      <c r="G183" s="5">
        <v>89.9</v>
      </c>
      <c r="H183" s="5">
        <f t="shared" si="17"/>
        <v>2925.6246900000006</v>
      </c>
    </row>
    <row r="184" spans="1:8" hidden="1">
      <c r="A184" s="1">
        <v>178</v>
      </c>
      <c r="B184" s="25">
        <v>6.5</v>
      </c>
      <c r="C184" s="3" t="s">
        <v>19</v>
      </c>
      <c r="D184" s="4">
        <v>59.59</v>
      </c>
      <c r="E184" s="3">
        <v>76.5</v>
      </c>
      <c r="F184" s="3">
        <f t="shared" si="16"/>
        <v>-11.5</v>
      </c>
      <c r="G184" s="5">
        <v>89.9</v>
      </c>
      <c r="H184" s="5">
        <f t="shared" si="17"/>
        <v>4098.2128650000004</v>
      </c>
    </row>
    <row r="185" spans="1:8" hidden="1">
      <c r="A185" s="1">
        <v>179</v>
      </c>
      <c r="B185" s="25">
        <v>6.5</v>
      </c>
      <c r="C185" s="3" t="s">
        <v>20</v>
      </c>
      <c r="D185" s="4">
        <v>73.64</v>
      </c>
      <c r="E185" s="3">
        <v>76.5</v>
      </c>
      <c r="F185" s="3">
        <f t="shared" si="16"/>
        <v>-11.5</v>
      </c>
      <c r="G185" s="5">
        <v>89.9</v>
      </c>
      <c r="H185" s="5">
        <f t="shared" si="17"/>
        <v>5064.4805400000005</v>
      </c>
    </row>
    <row r="186" spans="1:8" hidden="1">
      <c r="A186" s="1">
        <v>180</v>
      </c>
      <c r="B186" s="25">
        <v>7</v>
      </c>
      <c r="C186" s="3" t="s">
        <v>21</v>
      </c>
      <c r="D186" s="4">
        <v>62.1</v>
      </c>
      <c r="E186" s="3">
        <v>76.5</v>
      </c>
      <c r="F186" s="3">
        <f t="shared" si="16"/>
        <v>-11.5</v>
      </c>
      <c r="G186" s="5">
        <v>89.9</v>
      </c>
      <c r="H186" s="5">
        <f t="shared" si="17"/>
        <v>4270.8343500000001</v>
      </c>
    </row>
    <row r="187" spans="1:8" hidden="1">
      <c r="A187" s="1">
        <v>181</v>
      </c>
      <c r="B187" s="25">
        <v>5.5</v>
      </c>
      <c r="C187" s="3" t="s">
        <v>22</v>
      </c>
      <c r="D187" s="4">
        <v>71.17</v>
      </c>
      <c r="E187" s="3">
        <v>76.5</v>
      </c>
      <c r="F187" s="3">
        <f t="shared" si="16"/>
        <v>-11.5</v>
      </c>
      <c r="G187" s="5">
        <v>89.9</v>
      </c>
      <c r="H187" s="5">
        <f t="shared" si="17"/>
        <v>4894.6099950000007</v>
      </c>
    </row>
    <row r="188" spans="1:8" hidden="1">
      <c r="A188" s="1">
        <v>182</v>
      </c>
      <c r="B188" s="25">
        <v>5.5</v>
      </c>
      <c r="C188" s="3" t="s">
        <v>23</v>
      </c>
      <c r="D188" s="4">
        <v>74.17</v>
      </c>
      <c r="E188" s="3">
        <v>76.5</v>
      </c>
      <c r="F188" s="3">
        <f t="shared" si="16"/>
        <v>-11.5</v>
      </c>
      <c r="G188" s="5">
        <v>89.9</v>
      </c>
      <c r="H188" s="5">
        <f t="shared" si="17"/>
        <v>5100.9304950000005</v>
      </c>
    </row>
    <row r="189" spans="1:8" hidden="1">
      <c r="A189" s="1">
        <v>183</v>
      </c>
      <c r="B189" s="25">
        <v>6.5</v>
      </c>
      <c r="C189" s="3" t="s">
        <v>24</v>
      </c>
      <c r="D189" s="4">
        <v>97.3</v>
      </c>
      <c r="E189" s="3">
        <v>76.5</v>
      </c>
      <c r="F189" s="3">
        <f t="shared" si="16"/>
        <v>-11.5</v>
      </c>
      <c r="G189" s="5">
        <v>89.9</v>
      </c>
      <c r="H189" s="5">
        <f t="shared" si="17"/>
        <v>6691.6615500000007</v>
      </c>
    </row>
    <row r="190" spans="1:8" hidden="1">
      <c r="A190" s="1">
        <v>184</v>
      </c>
      <c r="B190" s="25">
        <v>7</v>
      </c>
      <c r="C190" s="3" t="s">
        <v>25</v>
      </c>
      <c r="D190" s="4">
        <v>91.13</v>
      </c>
      <c r="E190" s="3">
        <v>76.5</v>
      </c>
      <c r="F190" s="3">
        <f t="shared" si="16"/>
        <v>-11.5</v>
      </c>
      <c r="G190" s="5">
        <v>89.9</v>
      </c>
      <c r="H190" s="5">
        <f t="shared" si="17"/>
        <v>6267.3290550000002</v>
      </c>
    </row>
    <row r="191" spans="1:8" hidden="1">
      <c r="A191" s="1">
        <v>185</v>
      </c>
      <c r="B191" s="25">
        <v>6</v>
      </c>
      <c r="C191" s="3" t="s">
        <v>26</v>
      </c>
      <c r="D191" s="4">
        <v>64.3</v>
      </c>
      <c r="E191" s="3">
        <v>76.5</v>
      </c>
      <c r="F191" s="3">
        <f t="shared" si="16"/>
        <v>-11.5</v>
      </c>
      <c r="G191" s="5">
        <v>89.9</v>
      </c>
      <c r="H191" s="5">
        <f t="shared" si="17"/>
        <v>4422.1360500000001</v>
      </c>
    </row>
    <row r="192" spans="1:8" hidden="1">
      <c r="A192" s="1">
        <v>186</v>
      </c>
      <c r="B192" s="25">
        <v>7</v>
      </c>
      <c r="C192" s="3" t="s">
        <v>27</v>
      </c>
      <c r="D192" s="4">
        <v>58.23</v>
      </c>
      <c r="E192" s="3">
        <v>76.5</v>
      </c>
      <c r="F192" s="3">
        <f t="shared" si="16"/>
        <v>-11.5</v>
      </c>
      <c r="G192" s="5">
        <v>89.9</v>
      </c>
      <c r="H192" s="5">
        <f t="shared" si="17"/>
        <v>4004.6809049999993</v>
      </c>
    </row>
    <row r="193" spans="1:8" hidden="1">
      <c r="A193" s="1">
        <v>187</v>
      </c>
      <c r="B193" s="25">
        <v>7</v>
      </c>
      <c r="C193" s="3" t="s">
        <v>28</v>
      </c>
      <c r="D193" s="4">
        <v>81.64</v>
      </c>
      <c r="E193" s="3">
        <v>76.5</v>
      </c>
      <c r="F193" s="3">
        <f t="shared" si="16"/>
        <v>-11.5</v>
      </c>
      <c r="G193" s="5">
        <v>89.9</v>
      </c>
      <c r="H193" s="5">
        <f t="shared" si="17"/>
        <v>5614.6685400000006</v>
      </c>
    </row>
    <row r="194" spans="1:8" hidden="1">
      <c r="A194" s="1">
        <v>188</v>
      </c>
      <c r="B194" s="25">
        <v>6</v>
      </c>
      <c r="C194" s="3" t="s">
        <v>29</v>
      </c>
      <c r="D194" s="4">
        <v>122.9</v>
      </c>
      <c r="E194" s="3">
        <v>76.5</v>
      </c>
      <c r="F194" s="3">
        <f t="shared" si="16"/>
        <v>-11.5</v>
      </c>
      <c r="G194" s="5">
        <v>89.9</v>
      </c>
      <c r="H194" s="5">
        <f t="shared" si="17"/>
        <v>8452.2631500000007</v>
      </c>
    </row>
    <row r="195" spans="1:8" hidden="1">
      <c r="A195" s="1">
        <v>189</v>
      </c>
      <c r="B195" s="25">
        <v>6</v>
      </c>
      <c r="C195" s="3" t="s">
        <v>30</v>
      </c>
      <c r="D195" s="4">
        <v>67.12</v>
      </c>
      <c r="E195" s="3">
        <v>76.5</v>
      </c>
      <c r="F195" s="3">
        <f t="shared" si="16"/>
        <v>-11.5</v>
      </c>
      <c r="G195" s="5">
        <v>89.9</v>
      </c>
      <c r="H195" s="61">
        <f t="shared" si="17"/>
        <v>4616.0773200000003</v>
      </c>
    </row>
    <row r="196" spans="1:8" hidden="1">
      <c r="A196" s="1">
        <v>190</v>
      </c>
      <c r="B196" s="25">
        <v>6.5</v>
      </c>
      <c r="C196" s="3" t="s">
        <v>31</v>
      </c>
      <c r="D196" s="4">
        <v>66.69</v>
      </c>
      <c r="E196" s="3">
        <v>76.5</v>
      </c>
      <c r="F196" s="3">
        <f t="shared" si="16"/>
        <v>-11.5</v>
      </c>
      <c r="G196" s="5">
        <v>89.9</v>
      </c>
      <c r="H196" s="5">
        <f t="shared" si="17"/>
        <v>4586.504715</v>
      </c>
    </row>
    <row r="197" spans="1:8" hidden="1">
      <c r="A197" s="1">
        <v>191</v>
      </c>
      <c r="B197" s="25">
        <v>5.5</v>
      </c>
      <c r="C197" s="3" t="s">
        <v>32</v>
      </c>
      <c r="D197" s="4">
        <v>65.72</v>
      </c>
      <c r="E197" s="3">
        <v>76.5</v>
      </c>
      <c r="F197" s="3">
        <f t="shared" si="16"/>
        <v>-11.5</v>
      </c>
      <c r="G197" s="5">
        <v>89.9</v>
      </c>
      <c r="H197" s="5">
        <f t="shared" si="17"/>
        <v>4519.7944200000002</v>
      </c>
    </row>
    <row r="198" spans="1:8" hidden="1">
      <c r="A198" s="1">
        <v>192</v>
      </c>
      <c r="B198" s="25">
        <v>6.5</v>
      </c>
      <c r="C198" s="3" t="s">
        <v>33</v>
      </c>
      <c r="D198" s="4">
        <v>87.7</v>
      </c>
      <c r="E198" s="3">
        <v>76.5</v>
      </c>
      <c r="F198" s="3">
        <f t="shared" si="16"/>
        <v>-11.5</v>
      </c>
      <c r="G198" s="5">
        <v>89.9</v>
      </c>
      <c r="H198" s="5">
        <f t="shared" si="17"/>
        <v>6031.435950000001</v>
      </c>
    </row>
    <row r="199" spans="1:8" hidden="1">
      <c r="A199" s="1">
        <v>193</v>
      </c>
      <c r="B199" s="25">
        <v>7.5</v>
      </c>
      <c r="C199" s="3" t="s">
        <v>34</v>
      </c>
      <c r="D199" s="4">
        <v>66.819999999999993</v>
      </c>
      <c r="E199" s="3">
        <v>76.5</v>
      </c>
      <c r="F199" s="3">
        <f t="shared" si="16"/>
        <v>-11.5</v>
      </c>
      <c r="G199" s="5">
        <v>89.9</v>
      </c>
      <c r="H199" s="5">
        <f t="shared" si="17"/>
        <v>4595.4452699999993</v>
      </c>
    </row>
    <row r="200" spans="1:8" hidden="1">
      <c r="A200" s="1">
        <v>194</v>
      </c>
      <c r="B200" s="25">
        <v>9.5</v>
      </c>
      <c r="C200" s="3" t="s">
        <v>35</v>
      </c>
      <c r="D200" s="4">
        <v>107.68</v>
      </c>
      <c r="E200" s="3">
        <v>76.5</v>
      </c>
      <c r="F200" s="3">
        <f t="shared" si="16"/>
        <v>-11.5</v>
      </c>
      <c r="G200" s="5">
        <v>89.9</v>
      </c>
      <c r="H200" s="5">
        <f t="shared" si="17"/>
        <v>7405.5304800000013</v>
      </c>
    </row>
    <row r="201" spans="1:8" hidden="1">
      <c r="A201" s="1">
        <v>195</v>
      </c>
      <c r="B201" s="25">
        <v>10</v>
      </c>
      <c r="C201" s="3" t="s">
        <v>36</v>
      </c>
      <c r="D201" s="4">
        <v>98.16</v>
      </c>
      <c r="E201" s="3">
        <v>76.5</v>
      </c>
      <c r="F201" s="3">
        <f t="shared" si="16"/>
        <v>-11.5</v>
      </c>
      <c r="G201" s="5">
        <v>89.9</v>
      </c>
      <c r="H201" s="5">
        <f t="shared" si="17"/>
        <v>6750.8067600000004</v>
      </c>
    </row>
    <row r="202" spans="1:8" hidden="1">
      <c r="A202" s="1">
        <v>196</v>
      </c>
      <c r="B202" s="25">
        <v>10</v>
      </c>
      <c r="C202" s="3" t="s">
        <v>37</v>
      </c>
      <c r="D202" s="4">
        <v>201.29</v>
      </c>
      <c r="E202" s="3">
        <v>76.5</v>
      </c>
      <c r="F202" s="3">
        <f t="shared" si="16"/>
        <v>-11.5</v>
      </c>
      <c r="G202" s="5">
        <v>89.9</v>
      </c>
      <c r="H202" s="5">
        <f t="shared" si="17"/>
        <v>13843.417815000001</v>
      </c>
    </row>
    <row r="203" spans="1:8" hidden="1">
      <c r="A203" s="1">
        <v>197</v>
      </c>
      <c r="B203" s="25">
        <v>7.5</v>
      </c>
      <c r="C203" s="3" t="s">
        <v>38</v>
      </c>
      <c r="D203" s="4">
        <v>86.75</v>
      </c>
      <c r="E203" s="3">
        <v>76.5</v>
      </c>
      <c r="F203" s="3">
        <f t="shared" si="16"/>
        <v>-11.5</v>
      </c>
      <c r="G203" s="5">
        <v>89.9</v>
      </c>
      <c r="H203" s="5">
        <f t="shared" si="17"/>
        <v>5966.1011250000001</v>
      </c>
    </row>
    <row r="204" spans="1:8" hidden="1">
      <c r="A204" s="1">
        <v>198</v>
      </c>
      <c r="B204" s="25">
        <v>9</v>
      </c>
      <c r="C204" s="3" t="s">
        <v>39</v>
      </c>
      <c r="D204" s="4">
        <v>98.98</v>
      </c>
      <c r="E204" s="3">
        <v>76.5</v>
      </c>
      <c r="F204" s="3">
        <f t="shared" si="16"/>
        <v>-11.5</v>
      </c>
      <c r="G204" s="5">
        <v>89.9</v>
      </c>
      <c r="H204" s="5">
        <f t="shared" si="17"/>
        <v>6807.2010300000011</v>
      </c>
    </row>
    <row r="205" spans="1:8" hidden="1">
      <c r="A205" s="1">
        <v>199</v>
      </c>
      <c r="B205" s="25">
        <v>6.5</v>
      </c>
      <c r="C205" s="3" t="s">
        <v>40</v>
      </c>
      <c r="D205" s="4">
        <v>130.13</v>
      </c>
      <c r="E205" s="3">
        <v>76.5</v>
      </c>
      <c r="F205" s="3">
        <f t="shared" si="16"/>
        <v>-11.5</v>
      </c>
      <c r="G205" s="5">
        <v>89.9</v>
      </c>
      <c r="H205" s="5">
        <f t="shared" si="17"/>
        <v>8949.4955549999995</v>
      </c>
    </row>
    <row r="206" spans="1:8" hidden="1">
      <c r="A206" s="1">
        <v>200</v>
      </c>
      <c r="B206" s="25">
        <v>9.5</v>
      </c>
      <c r="C206" s="3" t="s">
        <v>41</v>
      </c>
      <c r="D206" s="4">
        <v>72.459999999999994</v>
      </c>
      <c r="E206" s="3">
        <v>76.5</v>
      </c>
      <c r="F206" s="3">
        <f t="shared" si="16"/>
        <v>-11.5</v>
      </c>
      <c r="G206" s="5">
        <v>89.9</v>
      </c>
      <c r="H206" s="5">
        <f t="shared" si="17"/>
        <v>4983.3278099999998</v>
      </c>
    </row>
    <row r="207" spans="1:8" hidden="1">
      <c r="A207" s="1">
        <v>201</v>
      </c>
      <c r="B207" s="25">
        <v>7.5</v>
      </c>
      <c r="C207" s="3" t="s">
        <v>42</v>
      </c>
      <c r="D207" s="4">
        <v>73.98</v>
      </c>
      <c r="E207" s="3">
        <v>76.5</v>
      </c>
      <c r="F207" s="3">
        <f t="shared" si="16"/>
        <v>-11.5</v>
      </c>
      <c r="G207" s="5">
        <v>89.9</v>
      </c>
      <c r="H207" s="5">
        <f t="shared" si="17"/>
        <v>5087.8635300000005</v>
      </c>
    </row>
    <row r="208" spans="1:8" hidden="1">
      <c r="A208" s="1">
        <v>202</v>
      </c>
      <c r="B208" s="25">
        <v>9</v>
      </c>
      <c r="C208" s="3" t="s">
        <v>43</v>
      </c>
      <c r="D208" s="4">
        <v>127.48</v>
      </c>
      <c r="E208" s="3">
        <v>76.5</v>
      </c>
      <c r="F208" s="3">
        <f t="shared" si="16"/>
        <v>-11.5</v>
      </c>
      <c r="G208" s="5">
        <v>89.9</v>
      </c>
      <c r="H208" s="5">
        <f t="shared" si="17"/>
        <v>8767.2457800000011</v>
      </c>
    </row>
    <row r="209" spans="1:8" hidden="1">
      <c r="A209" s="1">
        <v>203</v>
      </c>
      <c r="B209" s="25">
        <v>6</v>
      </c>
      <c r="C209" s="3" t="s">
        <v>44</v>
      </c>
      <c r="D209" s="4">
        <v>73.88</v>
      </c>
      <c r="E209" s="3">
        <v>76.5</v>
      </c>
      <c r="F209" s="3">
        <f t="shared" si="16"/>
        <v>-11.5</v>
      </c>
      <c r="G209" s="5">
        <v>89.9</v>
      </c>
      <c r="H209" s="5">
        <f t="shared" si="17"/>
        <v>5080.9861800000008</v>
      </c>
    </row>
    <row r="210" spans="1:8" hidden="1">
      <c r="A210" s="1">
        <v>204</v>
      </c>
      <c r="B210" s="25">
        <v>9.5</v>
      </c>
      <c r="C210" s="3" t="s">
        <v>45</v>
      </c>
      <c r="D210" s="4">
        <v>123.39</v>
      </c>
      <c r="E210" s="3">
        <v>76.5</v>
      </c>
      <c r="F210" s="3">
        <f t="shared" si="16"/>
        <v>-11.5</v>
      </c>
      <c r="G210" s="5">
        <v>89.9</v>
      </c>
      <c r="H210" s="5">
        <f t="shared" si="17"/>
        <v>8485.9621650000008</v>
      </c>
    </row>
    <row r="211" spans="1:8" hidden="1">
      <c r="A211" s="1">
        <v>205</v>
      </c>
      <c r="B211" s="25">
        <v>7.5</v>
      </c>
      <c r="C211" s="3" t="s">
        <v>46</v>
      </c>
      <c r="D211" s="4">
        <v>151.59</v>
      </c>
      <c r="E211" s="3">
        <v>76.5</v>
      </c>
      <c r="F211" s="3">
        <f t="shared" si="16"/>
        <v>-11.5</v>
      </c>
      <c r="G211" s="5">
        <v>89.9</v>
      </c>
      <c r="H211" s="5">
        <f t="shared" si="17"/>
        <v>10425.374865000002</v>
      </c>
    </row>
    <row r="212" spans="1:8" hidden="1">
      <c r="A212" s="1">
        <v>206</v>
      </c>
      <c r="B212" s="25">
        <v>7</v>
      </c>
      <c r="C212" s="3" t="s">
        <v>47</v>
      </c>
      <c r="D212" s="4">
        <v>140.76</v>
      </c>
      <c r="E212" s="3">
        <v>76.5</v>
      </c>
      <c r="F212" s="3">
        <f t="shared" si="16"/>
        <v>-11.5</v>
      </c>
      <c r="G212" s="5">
        <v>89.9</v>
      </c>
      <c r="H212" s="5">
        <f t="shared" si="17"/>
        <v>9680.5578600000008</v>
      </c>
    </row>
    <row r="213" spans="1:8" hidden="1">
      <c r="A213" s="1">
        <v>207</v>
      </c>
      <c r="B213" s="25">
        <v>6.5</v>
      </c>
      <c r="C213" s="3" t="s">
        <v>48</v>
      </c>
      <c r="D213" s="4">
        <v>70.88</v>
      </c>
      <c r="E213" s="3">
        <v>76.5</v>
      </c>
      <c r="F213" s="3">
        <f t="shared" si="16"/>
        <v>-11.5</v>
      </c>
      <c r="G213" s="5">
        <v>89.9</v>
      </c>
      <c r="H213" s="5">
        <f t="shared" si="17"/>
        <v>4874.6656800000001</v>
      </c>
    </row>
    <row r="214" spans="1:8" hidden="1">
      <c r="A214" s="1">
        <v>208</v>
      </c>
      <c r="B214" s="25">
        <v>6</v>
      </c>
      <c r="C214" s="3" t="s">
        <v>49</v>
      </c>
      <c r="D214" s="4">
        <v>80.010000000000005</v>
      </c>
      <c r="E214" s="3">
        <v>76.5</v>
      </c>
      <c r="F214" s="3">
        <f t="shared" si="16"/>
        <v>-11.5</v>
      </c>
      <c r="G214" s="5">
        <v>89.9</v>
      </c>
      <c r="H214" s="5">
        <f t="shared" si="17"/>
        <v>5502.5677350000005</v>
      </c>
    </row>
    <row r="215" spans="1:8" hidden="1">
      <c r="A215" s="1">
        <v>209</v>
      </c>
      <c r="B215" s="25">
        <v>5.5</v>
      </c>
      <c r="C215" s="3" t="s">
        <v>50</v>
      </c>
      <c r="D215" s="4">
        <v>116.71</v>
      </c>
      <c r="E215" s="3">
        <v>76.5</v>
      </c>
      <c r="F215" s="3">
        <f t="shared" si="16"/>
        <v>-11.5</v>
      </c>
      <c r="G215" s="5">
        <v>89.9</v>
      </c>
      <c r="H215" s="5">
        <f t="shared" si="17"/>
        <v>8026.5551850000002</v>
      </c>
    </row>
    <row r="216" spans="1:8" hidden="1">
      <c r="A216" s="1">
        <v>210</v>
      </c>
      <c r="B216" s="25">
        <v>9</v>
      </c>
      <c r="C216" s="3" t="s">
        <v>51</v>
      </c>
      <c r="D216" s="4">
        <v>99.5</v>
      </c>
      <c r="E216" s="3">
        <v>76.5</v>
      </c>
      <c r="F216" s="3">
        <f t="shared" si="16"/>
        <v>-11.5</v>
      </c>
      <c r="G216" s="5">
        <v>89.9</v>
      </c>
      <c r="H216" s="5">
        <f t="shared" si="17"/>
        <v>6842.9632500000007</v>
      </c>
    </row>
    <row r="217" spans="1:8" hidden="1">
      <c r="A217" s="1">
        <v>211</v>
      </c>
      <c r="B217" s="25">
        <v>9</v>
      </c>
      <c r="C217" s="3" t="s">
        <v>52</v>
      </c>
      <c r="D217" s="4">
        <v>167.84</v>
      </c>
      <c r="E217" s="3">
        <v>76.5</v>
      </c>
      <c r="F217" s="3">
        <f t="shared" si="16"/>
        <v>-11.5</v>
      </c>
      <c r="G217" s="5">
        <v>89.9</v>
      </c>
      <c r="H217" s="5">
        <f t="shared" si="17"/>
        <v>11542.944240000003</v>
      </c>
    </row>
    <row r="218" spans="1:8" hidden="1">
      <c r="A218" s="1">
        <v>212</v>
      </c>
      <c r="B218" s="25">
        <v>9</v>
      </c>
      <c r="C218" s="3" t="s">
        <v>53</v>
      </c>
      <c r="D218" s="4">
        <v>143.88</v>
      </c>
      <c r="E218" s="3">
        <v>76.5</v>
      </c>
      <c r="F218" s="3">
        <f t="shared" si="16"/>
        <v>-11.5</v>
      </c>
      <c r="G218" s="5">
        <v>89.9</v>
      </c>
      <c r="H218" s="5">
        <f t="shared" si="17"/>
        <v>9895.1311800000003</v>
      </c>
    </row>
    <row r="219" spans="1:8" hidden="1">
      <c r="A219" s="1">
        <v>213</v>
      </c>
      <c r="B219" s="25">
        <v>9.5</v>
      </c>
      <c r="C219" s="3" t="s">
        <v>54</v>
      </c>
      <c r="D219" s="4">
        <v>104.02</v>
      </c>
      <c r="E219" s="3">
        <v>76.5</v>
      </c>
      <c r="F219" s="3">
        <f t="shared" si="16"/>
        <v>-11.5</v>
      </c>
      <c r="G219" s="5">
        <v>89.9</v>
      </c>
      <c r="H219" s="5">
        <f t="shared" si="17"/>
        <v>7153.8194700000004</v>
      </c>
    </row>
    <row r="220" spans="1:8" hidden="1">
      <c r="A220" s="1">
        <v>214</v>
      </c>
      <c r="B220" s="25">
        <v>7.5</v>
      </c>
      <c r="C220" s="3" t="s">
        <v>55</v>
      </c>
      <c r="D220" s="4">
        <v>97.19</v>
      </c>
      <c r="E220" s="3">
        <v>76.5</v>
      </c>
      <c r="F220" s="3">
        <f t="shared" si="16"/>
        <v>-11.5</v>
      </c>
      <c r="G220" s="5">
        <v>89.9</v>
      </c>
      <c r="H220" s="5">
        <f t="shared" si="17"/>
        <v>6684.0964649999996</v>
      </c>
    </row>
    <row r="221" spans="1:8" hidden="1">
      <c r="A221" s="1">
        <v>215</v>
      </c>
      <c r="B221" s="25">
        <v>8</v>
      </c>
      <c r="C221" s="3" t="s">
        <v>56</v>
      </c>
      <c r="D221" s="4">
        <v>159.87</v>
      </c>
      <c r="E221" s="3">
        <v>76.5</v>
      </c>
      <c r="F221" s="3">
        <f t="shared" si="16"/>
        <v>-11.5</v>
      </c>
      <c r="G221" s="5">
        <v>89.9</v>
      </c>
      <c r="H221" s="5">
        <f t="shared" si="17"/>
        <v>10994.819445000001</v>
      </c>
    </row>
    <row r="222" spans="1:8" hidden="1">
      <c r="A222" s="1">
        <v>216</v>
      </c>
      <c r="B222" s="25">
        <v>9.5</v>
      </c>
      <c r="C222" s="3" t="s">
        <v>57</v>
      </c>
      <c r="D222" s="4">
        <v>152.72999999999999</v>
      </c>
      <c r="E222" s="3">
        <v>76.5</v>
      </c>
      <c r="F222" s="3">
        <f t="shared" si="16"/>
        <v>-11.5</v>
      </c>
      <c r="G222" s="5">
        <v>89.9</v>
      </c>
      <c r="H222" s="5">
        <f t="shared" si="17"/>
        <v>10503.776655</v>
      </c>
    </row>
    <row r="223" spans="1:8" hidden="1">
      <c r="A223" s="1">
        <v>217</v>
      </c>
      <c r="B223" s="25">
        <v>7</v>
      </c>
      <c r="C223" s="3" t="s">
        <v>58</v>
      </c>
      <c r="D223" s="4">
        <v>83.36</v>
      </c>
      <c r="E223" s="3">
        <v>76.5</v>
      </c>
      <c r="F223" s="3">
        <f t="shared" si="16"/>
        <v>-11.5</v>
      </c>
      <c r="G223" s="5">
        <v>89.9</v>
      </c>
      <c r="H223" s="5">
        <f t="shared" si="17"/>
        <v>5732.9589600000008</v>
      </c>
    </row>
    <row r="224" spans="1:8" hidden="1">
      <c r="A224" s="1">
        <v>218</v>
      </c>
      <c r="B224" s="25">
        <v>10</v>
      </c>
      <c r="C224" s="3" t="s">
        <v>59</v>
      </c>
      <c r="D224" s="4">
        <v>126.48</v>
      </c>
      <c r="E224" s="3">
        <v>76.5</v>
      </c>
      <c r="F224" s="3">
        <f t="shared" si="16"/>
        <v>-11.5</v>
      </c>
      <c r="G224" s="5">
        <v>89.9</v>
      </c>
      <c r="H224" s="5">
        <f t="shared" si="17"/>
        <v>8698.4722800000018</v>
      </c>
    </row>
    <row r="225" spans="1:8" hidden="1">
      <c r="A225" s="1">
        <v>219</v>
      </c>
      <c r="B225" s="25">
        <v>10</v>
      </c>
      <c r="C225" s="3" t="s">
        <v>60</v>
      </c>
      <c r="D225" s="4">
        <v>97.23</v>
      </c>
      <c r="E225" s="3">
        <v>76.5</v>
      </c>
      <c r="F225" s="3">
        <f t="shared" si="16"/>
        <v>-11.5</v>
      </c>
      <c r="G225" s="5">
        <v>89.9</v>
      </c>
      <c r="H225" s="5">
        <f t="shared" si="17"/>
        <v>6686.8474050000004</v>
      </c>
    </row>
    <row r="226" spans="1:8" hidden="1">
      <c r="A226" s="1">
        <v>220</v>
      </c>
      <c r="B226" s="25">
        <v>9.5</v>
      </c>
      <c r="C226" s="3" t="s">
        <v>61</v>
      </c>
      <c r="D226" s="4">
        <v>182.92</v>
      </c>
      <c r="E226" s="3">
        <v>76.5</v>
      </c>
      <c r="F226" s="3">
        <f t="shared" si="16"/>
        <v>-11.5</v>
      </c>
      <c r="G226" s="5">
        <v>89.9</v>
      </c>
      <c r="H226" s="5">
        <f t="shared" si="17"/>
        <v>12580.04862</v>
      </c>
    </row>
    <row r="227" spans="1:8" hidden="1">
      <c r="A227" s="1">
        <v>221</v>
      </c>
      <c r="B227" s="25">
        <v>9.5</v>
      </c>
      <c r="C227" s="3" t="s">
        <v>62</v>
      </c>
      <c r="D227" s="4">
        <v>92.3</v>
      </c>
      <c r="E227" s="3">
        <v>76.5</v>
      </c>
      <c r="F227" s="3">
        <f t="shared" si="16"/>
        <v>-11.5</v>
      </c>
      <c r="G227" s="5">
        <v>89.9</v>
      </c>
      <c r="H227" s="5">
        <f t="shared" si="17"/>
        <v>6347.7940500000004</v>
      </c>
    </row>
    <row r="228" spans="1:8" hidden="1">
      <c r="A228" s="1">
        <v>222</v>
      </c>
      <c r="B228" s="25">
        <v>9</v>
      </c>
      <c r="C228" s="3" t="s">
        <v>63</v>
      </c>
      <c r="D228" s="4">
        <v>87.85</v>
      </c>
      <c r="E228" s="3">
        <v>76.5</v>
      </c>
      <c r="F228" s="3">
        <f t="shared" si="16"/>
        <v>-11.5</v>
      </c>
      <c r="G228" s="5">
        <v>89.9</v>
      </c>
      <c r="H228" s="5">
        <f t="shared" si="17"/>
        <v>6041.7519750000001</v>
      </c>
    </row>
    <row r="229" spans="1:8" hidden="1">
      <c r="A229" s="1">
        <v>223</v>
      </c>
      <c r="B229" s="25">
        <v>9.5</v>
      </c>
      <c r="C229" s="3" t="s">
        <v>64</v>
      </c>
      <c r="D229" s="4">
        <v>102.96</v>
      </c>
      <c r="E229" s="3">
        <v>76.5</v>
      </c>
      <c r="F229" s="3">
        <f t="shared" si="16"/>
        <v>-11.5</v>
      </c>
      <c r="G229" s="5">
        <v>89.9</v>
      </c>
      <c r="H229" s="5">
        <f t="shared" si="17"/>
        <v>7080.9195600000003</v>
      </c>
    </row>
    <row r="230" spans="1:8" hidden="1">
      <c r="A230" s="1">
        <v>224</v>
      </c>
      <c r="B230" s="25">
        <v>9</v>
      </c>
      <c r="C230" s="3" t="s">
        <v>65</v>
      </c>
      <c r="D230" s="4">
        <v>87.22</v>
      </c>
      <c r="E230" s="3">
        <v>76.5</v>
      </c>
      <c r="F230" s="3">
        <f t="shared" si="16"/>
        <v>-11.5</v>
      </c>
      <c r="G230" s="5">
        <v>89.9</v>
      </c>
      <c r="H230" s="5">
        <f t="shared" si="17"/>
        <v>5998.4246700000003</v>
      </c>
    </row>
    <row r="231" spans="1:8" hidden="1">
      <c r="A231" s="1">
        <v>225</v>
      </c>
      <c r="B231" s="25">
        <v>10</v>
      </c>
      <c r="C231" s="3" t="s">
        <v>66</v>
      </c>
      <c r="D231" s="4">
        <v>88.54</v>
      </c>
      <c r="E231" s="3">
        <v>76.5</v>
      </c>
      <c r="F231" s="3">
        <f t="shared" si="16"/>
        <v>-11.5</v>
      </c>
      <c r="G231" s="5">
        <v>89.9</v>
      </c>
      <c r="H231" s="5">
        <f t="shared" si="17"/>
        <v>6089.2056900000007</v>
      </c>
    </row>
    <row r="232" spans="1:8" hidden="1">
      <c r="A232" s="1">
        <v>226</v>
      </c>
      <c r="B232" s="26">
        <v>6</v>
      </c>
      <c r="C232" s="6" t="s">
        <v>67</v>
      </c>
      <c r="D232" s="7">
        <v>43.2</v>
      </c>
      <c r="E232" s="6">
        <v>82</v>
      </c>
      <c r="F232" s="3">
        <f>65-E232</f>
        <v>-17</v>
      </c>
      <c r="G232" s="8">
        <v>90</v>
      </c>
      <c r="H232" s="8">
        <f t="shared" si="17"/>
        <v>3188.16</v>
      </c>
    </row>
    <row r="233" spans="1:8" hidden="1">
      <c r="A233" s="1">
        <v>227</v>
      </c>
      <c r="B233" s="26">
        <v>6</v>
      </c>
      <c r="C233" s="6" t="s">
        <v>68</v>
      </c>
      <c r="D233" s="7">
        <v>103.15</v>
      </c>
      <c r="E233" s="6">
        <v>82</v>
      </c>
      <c r="F233" s="3">
        <f t="shared" si="16"/>
        <v>-17</v>
      </c>
      <c r="G233" s="8">
        <v>90</v>
      </c>
      <c r="H233" s="8">
        <f t="shared" si="17"/>
        <v>7612.4700000000012</v>
      </c>
    </row>
    <row r="234" spans="1:8" hidden="1">
      <c r="A234" s="1">
        <v>228</v>
      </c>
      <c r="B234" s="26">
        <v>6</v>
      </c>
      <c r="C234" s="6" t="s">
        <v>69</v>
      </c>
      <c r="D234" s="7">
        <v>74.3</v>
      </c>
      <c r="E234" s="6">
        <v>82</v>
      </c>
      <c r="F234" s="3">
        <f t="shared" ref="F234:F247" si="18">65-E234</f>
        <v>-17</v>
      </c>
      <c r="G234" s="8">
        <v>90</v>
      </c>
      <c r="H234" s="8">
        <f t="shared" ref="H234:H247" si="19">(((D234*E234)/100)*G234)</f>
        <v>5483.3399999999992</v>
      </c>
    </row>
    <row r="235" spans="1:8" hidden="1">
      <c r="A235" s="1">
        <v>229</v>
      </c>
      <c r="B235" s="26">
        <v>6</v>
      </c>
      <c r="C235" s="6" t="s">
        <v>70</v>
      </c>
      <c r="D235" s="7">
        <v>65.400000000000006</v>
      </c>
      <c r="E235" s="6">
        <v>82</v>
      </c>
      <c r="F235" s="3">
        <f t="shared" si="18"/>
        <v>-17</v>
      </c>
      <c r="G235" s="8">
        <v>90</v>
      </c>
      <c r="H235" s="8">
        <f t="shared" si="19"/>
        <v>4826.5200000000004</v>
      </c>
    </row>
    <row r="236" spans="1:8" hidden="1">
      <c r="A236" s="1">
        <v>230</v>
      </c>
      <c r="B236" s="26">
        <v>6</v>
      </c>
      <c r="C236" s="6" t="s">
        <v>71</v>
      </c>
      <c r="D236" s="7">
        <v>62.9</v>
      </c>
      <c r="E236" s="6">
        <v>82</v>
      </c>
      <c r="F236" s="3">
        <f t="shared" si="18"/>
        <v>-17</v>
      </c>
      <c r="G236" s="8">
        <v>90</v>
      </c>
      <c r="H236" s="8">
        <f t="shared" si="19"/>
        <v>4642.0200000000004</v>
      </c>
    </row>
    <row r="237" spans="1:8" hidden="1">
      <c r="A237" s="1">
        <v>231</v>
      </c>
      <c r="B237" s="26">
        <v>9.5</v>
      </c>
      <c r="C237" s="6" t="s">
        <v>72</v>
      </c>
      <c r="D237" s="7">
        <v>88.65</v>
      </c>
      <c r="E237" s="6">
        <v>82</v>
      </c>
      <c r="F237" s="3">
        <f t="shared" si="18"/>
        <v>-17</v>
      </c>
      <c r="G237" s="8">
        <v>90</v>
      </c>
      <c r="H237" s="8">
        <f t="shared" si="19"/>
        <v>6542.37</v>
      </c>
    </row>
    <row r="238" spans="1:8" hidden="1">
      <c r="A238" s="1">
        <v>232</v>
      </c>
      <c r="B238" s="26">
        <v>9.5</v>
      </c>
      <c r="C238" s="6" t="s">
        <v>73</v>
      </c>
      <c r="D238" s="7">
        <v>97</v>
      </c>
      <c r="E238" s="6">
        <v>82</v>
      </c>
      <c r="F238" s="3">
        <f t="shared" si="18"/>
        <v>-17</v>
      </c>
      <c r="G238" s="8">
        <v>90</v>
      </c>
      <c r="H238" s="8">
        <f t="shared" si="19"/>
        <v>7158.6</v>
      </c>
    </row>
    <row r="239" spans="1:8" hidden="1">
      <c r="A239" s="1">
        <v>233</v>
      </c>
      <c r="B239" s="26">
        <v>9.5</v>
      </c>
      <c r="C239" s="6" t="s">
        <v>74</v>
      </c>
      <c r="D239" s="7">
        <v>93.6</v>
      </c>
      <c r="E239" s="6">
        <v>82</v>
      </c>
      <c r="F239" s="3">
        <f t="shared" si="18"/>
        <v>-17</v>
      </c>
      <c r="G239" s="8">
        <v>90</v>
      </c>
      <c r="H239" s="8">
        <f t="shared" si="19"/>
        <v>6907.6799999999994</v>
      </c>
    </row>
    <row r="240" spans="1:8" hidden="1">
      <c r="A240" s="1">
        <v>234</v>
      </c>
      <c r="B240" s="26">
        <v>9.5</v>
      </c>
      <c r="C240" s="6" t="s">
        <v>75</v>
      </c>
      <c r="D240" s="7">
        <v>83.75</v>
      </c>
      <c r="E240" s="6">
        <v>82</v>
      </c>
      <c r="F240" s="3">
        <f t="shared" si="18"/>
        <v>-17</v>
      </c>
      <c r="G240" s="8">
        <v>90</v>
      </c>
      <c r="H240" s="8">
        <f t="shared" si="19"/>
        <v>6180.75</v>
      </c>
    </row>
    <row r="241" spans="1:8" hidden="1">
      <c r="A241" s="1">
        <v>235</v>
      </c>
      <c r="B241" s="27">
        <v>9.5</v>
      </c>
      <c r="C241" s="9" t="s">
        <v>76</v>
      </c>
      <c r="D241" s="10">
        <v>104.55</v>
      </c>
      <c r="E241" s="9">
        <v>82</v>
      </c>
      <c r="F241" s="3">
        <f t="shared" si="18"/>
        <v>-17</v>
      </c>
      <c r="G241" s="11">
        <v>92</v>
      </c>
      <c r="H241" s="11">
        <f t="shared" si="19"/>
        <v>7887.2520000000004</v>
      </c>
    </row>
    <row r="242" spans="1:8" hidden="1">
      <c r="A242" s="1">
        <v>236</v>
      </c>
      <c r="B242" s="27">
        <v>9.5</v>
      </c>
      <c r="C242" s="9" t="s">
        <v>77</v>
      </c>
      <c r="D242" s="10">
        <v>107.35</v>
      </c>
      <c r="E242" s="9">
        <v>82</v>
      </c>
      <c r="F242" s="3">
        <f t="shared" si="18"/>
        <v>-17</v>
      </c>
      <c r="G242" s="11">
        <v>92</v>
      </c>
      <c r="H242" s="11">
        <f t="shared" si="19"/>
        <v>8098.4839999999986</v>
      </c>
    </row>
    <row r="243" spans="1:8" hidden="1">
      <c r="A243" s="1">
        <v>237</v>
      </c>
      <c r="B243" s="27">
        <v>6</v>
      </c>
      <c r="C243" s="9" t="s">
        <v>78</v>
      </c>
      <c r="D243" s="10">
        <v>57.05</v>
      </c>
      <c r="E243" s="9">
        <v>82</v>
      </c>
      <c r="F243" s="3">
        <f t="shared" si="18"/>
        <v>-17</v>
      </c>
      <c r="G243" s="11">
        <v>92</v>
      </c>
      <c r="H243" s="11">
        <f t="shared" si="19"/>
        <v>4303.851999999999</v>
      </c>
    </row>
    <row r="244" spans="1:8" hidden="1">
      <c r="A244" s="1">
        <v>238</v>
      </c>
      <c r="B244" s="27">
        <v>6</v>
      </c>
      <c r="C244" s="9" t="s">
        <v>79</v>
      </c>
      <c r="D244" s="10">
        <v>57.4</v>
      </c>
      <c r="E244" s="9">
        <v>82</v>
      </c>
      <c r="F244" s="3">
        <f t="shared" si="18"/>
        <v>-17</v>
      </c>
      <c r="G244" s="11">
        <v>92</v>
      </c>
      <c r="H244" s="11">
        <f t="shared" si="19"/>
        <v>4330.2560000000003</v>
      </c>
    </row>
    <row r="245" spans="1:8" hidden="1">
      <c r="A245" s="1">
        <v>239</v>
      </c>
      <c r="B245" s="27">
        <v>7</v>
      </c>
      <c r="C245" s="9" t="s">
        <v>80</v>
      </c>
      <c r="D245" s="10">
        <v>90.3</v>
      </c>
      <c r="E245" s="9">
        <v>82</v>
      </c>
      <c r="F245" s="3">
        <f t="shared" si="18"/>
        <v>-17</v>
      </c>
      <c r="G245" s="11">
        <v>92</v>
      </c>
      <c r="H245" s="11">
        <f t="shared" si="19"/>
        <v>6812.2319999999991</v>
      </c>
    </row>
    <row r="246" spans="1:8" hidden="1">
      <c r="A246" s="1">
        <v>240</v>
      </c>
      <c r="B246" s="27">
        <v>6</v>
      </c>
      <c r="C246" s="9" t="s">
        <v>81</v>
      </c>
      <c r="D246" s="10">
        <v>84.45</v>
      </c>
      <c r="E246" s="9">
        <v>82</v>
      </c>
      <c r="F246" s="3">
        <f t="shared" si="18"/>
        <v>-17</v>
      </c>
      <c r="G246" s="11">
        <v>92</v>
      </c>
      <c r="H246" s="11">
        <f t="shared" si="19"/>
        <v>6370.9080000000013</v>
      </c>
    </row>
    <row r="247" spans="1:8" hidden="1">
      <c r="A247" s="1">
        <v>241</v>
      </c>
      <c r="B247" s="27">
        <v>6</v>
      </c>
      <c r="C247" s="9" t="s">
        <v>82</v>
      </c>
      <c r="D247" s="10">
        <v>52.2</v>
      </c>
      <c r="E247" s="9">
        <v>82</v>
      </c>
      <c r="F247" s="3">
        <f t="shared" si="18"/>
        <v>-17</v>
      </c>
      <c r="G247" s="11">
        <v>92</v>
      </c>
      <c r="H247" s="11">
        <f t="shared" si="19"/>
        <v>3937.9680000000003</v>
      </c>
    </row>
    <row r="248" spans="1:8" hidden="1">
      <c r="A248" s="1">
        <v>242</v>
      </c>
      <c r="B248" s="28">
        <v>10</v>
      </c>
      <c r="C248" s="12" t="s">
        <v>83</v>
      </c>
      <c r="D248" s="13">
        <v>48.38</v>
      </c>
      <c r="E248" s="12">
        <v>65</v>
      </c>
      <c r="F248" s="12">
        <f>-E248+55</f>
        <v>-10</v>
      </c>
      <c r="G248" s="14">
        <v>89</v>
      </c>
      <c r="H248" s="14">
        <f>(((D248*E248)/100)*G248)</f>
        <v>2798.7830000000004</v>
      </c>
    </row>
    <row r="249" spans="1:8" hidden="1">
      <c r="A249" s="1">
        <v>243</v>
      </c>
      <c r="B249" s="29">
        <v>9</v>
      </c>
      <c r="C249" s="15" t="s">
        <v>84</v>
      </c>
      <c r="D249" s="16">
        <v>43.14</v>
      </c>
      <c r="E249" s="15">
        <v>65</v>
      </c>
      <c r="F249" s="12">
        <f t="shared" ref="F249:F275" si="20">-E249+55</f>
        <v>-10</v>
      </c>
      <c r="G249" s="17">
        <v>89</v>
      </c>
      <c r="H249" s="17">
        <f t="shared" ref="H249:H293" si="21">(((D249*E249)/100)*G249)</f>
        <v>2495.6489999999999</v>
      </c>
    </row>
    <row r="250" spans="1:8" hidden="1">
      <c r="A250" s="1">
        <v>244</v>
      </c>
      <c r="B250" s="29">
        <v>9</v>
      </c>
      <c r="C250" s="15" t="s">
        <v>85</v>
      </c>
      <c r="D250" s="16">
        <v>38.369999999999997</v>
      </c>
      <c r="E250" s="15">
        <v>65</v>
      </c>
      <c r="F250" s="12">
        <f t="shared" si="20"/>
        <v>-10</v>
      </c>
      <c r="G250" s="17">
        <v>89</v>
      </c>
      <c r="H250" s="17">
        <f t="shared" si="21"/>
        <v>2219.7044999999998</v>
      </c>
    </row>
    <row r="251" spans="1:8" hidden="1">
      <c r="A251" s="1">
        <v>245</v>
      </c>
      <c r="B251" s="29">
        <v>9.5</v>
      </c>
      <c r="C251" s="15" t="s">
        <v>86</v>
      </c>
      <c r="D251" s="16">
        <v>40.409999999999997</v>
      </c>
      <c r="E251" s="15">
        <v>65</v>
      </c>
      <c r="F251" s="12">
        <f t="shared" si="20"/>
        <v>-10</v>
      </c>
      <c r="G251" s="17">
        <v>89</v>
      </c>
      <c r="H251" s="17">
        <f t="shared" si="21"/>
        <v>2337.7184999999999</v>
      </c>
    </row>
    <row r="252" spans="1:8" hidden="1">
      <c r="A252" s="1">
        <v>246</v>
      </c>
      <c r="B252" s="29">
        <v>9</v>
      </c>
      <c r="C252" s="15" t="s">
        <v>87</v>
      </c>
      <c r="D252" s="16">
        <v>39.96</v>
      </c>
      <c r="E252" s="15">
        <v>65</v>
      </c>
      <c r="F252" s="12">
        <f t="shared" si="20"/>
        <v>-10</v>
      </c>
      <c r="G252" s="17">
        <v>89</v>
      </c>
      <c r="H252" s="17">
        <f t="shared" si="21"/>
        <v>2311.6860000000001</v>
      </c>
    </row>
    <row r="253" spans="1:8">
      <c r="A253" s="1">
        <v>247</v>
      </c>
      <c r="B253" s="29">
        <v>9</v>
      </c>
      <c r="C253" s="15" t="s">
        <v>88</v>
      </c>
      <c r="D253" s="16">
        <v>25.95</v>
      </c>
      <c r="E253" s="15">
        <v>65</v>
      </c>
      <c r="F253" s="12">
        <f t="shared" si="20"/>
        <v>-10</v>
      </c>
      <c r="G253" s="17">
        <v>89</v>
      </c>
      <c r="H253" s="17">
        <f t="shared" si="21"/>
        <v>1501.2075</v>
      </c>
    </row>
    <row r="254" spans="1:8" hidden="1">
      <c r="A254" s="1">
        <v>248</v>
      </c>
      <c r="B254" s="29">
        <v>9.5</v>
      </c>
      <c r="C254" s="15" t="s">
        <v>89</v>
      </c>
      <c r="D254" s="16">
        <v>59.32</v>
      </c>
      <c r="E254" s="15">
        <v>65</v>
      </c>
      <c r="F254" s="12">
        <f t="shared" si="20"/>
        <v>-10</v>
      </c>
      <c r="G254" s="17">
        <v>89</v>
      </c>
      <c r="H254" s="17">
        <f t="shared" si="21"/>
        <v>3431.6619999999998</v>
      </c>
    </row>
    <row r="255" spans="1:8" hidden="1">
      <c r="A255" s="1">
        <v>249</v>
      </c>
      <c r="B255" s="29">
        <v>10</v>
      </c>
      <c r="C255" s="15" t="s">
        <v>90</v>
      </c>
      <c r="D255" s="16">
        <v>61.89</v>
      </c>
      <c r="E255" s="15">
        <v>65</v>
      </c>
      <c r="F255" s="12">
        <f t="shared" si="20"/>
        <v>-10</v>
      </c>
      <c r="G255" s="17">
        <v>89</v>
      </c>
      <c r="H255" s="17">
        <f t="shared" si="21"/>
        <v>3580.3364999999999</v>
      </c>
    </row>
    <row r="256" spans="1:8" hidden="1">
      <c r="A256" s="1">
        <v>250</v>
      </c>
      <c r="B256" s="29">
        <v>9</v>
      </c>
      <c r="C256" s="15" t="s">
        <v>91</v>
      </c>
      <c r="D256" s="16">
        <v>32.46</v>
      </c>
      <c r="E256" s="15">
        <v>65</v>
      </c>
      <c r="F256" s="12">
        <f t="shared" si="20"/>
        <v>-10</v>
      </c>
      <c r="G256" s="17">
        <v>89</v>
      </c>
      <c r="H256" s="17">
        <f t="shared" si="21"/>
        <v>1877.8109999999999</v>
      </c>
    </row>
    <row r="257" spans="1:8" hidden="1">
      <c r="A257" s="1">
        <v>251</v>
      </c>
      <c r="B257" s="29">
        <v>9</v>
      </c>
      <c r="C257" s="15" t="s">
        <v>92</v>
      </c>
      <c r="D257" s="16">
        <v>37.200000000000003</v>
      </c>
      <c r="E257" s="15">
        <v>65</v>
      </c>
      <c r="F257" s="12">
        <f t="shared" si="20"/>
        <v>-10</v>
      </c>
      <c r="G257" s="17">
        <v>89</v>
      </c>
      <c r="H257" s="17">
        <f t="shared" si="21"/>
        <v>2152.02</v>
      </c>
    </row>
    <row r="258" spans="1:8" hidden="1">
      <c r="A258" s="1">
        <v>252</v>
      </c>
      <c r="B258" s="29">
        <v>9.5</v>
      </c>
      <c r="C258" s="15" t="s">
        <v>93</v>
      </c>
      <c r="D258" s="16">
        <v>45.85</v>
      </c>
      <c r="E258" s="15">
        <v>65</v>
      </c>
      <c r="F258" s="12">
        <f t="shared" si="20"/>
        <v>-10</v>
      </c>
      <c r="G258" s="17">
        <v>89</v>
      </c>
      <c r="H258" s="17">
        <f t="shared" si="21"/>
        <v>2652.4224999999997</v>
      </c>
    </row>
    <row r="259" spans="1:8" hidden="1">
      <c r="A259" s="1">
        <v>253</v>
      </c>
      <c r="B259" s="29">
        <v>10</v>
      </c>
      <c r="C259" s="15" t="s">
        <v>94</v>
      </c>
      <c r="D259" s="16">
        <v>38.58</v>
      </c>
      <c r="E259" s="15">
        <v>65</v>
      </c>
      <c r="F259" s="12">
        <f t="shared" si="20"/>
        <v>-10</v>
      </c>
      <c r="G259" s="17">
        <v>89</v>
      </c>
      <c r="H259" s="17">
        <f t="shared" si="21"/>
        <v>2231.8530000000001</v>
      </c>
    </row>
    <row r="260" spans="1:8" hidden="1">
      <c r="A260" s="1">
        <v>254</v>
      </c>
      <c r="B260" s="29">
        <v>9</v>
      </c>
      <c r="C260" s="15" t="s">
        <v>95</v>
      </c>
      <c r="D260" s="16">
        <v>69.849999999999994</v>
      </c>
      <c r="E260" s="15">
        <v>65</v>
      </c>
      <c r="F260" s="12">
        <f t="shared" si="20"/>
        <v>-10</v>
      </c>
      <c r="G260" s="17">
        <v>89</v>
      </c>
      <c r="H260" s="17">
        <f t="shared" si="21"/>
        <v>4040.8225000000002</v>
      </c>
    </row>
    <row r="261" spans="1:8" hidden="1">
      <c r="A261" s="1">
        <v>255</v>
      </c>
      <c r="B261" s="29">
        <v>8</v>
      </c>
      <c r="C261" s="15" t="s">
        <v>96</v>
      </c>
      <c r="D261" s="16">
        <v>66.37</v>
      </c>
      <c r="E261" s="15">
        <v>65</v>
      </c>
      <c r="F261" s="12">
        <f t="shared" si="20"/>
        <v>-10</v>
      </c>
      <c r="G261" s="17">
        <v>89</v>
      </c>
      <c r="H261" s="17">
        <f t="shared" si="21"/>
        <v>3839.5045000000005</v>
      </c>
    </row>
    <row r="262" spans="1:8" hidden="1">
      <c r="A262" s="1">
        <v>256</v>
      </c>
      <c r="B262" s="29">
        <v>9</v>
      </c>
      <c r="C262" s="15" t="s">
        <v>97</v>
      </c>
      <c r="D262" s="16">
        <v>70.95</v>
      </c>
      <c r="E262" s="15">
        <v>65</v>
      </c>
      <c r="F262" s="12">
        <f t="shared" si="20"/>
        <v>-10</v>
      </c>
      <c r="G262" s="17">
        <v>89</v>
      </c>
      <c r="H262" s="17">
        <f t="shared" si="21"/>
        <v>4104.4574999999995</v>
      </c>
    </row>
    <row r="263" spans="1:8" hidden="1">
      <c r="A263" s="1">
        <v>257</v>
      </c>
      <c r="B263" s="29">
        <v>9</v>
      </c>
      <c r="C263" s="15" t="s">
        <v>98</v>
      </c>
      <c r="D263" s="16">
        <v>49.92</v>
      </c>
      <c r="E263" s="15">
        <v>65</v>
      </c>
      <c r="F263" s="12">
        <f t="shared" si="20"/>
        <v>-10</v>
      </c>
      <c r="G263" s="17">
        <v>89</v>
      </c>
      <c r="H263" s="17">
        <f t="shared" si="21"/>
        <v>2887.8719999999998</v>
      </c>
    </row>
    <row r="264" spans="1:8" hidden="1">
      <c r="A264" s="1">
        <v>258</v>
      </c>
      <c r="B264" s="29">
        <v>10</v>
      </c>
      <c r="C264" s="15" t="s">
        <v>99</v>
      </c>
      <c r="D264" s="16">
        <v>21.4</v>
      </c>
      <c r="E264" s="15">
        <v>65</v>
      </c>
      <c r="F264" s="12">
        <f t="shared" si="20"/>
        <v>-10</v>
      </c>
      <c r="G264" s="17">
        <v>89</v>
      </c>
      <c r="H264" s="17">
        <f t="shared" si="21"/>
        <v>1237.99</v>
      </c>
    </row>
    <row r="265" spans="1:8">
      <c r="A265" s="1">
        <v>259</v>
      </c>
      <c r="B265" s="29">
        <v>10</v>
      </c>
      <c r="C265" s="15" t="s">
        <v>100</v>
      </c>
      <c r="D265" s="16">
        <v>25.58</v>
      </c>
      <c r="E265" s="15">
        <v>65</v>
      </c>
      <c r="F265" s="12">
        <f t="shared" si="20"/>
        <v>-10</v>
      </c>
      <c r="G265" s="17">
        <v>89</v>
      </c>
      <c r="H265" s="17">
        <f t="shared" si="21"/>
        <v>1479.8029999999999</v>
      </c>
    </row>
    <row r="266" spans="1:8" hidden="1">
      <c r="A266" s="1">
        <v>260</v>
      </c>
      <c r="B266" s="29">
        <v>10</v>
      </c>
      <c r="C266" s="15" t="s">
        <v>101</v>
      </c>
      <c r="D266" s="16">
        <v>20.78</v>
      </c>
      <c r="E266" s="15">
        <v>65</v>
      </c>
      <c r="F266" s="12">
        <f t="shared" si="20"/>
        <v>-10</v>
      </c>
      <c r="G266" s="17">
        <v>89</v>
      </c>
      <c r="H266" s="17">
        <f t="shared" si="21"/>
        <v>1202.123</v>
      </c>
    </row>
    <row r="267" spans="1:8">
      <c r="A267" s="1">
        <v>261</v>
      </c>
      <c r="B267" s="29">
        <v>10</v>
      </c>
      <c r="C267" s="15" t="s">
        <v>102</v>
      </c>
      <c r="D267" s="16">
        <v>25.83</v>
      </c>
      <c r="E267" s="15">
        <v>65</v>
      </c>
      <c r="F267" s="12">
        <f t="shared" si="20"/>
        <v>-10</v>
      </c>
      <c r="G267" s="17">
        <v>89</v>
      </c>
      <c r="H267" s="17">
        <f t="shared" si="21"/>
        <v>1494.2654999999997</v>
      </c>
    </row>
    <row r="268" spans="1:8">
      <c r="A268" s="1">
        <v>262</v>
      </c>
      <c r="B268" s="29">
        <v>10</v>
      </c>
      <c r="C268" s="15" t="s">
        <v>103</v>
      </c>
      <c r="D268" s="16">
        <v>25.11</v>
      </c>
      <c r="E268" s="15">
        <v>65</v>
      </c>
      <c r="F268" s="12">
        <f t="shared" si="20"/>
        <v>-10</v>
      </c>
      <c r="G268" s="17">
        <v>89</v>
      </c>
      <c r="H268" s="17">
        <f t="shared" si="21"/>
        <v>1452.6134999999999</v>
      </c>
    </row>
    <row r="269" spans="1:8" hidden="1">
      <c r="A269" s="1">
        <v>263</v>
      </c>
      <c r="B269" s="29">
        <v>9</v>
      </c>
      <c r="C269" s="15" t="s">
        <v>104</v>
      </c>
      <c r="D269" s="16">
        <v>21.8</v>
      </c>
      <c r="E269" s="15">
        <v>65</v>
      </c>
      <c r="F269" s="12">
        <f t="shared" si="20"/>
        <v>-10</v>
      </c>
      <c r="G269" s="17">
        <v>89</v>
      </c>
      <c r="H269" s="17">
        <f t="shared" si="21"/>
        <v>1261.1299999999999</v>
      </c>
    </row>
    <row r="270" spans="1:8">
      <c r="A270" s="1">
        <v>264</v>
      </c>
      <c r="B270" s="29">
        <v>6</v>
      </c>
      <c r="C270" s="15" t="s">
        <v>105</v>
      </c>
      <c r="D270" s="16">
        <v>25</v>
      </c>
      <c r="E270" s="15">
        <v>65</v>
      </c>
      <c r="F270" s="12">
        <f t="shared" si="20"/>
        <v>-10</v>
      </c>
      <c r="G270" s="17">
        <v>89</v>
      </c>
      <c r="H270" s="17">
        <f t="shared" si="21"/>
        <v>1446.25</v>
      </c>
    </row>
    <row r="271" spans="1:8" hidden="1">
      <c r="A271" s="1">
        <v>265</v>
      </c>
      <c r="B271" s="29">
        <v>9.5</v>
      </c>
      <c r="C271" s="15" t="s">
        <v>106</v>
      </c>
      <c r="D271" s="16">
        <v>49.45</v>
      </c>
      <c r="E271" s="15">
        <v>65</v>
      </c>
      <c r="F271" s="12">
        <f t="shared" si="20"/>
        <v>-10</v>
      </c>
      <c r="G271" s="17">
        <v>89</v>
      </c>
      <c r="H271" s="17">
        <f t="shared" si="21"/>
        <v>2860.6824999999999</v>
      </c>
    </row>
    <row r="272" spans="1:8" hidden="1">
      <c r="A272" s="1">
        <v>266</v>
      </c>
      <c r="B272" s="29">
        <v>9.5</v>
      </c>
      <c r="C272" s="15" t="s">
        <v>107</v>
      </c>
      <c r="D272" s="16">
        <v>54.15</v>
      </c>
      <c r="E272" s="15">
        <v>65</v>
      </c>
      <c r="F272" s="12">
        <f t="shared" si="20"/>
        <v>-10</v>
      </c>
      <c r="G272" s="17">
        <v>89</v>
      </c>
      <c r="H272" s="17">
        <f t="shared" si="21"/>
        <v>3132.5774999999999</v>
      </c>
    </row>
    <row r="273" spans="1:8" hidden="1">
      <c r="A273" s="1">
        <v>267</v>
      </c>
      <c r="B273" s="29">
        <v>9</v>
      </c>
      <c r="C273" s="15" t="s">
        <v>108</v>
      </c>
      <c r="D273" s="16">
        <v>53.35</v>
      </c>
      <c r="E273" s="15">
        <v>65</v>
      </c>
      <c r="F273" s="12">
        <f t="shared" si="20"/>
        <v>-10</v>
      </c>
      <c r="G273" s="17">
        <v>89</v>
      </c>
      <c r="H273" s="17">
        <f t="shared" si="21"/>
        <v>3086.2975000000001</v>
      </c>
    </row>
    <row r="274" spans="1:8" hidden="1">
      <c r="A274" s="1">
        <v>268</v>
      </c>
      <c r="B274" s="29">
        <v>9</v>
      </c>
      <c r="C274" s="15" t="s">
        <v>109</v>
      </c>
      <c r="D274" s="16">
        <v>47.48</v>
      </c>
      <c r="E274" s="15">
        <v>65</v>
      </c>
      <c r="F274" s="12">
        <f t="shared" si="20"/>
        <v>-10</v>
      </c>
      <c r="G274" s="17">
        <v>89</v>
      </c>
      <c r="H274" s="17">
        <f t="shared" si="21"/>
        <v>2746.7179999999998</v>
      </c>
    </row>
    <row r="275" spans="1:8" hidden="1">
      <c r="A275" s="1">
        <v>269</v>
      </c>
      <c r="B275" s="29">
        <v>9</v>
      </c>
      <c r="C275" s="15" t="s">
        <v>110</v>
      </c>
      <c r="D275" s="16">
        <v>56.37</v>
      </c>
      <c r="E275" s="15">
        <v>65</v>
      </c>
      <c r="F275" s="12">
        <f t="shared" si="20"/>
        <v>-10</v>
      </c>
      <c r="G275" s="17">
        <v>89</v>
      </c>
      <c r="H275" s="17">
        <f t="shared" si="21"/>
        <v>3261.0044999999996</v>
      </c>
    </row>
    <row r="276" spans="1:8" hidden="1">
      <c r="A276" s="1">
        <v>270</v>
      </c>
      <c r="B276" s="30">
        <v>9.5</v>
      </c>
      <c r="C276" s="18" t="s">
        <v>111</v>
      </c>
      <c r="D276" s="19">
        <v>71.08</v>
      </c>
      <c r="E276" s="18">
        <v>82</v>
      </c>
      <c r="F276" s="18">
        <f>65-E276</f>
        <v>-17</v>
      </c>
      <c r="G276" s="20">
        <v>90</v>
      </c>
      <c r="H276" s="20">
        <f t="shared" si="21"/>
        <v>5245.7039999999997</v>
      </c>
    </row>
    <row r="277" spans="1:8" hidden="1">
      <c r="A277" s="1">
        <v>271</v>
      </c>
      <c r="B277" s="30">
        <v>9.5</v>
      </c>
      <c r="C277" s="18" t="s">
        <v>112</v>
      </c>
      <c r="D277" s="19">
        <v>70.7</v>
      </c>
      <c r="E277" s="18">
        <v>82</v>
      </c>
      <c r="F277" s="18">
        <f t="shared" ref="F277:F293" si="22">65-E277</f>
        <v>-17</v>
      </c>
      <c r="G277" s="20">
        <v>90</v>
      </c>
      <c r="H277" s="20">
        <f t="shared" si="21"/>
        <v>5217.6600000000008</v>
      </c>
    </row>
    <row r="278" spans="1:8" hidden="1">
      <c r="A278" s="1">
        <v>272</v>
      </c>
      <c r="B278" s="30">
        <v>10</v>
      </c>
      <c r="C278" s="18" t="s">
        <v>113</v>
      </c>
      <c r="D278" s="19">
        <v>31.6</v>
      </c>
      <c r="E278" s="18">
        <v>82</v>
      </c>
      <c r="F278" s="18">
        <f t="shared" si="22"/>
        <v>-17</v>
      </c>
      <c r="G278" s="20">
        <v>90</v>
      </c>
      <c r="H278" s="20">
        <f t="shared" si="21"/>
        <v>2332.0800000000004</v>
      </c>
    </row>
    <row r="279" spans="1:8" hidden="1">
      <c r="A279" s="1">
        <v>273</v>
      </c>
      <c r="B279" s="30">
        <v>9.5</v>
      </c>
      <c r="C279" s="18" t="s">
        <v>114</v>
      </c>
      <c r="D279" s="19">
        <v>36</v>
      </c>
      <c r="E279" s="18">
        <v>82</v>
      </c>
      <c r="F279" s="18">
        <f t="shared" si="22"/>
        <v>-17</v>
      </c>
      <c r="G279" s="20">
        <v>90</v>
      </c>
      <c r="H279" s="20">
        <f t="shared" si="21"/>
        <v>2656.8</v>
      </c>
    </row>
    <row r="280" spans="1:8" hidden="1">
      <c r="A280" s="1">
        <v>274</v>
      </c>
      <c r="B280" s="30">
        <v>9</v>
      </c>
      <c r="C280" s="18" t="s">
        <v>115</v>
      </c>
      <c r="D280" s="19">
        <v>49.8</v>
      </c>
      <c r="E280" s="18">
        <v>82</v>
      </c>
      <c r="F280" s="18">
        <f t="shared" si="22"/>
        <v>-17</v>
      </c>
      <c r="G280" s="20">
        <v>90</v>
      </c>
      <c r="H280" s="20">
        <f t="shared" si="21"/>
        <v>3675.24</v>
      </c>
    </row>
    <row r="281" spans="1:8" hidden="1">
      <c r="A281" s="1">
        <v>275</v>
      </c>
      <c r="B281" s="30">
        <v>9</v>
      </c>
      <c r="C281" s="18" t="s">
        <v>116</v>
      </c>
      <c r="D281" s="19">
        <v>49.2</v>
      </c>
      <c r="E281" s="18">
        <v>82</v>
      </c>
      <c r="F281" s="18">
        <f t="shared" si="22"/>
        <v>-17</v>
      </c>
      <c r="G281" s="20">
        <v>90</v>
      </c>
      <c r="H281" s="20">
        <f t="shared" si="21"/>
        <v>3630.96</v>
      </c>
    </row>
    <row r="282" spans="1:8" hidden="1">
      <c r="A282" s="1">
        <v>276</v>
      </c>
      <c r="B282" s="30">
        <v>10</v>
      </c>
      <c r="C282" s="18" t="s">
        <v>117</v>
      </c>
      <c r="D282" s="19">
        <v>44.3</v>
      </c>
      <c r="E282" s="18">
        <v>82</v>
      </c>
      <c r="F282" s="18">
        <f t="shared" si="22"/>
        <v>-17</v>
      </c>
      <c r="G282" s="20">
        <v>90</v>
      </c>
      <c r="H282" s="20">
        <f t="shared" si="21"/>
        <v>3269.34</v>
      </c>
    </row>
    <row r="283" spans="1:8" hidden="1">
      <c r="A283" s="1">
        <v>277</v>
      </c>
      <c r="B283" s="30">
        <v>10</v>
      </c>
      <c r="C283" s="18" t="s">
        <v>118</v>
      </c>
      <c r="D283" s="19">
        <v>32.700000000000003</v>
      </c>
      <c r="E283" s="18">
        <v>82</v>
      </c>
      <c r="F283" s="18">
        <f t="shared" si="22"/>
        <v>-17</v>
      </c>
      <c r="G283" s="20">
        <v>90</v>
      </c>
      <c r="H283" s="20">
        <f t="shared" si="21"/>
        <v>2413.2600000000002</v>
      </c>
    </row>
    <row r="284" spans="1:8" hidden="1">
      <c r="A284" s="1">
        <v>278</v>
      </c>
      <c r="B284" s="30">
        <v>10</v>
      </c>
      <c r="C284" s="18" t="s">
        <v>119</v>
      </c>
      <c r="D284" s="19">
        <v>39.5</v>
      </c>
      <c r="E284" s="18">
        <v>82</v>
      </c>
      <c r="F284" s="18">
        <f t="shared" si="22"/>
        <v>-17</v>
      </c>
      <c r="G284" s="20">
        <v>90</v>
      </c>
      <c r="H284" s="20">
        <f t="shared" si="21"/>
        <v>2915.1</v>
      </c>
    </row>
    <row r="285" spans="1:8" hidden="1">
      <c r="A285" s="1">
        <v>279</v>
      </c>
      <c r="B285" s="30">
        <v>9.5</v>
      </c>
      <c r="C285" s="18" t="s">
        <v>120</v>
      </c>
      <c r="D285" s="19">
        <v>36.700000000000003</v>
      </c>
      <c r="E285" s="18">
        <v>82</v>
      </c>
      <c r="F285" s="18">
        <f t="shared" si="22"/>
        <v>-17</v>
      </c>
      <c r="G285" s="20">
        <v>90</v>
      </c>
      <c r="H285" s="20">
        <f t="shared" si="21"/>
        <v>2708.46</v>
      </c>
    </row>
    <row r="286" spans="1:8" hidden="1">
      <c r="A286" s="1">
        <v>280</v>
      </c>
      <c r="B286" s="30">
        <v>10</v>
      </c>
      <c r="C286" s="18" t="s">
        <v>121</v>
      </c>
      <c r="D286" s="19">
        <v>39.200000000000003</v>
      </c>
      <c r="E286" s="18">
        <v>82</v>
      </c>
      <c r="F286" s="18">
        <f t="shared" si="22"/>
        <v>-17</v>
      </c>
      <c r="G286" s="20">
        <v>90</v>
      </c>
      <c r="H286" s="20">
        <f t="shared" si="21"/>
        <v>2892.96</v>
      </c>
    </row>
    <row r="287" spans="1:8">
      <c r="A287" s="1">
        <v>281</v>
      </c>
      <c r="B287" s="30">
        <v>9.5</v>
      </c>
      <c r="C287" s="18" t="s">
        <v>122</v>
      </c>
      <c r="D287" s="19">
        <v>25.75</v>
      </c>
      <c r="E287" s="18">
        <v>82</v>
      </c>
      <c r="F287" s="18">
        <f t="shared" si="22"/>
        <v>-17</v>
      </c>
      <c r="G287" s="20">
        <v>90</v>
      </c>
      <c r="H287" s="20">
        <f t="shared" si="21"/>
        <v>1900.35</v>
      </c>
    </row>
    <row r="288" spans="1:8" hidden="1">
      <c r="A288" s="1">
        <v>282</v>
      </c>
      <c r="B288" s="30">
        <v>9.5</v>
      </c>
      <c r="C288" s="18" t="s">
        <v>123</v>
      </c>
      <c r="D288" s="19">
        <v>31.7</v>
      </c>
      <c r="E288" s="18">
        <v>82</v>
      </c>
      <c r="F288" s="18">
        <f t="shared" si="22"/>
        <v>-17</v>
      </c>
      <c r="G288" s="20">
        <v>90</v>
      </c>
      <c r="H288" s="20">
        <f t="shared" si="21"/>
        <v>2339.46</v>
      </c>
    </row>
    <row r="289" spans="1:8" hidden="1">
      <c r="A289" s="1">
        <v>283</v>
      </c>
      <c r="B289" s="30">
        <v>9.5</v>
      </c>
      <c r="C289" s="18" t="s">
        <v>124</v>
      </c>
      <c r="D289" s="19">
        <v>34</v>
      </c>
      <c r="E289" s="18">
        <v>82</v>
      </c>
      <c r="F289" s="18">
        <f t="shared" si="22"/>
        <v>-17</v>
      </c>
      <c r="G289" s="20">
        <v>90</v>
      </c>
      <c r="H289" s="20">
        <f t="shared" si="21"/>
        <v>2509.1999999999998</v>
      </c>
    </row>
    <row r="290" spans="1:8" hidden="1">
      <c r="A290" s="1">
        <v>284</v>
      </c>
      <c r="B290" s="30">
        <v>10</v>
      </c>
      <c r="C290" s="18" t="s">
        <v>125</v>
      </c>
      <c r="D290" s="19">
        <v>40</v>
      </c>
      <c r="E290" s="18">
        <v>82</v>
      </c>
      <c r="F290" s="18">
        <f t="shared" si="22"/>
        <v>-17</v>
      </c>
      <c r="G290" s="20">
        <v>90</v>
      </c>
      <c r="H290" s="20">
        <f t="shared" si="21"/>
        <v>2951.9999999999995</v>
      </c>
    </row>
    <row r="291" spans="1:8" hidden="1">
      <c r="A291" s="1">
        <v>285</v>
      </c>
      <c r="B291" s="30">
        <v>6.5</v>
      </c>
      <c r="C291" s="18" t="s">
        <v>126</v>
      </c>
      <c r="D291" s="19">
        <v>24.86</v>
      </c>
      <c r="E291" s="18">
        <v>82</v>
      </c>
      <c r="F291" s="18">
        <f t="shared" si="22"/>
        <v>-17</v>
      </c>
      <c r="G291" s="20">
        <v>92</v>
      </c>
      <c r="H291" s="20">
        <f t="shared" si="21"/>
        <v>1875.4384</v>
      </c>
    </row>
    <row r="292" spans="1:8" hidden="1">
      <c r="A292" s="1">
        <v>286</v>
      </c>
      <c r="B292" s="30">
        <v>6</v>
      </c>
      <c r="C292" s="18" t="s">
        <v>127</v>
      </c>
      <c r="D292" s="19">
        <v>20.65</v>
      </c>
      <c r="E292" s="18">
        <v>82</v>
      </c>
      <c r="F292" s="18">
        <f t="shared" si="22"/>
        <v>-17</v>
      </c>
      <c r="G292" s="20">
        <v>92</v>
      </c>
      <c r="H292" s="20">
        <f t="shared" si="21"/>
        <v>1557.836</v>
      </c>
    </row>
    <row r="293" spans="1:8" hidden="1">
      <c r="A293" s="1">
        <v>287</v>
      </c>
      <c r="B293" s="30">
        <v>6.5</v>
      </c>
      <c r="C293" s="18" t="s">
        <v>128</v>
      </c>
      <c r="D293" s="19">
        <v>27.2</v>
      </c>
      <c r="E293" s="18">
        <v>82</v>
      </c>
      <c r="F293" s="18">
        <f t="shared" si="22"/>
        <v>-17</v>
      </c>
      <c r="G293" s="20">
        <v>92</v>
      </c>
      <c r="H293" s="20">
        <f t="shared" si="21"/>
        <v>2051.9680000000003</v>
      </c>
    </row>
    <row r="294" spans="1:8" hidden="1">
      <c r="A294" s="1">
        <v>288</v>
      </c>
      <c r="B294" s="23"/>
      <c r="C294" s="1" t="s">
        <v>129</v>
      </c>
      <c r="D294" s="22">
        <v>20.2</v>
      </c>
      <c r="E294" s="1">
        <v>65</v>
      </c>
      <c r="F294" s="1">
        <f>55-E294</f>
        <v>-10</v>
      </c>
      <c r="G294" s="21">
        <v>89.9</v>
      </c>
      <c r="H294" s="21">
        <f>(((D294*E294)/100)*G294)</f>
        <v>1180.3870000000002</v>
      </c>
    </row>
    <row r="295" spans="1:8" hidden="1">
      <c r="A295" s="1">
        <v>289</v>
      </c>
      <c r="B295" s="23"/>
      <c r="C295" s="1" t="s">
        <v>130</v>
      </c>
      <c r="D295" s="22">
        <v>22.11</v>
      </c>
      <c r="E295" s="1">
        <v>65</v>
      </c>
      <c r="F295" s="1">
        <f t="shared" ref="F295:F301" si="23">55-E295</f>
        <v>-10</v>
      </c>
      <c r="G295" s="21">
        <v>89</v>
      </c>
      <c r="H295" s="21">
        <f t="shared" ref="H295:H301" si="24">(((D295*E295)/100)*G295)</f>
        <v>1279.0635</v>
      </c>
    </row>
    <row r="296" spans="1:8" hidden="1">
      <c r="A296" s="1">
        <v>290</v>
      </c>
      <c r="B296" s="23"/>
      <c r="C296" s="1" t="s">
        <v>131</v>
      </c>
      <c r="D296" s="22">
        <v>20.11</v>
      </c>
      <c r="E296" s="1">
        <v>65</v>
      </c>
      <c r="F296" s="1">
        <f t="shared" si="23"/>
        <v>-10</v>
      </c>
      <c r="G296" s="21">
        <v>89</v>
      </c>
      <c r="H296" s="21">
        <f t="shared" si="24"/>
        <v>1163.3634999999999</v>
      </c>
    </row>
    <row r="297" spans="1:8" hidden="1">
      <c r="A297" s="1">
        <v>291</v>
      </c>
      <c r="B297" s="23"/>
      <c r="C297" s="1" t="s">
        <v>132</v>
      </c>
      <c r="D297" s="22">
        <v>13.54</v>
      </c>
      <c r="E297" s="1">
        <v>65</v>
      </c>
      <c r="F297" s="1">
        <f t="shared" si="23"/>
        <v>-10</v>
      </c>
      <c r="G297" s="21">
        <v>89</v>
      </c>
      <c r="H297" s="21">
        <f t="shared" si="24"/>
        <v>783.28899999999987</v>
      </c>
    </row>
    <row r="298" spans="1:8" hidden="1">
      <c r="A298" s="1">
        <v>292</v>
      </c>
      <c r="B298" s="23"/>
      <c r="C298" s="1" t="s">
        <v>133</v>
      </c>
      <c r="D298" s="22">
        <v>20.51</v>
      </c>
      <c r="E298" s="1">
        <v>65</v>
      </c>
      <c r="F298" s="1">
        <f t="shared" si="23"/>
        <v>-10</v>
      </c>
      <c r="G298" s="21">
        <v>89</v>
      </c>
      <c r="H298" s="21">
        <f t="shared" si="24"/>
        <v>1186.5035</v>
      </c>
    </row>
    <row r="299" spans="1:8" hidden="1">
      <c r="A299" s="1">
        <v>293</v>
      </c>
      <c r="B299" s="23"/>
      <c r="C299" s="1" t="s">
        <v>134</v>
      </c>
      <c r="D299" s="22">
        <v>36.67</v>
      </c>
      <c r="E299" s="1">
        <v>65</v>
      </c>
      <c r="F299" s="1">
        <f t="shared" si="23"/>
        <v>-10</v>
      </c>
      <c r="G299" s="21">
        <v>89</v>
      </c>
      <c r="H299" s="21">
        <f t="shared" si="24"/>
        <v>2121.3595000000005</v>
      </c>
    </row>
    <row r="300" spans="1:8" hidden="1">
      <c r="A300" s="1">
        <v>294</v>
      </c>
      <c r="B300" s="23"/>
      <c r="C300" s="1" t="s">
        <v>135</v>
      </c>
      <c r="D300" s="22">
        <v>31.98</v>
      </c>
      <c r="E300" s="1">
        <v>65</v>
      </c>
      <c r="F300" s="1">
        <f t="shared" si="23"/>
        <v>-10</v>
      </c>
      <c r="G300" s="21">
        <v>89</v>
      </c>
      <c r="H300" s="21">
        <f t="shared" si="24"/>
        <v>1850.0429999999999</v>
      </c>
    </row>
    <row r="301" spans="1:8" hidden="1">
      <c r="A301" s="1">
        <v>295</v>
      </c>
      <c r="B301" s="23"/>
      <c r="C301" s="1" t="s">
        <v>136</v>
      </c>
      <c r="D301" s="22">
        <v>30.94</v>
      </c>
      <c r="E301" s="1">
        <v>65</v>
      </c>
      <c r="F301" s="1">
        <f t="shared" si="23"/>
        <v>-10</v>
      </c>
      <c r="G301" s="21">
        <v>89</v>
      </c>
      <c r="H301" s="21">
        <f t="shared" si="24"/>
        <v>1789.8790000000001</v>
      </c>
    </row>
    <row r="302" spans="1:8" hidden="1">
      <c r="A302" s="1">
        <v>296</v>
      </c>
      <c r="B302" s="23"/>
      <c r="C302" s="1" t="s">
        <v>137</v>
      </c>
      <c r="D302" s="22">
        <v>41.1</v>
      </c>
      <c r="E302" s="1">
        <v>76.5</v>
      </c>
      <c r="F302" s="1">
        <f>55-E302</f>
        <v>-21.5</v>
      </c>
      <c r="G302" s="21">
        <v>89.9</v>
      </c>
      <c r="H302" s="21">
        <f>(((D302*E302)/100)*G302)</f>
        <v>2826.5908500000005</v>
      </c>
    </row>
    <row r="303" spans="1:8" hidden="1">
      <c r="A303" s="1">
        <v>297</v>
      </c>
      <c r="B303" s="23"/>
      <c r="C303" s="1" t="s">
        <v>138</v>
      </c>
      <c r="D303" s="22">
        <v>48.5</v>
      </c>
      <c r="E303" s="1">
        <v>76.5</v>
      </c>
      <c r="F303" s="1">
        <f t="shared" ref="F303:F315" si="25">55-E303</f>
        <v>-21.5</v>
      </c>
      <c r="G303" s="21">
        <v>89.9</v>
      </c>
      <c r="H303" s="21">
        <f t="shared" ref="H303:H315" si="26">(((D303*E303)/100)*G303)</f>
        <v>3335.5147500000003</v>
      </c>
    </row>
    <row r="304" spans="1:8" hidden="1">
      <c r="A304" s="1">
        <v>298</v>
      </c>
      <c r="B304" s="23"/>
      <c r="C304" s="1" t="s">
        <v>139</v>
      </c>
      <c r="D304" s="22">
        <v>56.1</v>
      </c>
      <c r="E304" s="1">
        <v>76.5</v>
      </c>
      <c r="F304" s="1">
        <f t="shared" si="25"/>
        <v>-21.5</v>
      </c>
      <c r="G304" s="21">
        <v>89.9</v>
      </c>
      <c r="H304" s="21">
        <f t="shared" si="26"/>
        <v>3858.1933500000009</v>
      </c>
    </row>
    <row r="305" spans="1:8" hidden="1">
      <c r="A305" s="1">
        <v>299</v>
      </c>
      <c r="B305" s="23"/>
      <c r="C305" s="1" t="s">
        <v>140</v>
      </c>
      <c r="D305" s="22">
        <v>36.5</v>
      </c>
      <c r="E305" s="1">
        <v>76.5</v>
      </c>
      <c r="F305" s="1">
        <f t="shared" si="25"/>
        <v>-21.5</v>
      </c>
      <c r="G305" s="21">
        <v>89.9</v>
      </c>
      <c r="H305" s="21">
        <f t="shared" si="26"/>
        <v>2510.2327500000001</v>
      </c>
    </row>
    <row r="306" spans="1:8" hidden="1">
      <c r="A306" s="1">
        <v>300</v>
      </c>
      <c r="B306" s="23"/>
      <c r="C306" s="1" t="s">
        <v>141</v>
      </c>
      <c r="D306" s="22">
        <v>40.06</v>
      </c>
      <c r="E306" s="1">
        <v>76.5</v>
      </c>
      <c r="F306" s="1">
        <f t="shared" si="25"/>
        <v>-21.5</v>
      </c>
      <c r="G306" s="21">
        <v>89.9</v>
      </c>
      <c r="H306" s="21">
        <f t="shared" si="26"/>
        <v>2755.0664100000004</v>
      </c>
    </row>
    <row r="307" spans="1:8" hidden="1">
      <c r="A307" s="1">
        <v>301</v>
      </c>
      <c r="B307" s="23"/>
      <c r="C307" s="1" t="s">
        <v>142</v>
      </c>
      <c r="D307" s="22">
        <v>31.1</v>
      </c>
      <c r="E307" s="1">
        <v>76.5</v>
      </c>
      <c r="F307" s="1">
        <f t="shared" si="25"/>
        <v>-21.5</v>
      </c>
      <c r="G307" s="21">
        <v>89.9</v>
      </c>
      <c r="H307" s="21">
        <f t="shared" si="26"/>
        <v>2138.8558499999999</v>
      </c>
    </row>
    <row r="308" spans="1:8">
      <c r="A308" s="1">
        <v>302</v>
      </c>
      <c r="B308" s="23"/>
      <c r="C308" s="1" t="s">
        <v>143</v>
      </c>
      <c r="D308" s="22">
        <v>32.25</v>
      </c>
      <c r="E308" s="1">
        <v>76.5</v>
      </c>
      <c r="F308" s="1">
        <f t="shared" si="25"/>
        <v>-21.5</v>
      </c>
      <c r="G308" s="21">
        <v>89.9</v>
      </c>
      <c r="H308" s="21">
        <f t="shared" si="26"/>
        <v>2217.9453750000002</v>
      </c>
    </row>
    <row r="309" spans="1:8">
      <c r="A309" s="1">
        <v>303</v>
      </c>
      <c r="B309" s="23"/>
      <c r="C309" s="1" t="s">
        <v>144</v>
      </c>
      <c r="D309" s="22">
        <v>25.1</v>
      </c>
      <c r="E309" s="1">
        <v>76.5</v>
      </c>
      <c r="F309" s="1">
        <f t="shared" si="25"/>
        <v>-21.5</v>
      </c>
      <c r="G309" s="21">
        <v>89.9</v>
      </c>
      <c r="H309" s="21">
        <f t="shared" si="26"/>
        <v>1726.2148500000001</v>
      </c>
    </row>
    <row r="310" spans="1:8" hidden="1">
      <c r="A310" s="1">
        <v>304</v>
      </c>
      <c r="B310" s="23"/>
      <c r="C310" s="1" t="s">
        <v>145</v>
      </c>
      <c r="D310" s="22">
        <v>40.200000000000003</v>
      </c>
      <c r="E310" s="1">
        <v>76.5</v>
      </c>
      <c r="F310" s="1">
        <f t="shared" si="25"/>
        <v>-21.5</v>
      </c>
      <c r="G310" s="21">
        <v>89.9</v>
      </c>
      <c r="H310" s="21">
        <f t="shared" si="26"/>
        <v>2764.6947</v>
      </c>
    </row>
    <row r="311" spans="1:8">
      <c r="A311" s="1">
        <v>305</v>
      </c>
      <c r="B311" s="23"/>
      <c r="C311" s="1" t="s">
        <v>146</v>
      </c>
      <c r="D311" s="22">
        <v>50.25</v>
      </c>
      <c r="E311" s="1">
        <v>82</v>
      </c>
      <c r="F311" s="1">
        <f t="shared" si="25"/>
        <v>-27</v>
      </c>
      <c r="G311" s="21">
        <v>92</v>
      </c>
      <c r="H311" s="21">
        <f t="shared" si="26"/>
        <v>3790.8599999999997</v>
      </c>
    </row>
    <row r="312" spans="1:8" hidden="1">
      <c r="A312" s="1">
        <v>306</v>
      </c>
      <c r="B312" s="23"/>
      <c r="C312" s="1" t="s">
        <v>147</v>
      </c>
      <c r="D312" s="22">
        <v>35</v>
      </c>
      <c r="E312" s="1">
        <v>82</v>
      </c>
      <c r="F312" s="1">
        <f t="shared" si="25"/>
        <v>-27</v>
      </c>
      <c r="G312" s="21">
        <v>92</v>
      </c>
      <c r="H312" s="21">
        <f t="shared" si="26"/>
        <v>2640.4</v>
      </c>
    </row>
    <row r="313" spans="1:8" hidden="1">
      <c r="A313" s="1">
        <v>307</v>
      </c>
      <c r="B313" s="23"/>
      <c r="C313" s="1" t="s">
        <v>148</v>
      </c>
      <c r="D313" s="22">
        <v>40.35</v>
      </c>
      <c r="E313" s="1">
        <v>82</v>
      </c>
      <c r="F313" s="1">
        <f t="shared" si="25"/>
        <v>-27</v>
      </c>
      <c r="G313" s="21">
        <v>92</v>
      </c>
      <c r="H313" s="21">
        <f t="shared" si="26"/>
        <v>3044.0040000000004</v>
      </c>
    </row>
    <row r="314" spans="1:8" hidden="1">
      <c r="A314" s="1">
        <v>308</v>
      </c>
      <c r="B314" s="23"/>
      <c r="C314" s="1" t="s">
        <v>149</v>
      </c>
      <c r="D314" s="22">
        <v>31.2</v>
      </c>
      <c r="E314" s="1">
        <v>82</v>
      </c>
      <c r="F314" s="1">
        <f t="shared" si="25"/>
        <v>-27</v>
      </c>
      <c r="G314" s="21">
        <v>92</v>
      </c>
      <c r="H314" s="21">
        <f t="shared" si="26"/>
        <v>2353.7280000000001</v>
      </c>
    </row>
    <row r="315" spans="1:8" hidden="1">
      <c r="A315" s="1">
        <v>309</v>
      </c>
      <c r="B315" s="23"/>
      <c r="C315" s="1" t="s">
        <v>150</v>
      </c>
      <c r="D315" s="22">
        <v>49.2</v>
      </c>
      <c r="E315" s="1">
        <v>82</v>
      </c>
      <c r="F315" s="1">
        <f t="shared" si="25"/>
        <v>-27</v>
      </c>
      <c r="G315" s="21">
        <v>92</v>
      </c>
      <c r="H315" s="21">
        <f t="shared" si="26"/>
        <v>3711.6480000000001</v>
      </c>
    </row>
    <row r="316" spans="1:8" hidden="1">
      <c r="A316" s="1">
        <v>310</v>
      </c>
      <c r="B316" s="23"/>
      <c r="C316" s="1" t="s">
        <v>161</v>
      </c>
      <c r="D316" s="22">
        <v>3</v>
      </c>
      <c r="E316" s="1">
        <v>92.5</v>
      </c>
      <c r="F316" s="1">
        <v>92.5</v>
      </c>
      <c r="G316" s="21">
        <v>130</v>
      </c>
      <c r="H316" s="21">
        <f>D316*G316</f>
        <v>390</v>
      </c>
    </row>
    <row r="317" spans="1:8" hidden="1">
      <c r="A317" s="1">
        <v>311</v>
      </c>
      <c r="B317" s="23"/>
      <c r="C317" s="1" t="s">
        <v>162</v>
      </c>
      <c r="D317" s="22">
        <v>2.81</v>
      </c>
      <c r="E317" s="1">
        <v>92.5</v>
      </c>
      <c r="F317" s="1">
        <v>92.5</v>
      </c>
      <c r="G317" s="21">
        <v>130</v>
      </c>
      <c r="H317" s="21">
        <f t="shared" ref="H317:H334" si="27">D317*G317</f>
        <v>365.3</v>
      </c>
    </row>
    <row r="318" spans="1:8" hidden="1">
      <c r="A318" s="1">
        <v>312</v>
      </c>
      <c r="B318" s="23"/>
      <c r="C318" s="1" t="s">
        <v>163</v>
      </c>
      <c r="D318" s="22">
        <v>2.75</v>
      </c>
      <c r="E318" s="1">
        <v>92.5</v>
      </c>
      <c r="F318" s="1">
        <v>92.5</v>
      </c>
      <c r="G318" s="21">
        <v>130</v>
      </c>
      <c r="H318" s="21">
        <f t="shared" si="27"/>
        <v>357.5</v>
      </c>
    </row>
    <row r="319" spans="1:8" hidden="1">
      <c r="A319" s="1">
        <v>313</v>
      </c>
      <c r="B319" s="23"/>
      <c r="C319" s="1" t="s">
        <v>164</v>
      </c>
      <c r="D319" s="22">
        <v>1.28</v>
      </c>
      <c r="E319" s="1">
        <v>92.5</v>
      </c>
      <c r="F319" s="1">
        <v>92.5</v>
      </c>
      <c r="G319" s="21">
        <v>130</v>
      </c>
      <c r="H319" s="21">
        <f t="shared" si="27"/>
        <v>166.4</v>
      </c>
    </row>
    <row r="320" spans="1:8" hidden="1">
      <c r="A320" s="1">
        <v>314</v>
      </c>
      <c r="B320" s="23"/>
      <c r="C320" s="1" t="s">
        <v>165</v>
      </c>
      <c r="D320" s="22">
        <v>2.65</v>
      </c>
      <c r="E320" s="1">
        <v>92.5</v>
      </c>
      <c r="F320" s="1">
        <v>92.5</v>
      </c>
      <c r="G320" s="21">
        <v>130</v>
      </c>
      <c r="H320" s="21">
        <f t="shared" si="27"/>
        <v>344.5</v>
      </c>
    </row>
    <row r="321" spans="1:8" hidden="1">
      <c r="A321" s="1">
        <v>315</v>
      </c>
      <c r="B321" s="23"/>
      <c r="C321" s="1" t="s">
        <v>166</v>
      </c>
      <c r="D321" s="22">
        <v>2.8</v>
      </c>
      <c r="E321" s="1">
        <v>92.5</v>
      </c>
      <c r="F321" s="1">
        <v>92.5</v>
      </c>
      <c r="G321" s="21">
        <v>165</v>
      </c>
      <c r="H321" s="21">
        <f t="shared" si="27"/>
        <v>461.99999999999994</v>
      </c>
    </row>
    <row r="322" spans="1:8" hidden="1">
      <c r="A322" s="1">
        <v>316</v>
      </c>
      <c r="B322" s="23"/>
      <c r="C322" s="1" t="s">
        <v>167</v>
      </c>
      <c r="D322" s="22">
        <v>2.0699999999999998</v>
      </c>
      <c r="E322" s="1">
        <v>92.5</v>
      </c>
      <c r="F322" s="1">
        <v>92.5</v>
      </c>
      <c r="G322" s="21">
        <v>165</v>
      </c>
      <c r="H322" s="21">
        <f t="shared" si="27"/>
        <v>341.54999999999995</v>
      </c>
    </row>
    <row r="323" spans="1:8" hidden="1">
      <c r="A323" s="1">
        <v>317</v>
      </c>
      <c r="B323" s="23"/>
      <c r="C323" s="1" t="s">
        <v>168</v>
      </c>
      <c r="D323" s="22">
        <v>1.87</v>
      </c>
      <c r="E323" s="1">
        <v>92.5</v>
      </c>
      <c r="F323" s="1">
        <v>92.5</v>
      </c>
      <c r="G323" s="21">
        <v>165</v>
      </c>
      <c r="H323" s="21">
        <f t="shared" si="27"/>
        <v>308.55</v>
      </c>
    </row>
    <row r="324" spans="1:8" hidden="1">
      <c r="A324" s="1">
        <v>318</v>
      </c>
      <c r="B324" s="23"/>
      <c r="C324" s="1" t="s">
        <v>169</v>
      </c>
      <c r="D324" s="22">
        <v>1.7</v>
      </c>
      <c r="E324" s="1">
        <v>92.5</v>
      </c>
      <c r="F324" s="1">
        <v>92.5</v>
      </c>
      <c r="G324" s="21">
        <v>165</v>
      </c>
      <c r="H324" s="21">
        <f t="shared" si="27"/>
        <v>280.5</v>
      </c>
    </row>
    <row r="325" spans="1:8" hidden="1">
      <c r="A325" s="1">
        <v>319</v>
      </c>
      <c r="B325" s="23"/>
      <c r="C325" s="1" t="s">
        <v>151</v>
      </c>
      <c r="D325" s="22">
        <v>2.17</v>
      </c>
      <c r="E325" s="1">
        <v>92.5</v>
      </c>
      <c r="F325" s="1">
        <v>92.5</v>
      </c>
      <c r="G325" s="21">
        <v>165</v>
      </c>
      <c r="H325" s="21">
        <f t="shared" si="27"/>
        <v>358.05</v>
      </c>
    </row>
    <row r="326" spans="1:8" hidden="1">
      <c r="A326" s="1">
        <v>320</v>
      </c>
      <c r="B326" s="23"/>
      <c r="C326" s="1" t="s">
        <v>152</v>
      </c>
      <c r="D326" s="22">
        <v>1.51</v>
      </c>
      <c r="E326" s="1">
        <v>92.5</v>
      </c>
      <c r="F326" s="1">
        <v>92.5</v>
      </c>
      <c r="G326" s="21">
        <v>165</v>
      </c>
      <c r="H326" s="21">
        <f t="shared" si="27"/>
        <v>249.15</v>
      </c>
    </row>
    <row r="327" spans="1:8">
      <c r="A327" s="1">
        <v>321</v>
      </c>
      <c r="B327" s="23"/>
      <c r="C327" s="1" t="s">
        <v>153</v>
      </c>
      <c r="D327" s="22">
        <v>1.25</v>
      </c>
      <c r="E327" s="1">
        <v>92.5</v>
      </c>
      <c r="F327" s="1">
        <v>92.5</v>
      </c>
      <c r="G327" s="21">
        <v>165</v>
      </c>
      <c r="H327" s="21">
        <f t="shared" si="27"/>
        <v>206.25</v>
      </c>
    </row>
    <row r="328" spans="1:8" hidden="1">
      <c r="A328" s="1">
        <v>322</v>
      </c>
      <c r="B328" s="23"/>
      <c r="C328" s="1" t="s">
        <v>154</v>
      </c>
      <c r="D328" s="22">
        <v>1.1499999999999999</v>
      </c>
      <c r="E328" s="1">
        <v>92.5</v>
      </c>
      <c r="F328" s="1">
        <v>92.5</v>
      </c>
      <c r="G328" s="21">
        <v>165</v>
      </c>
      <c r="H328" s="21">
        <f t="shared" si="27"/>
        <v>189.74999999999997</v>
      </c>
    </row>
    <row r="329" spans="1:8" hidden="1">
      <c r="A329" s="1">
        <v>323</v>
      </c>
      <c r="B329" s="23"/>
      <c r="C329" s="1" t="s">
        <v>155</v>
      </c>
      <c r="D329" s="22">
        <v>1.08</v>
      </c>
      <c r="E329" s="1">
        <v>92.5</v>
      </c>
      <c r="F329" s="1">
        <v>92.5</v>
      </c>
      <c r="G329" s="21">
        <v>165</v>
      </c>
      <c r="H329" s="21">
        <f t="shared" si="27"/>
        <v>178.20000000000002</v>
      </c>
    </row>
    <row r="330" spans="1:8" hidden="1">
      <c r="A330" s="1">
        <v>324</v>
      </c>
      <c r="B330" s="23"/>
      <c r="C330" s="1" t="s">
        <v>156</v>
      </c>
      <c r="D330" s="22">
        <v>1.3</v>
      </c>
      <c r="E330" s="1">
        <v>92.5</v>
      </c>
      <c r="F330" s="1">
        <v>92.5</v>
      </c>
      <c r="G330" s="21">
        <v>165</v>
      </c>
      <c r="H330" s="21">
        <f t="shared" si="27"/>
        <v>214.5</v>
      </c>
    </row>
    <row r="331" spans="1:8" hidden="1">
      <c r="A331" s="1">
        <v>325</v>
      </c>
      <c r="B331" s="23"/>
      <c r="C331" s="1" t="s">
        <v>157</v>
      </c>
      <c r="D331" s="22">
        <v>1.1000000000000001</v>
      </c>
      <c r="E331" s="1">
        <v>92.5</v>
      </c>
      <c r="F331" s="1">
        <v>92.5</v>
      </c>
      <c r="G331" s="21">
        <v>165</v>
      </c>
      <c r="H331" s="21">
        <f t="shared" si="27"/>
        <v>181.50000000000003</v>
      </c>
    </row>
    <row r="332" spans="1:8" hidden="1">
      <c r="A332" s="1">
        <v>326</v>
      </c>
      <c r="B332" s="23"/>
      <c r="C332" s="1" t="s">
        <v>158</v>
      </c>
      <c r="D332" s="22">
        <v>1.06</v>
      </c>
      <c r="E332" s="1">
        <v>92.5</v>
      </c>
      <c r="F332" s="1">
        <v>92.5</v>
      </c>
      <c r="G332" s="21">
        <v>165</v>
      </c>
      <c r="H332" s="21">
        <f t="shared" si="27"/>
        <v>174.9</v>
      </c>
    </row>
    <row r="333" spans="1:8" hidden="1">
      <c r="A333" s="1">
        <v>327</v>
      </c>
      <c r="B333" s="23"/>
      <c r="C333" s="1" t="s">
        <v>159</v>
      </c>
      <c r="D333" s="22">
        <v>1.17</v>
      </c>
      <c r="E333" s="1">
        <v>92.5</v>
      </c>
      <c r="F333" s="1">
        <v>92.5</v>
      </c>
      <c r="G333" s="21">
        <v>165</v>
      </c>
      <c r="H333" s="21">
        <f t="shared" si="27"/>
        <v>193.04999999999998</v>
      </c>
    </row>
    <row r="334" spans="1:8" hidden="1">
      <c r="A334" s="1">
        <v>328</v>
      </c>
      <c r="B334" s="23"/>
      <c r="C334" s="1" t="s">
        <v>160</v>
      </c>
      <c r="D334" s="22">
        <v>1.17</v>
      </c>
      <c r="E334" s="1">
        <v>92.5</v>
      </c>
      <c r="F334" s="1">
        <v>92.5</v>
      </c>
      <c r="G334" s="21">
        <v>165</v>
      </c>
      <c r="H334" s="21">
        <f t="shared" si="27"/>
        <v>193.04999999999998</v>
      </c>
    </row>
    <row r="335" spans="1:8" hidden="1">
      <c r="A335" s="1">
        <v>329</v>
      </c>
      <c r="B335" s="23"/>
      <c r="C335" s="1" t="s">
        <v>170</v>
      </c>
      <c r="D335" s="22">
        <v>4.72</v>
      </c>
      <c r="E335" s="1">
        <v>92.5</v>
      </c>
      <c r="F335" s="1">
        <v>92.5</v>
      </c>
      <c r="G335" s="21">
        <v>140</v>
      </c>
      <c r="H335" s="21">
        <f>D335*G335</f>
        <v>660.8</v>
      </c>
    </row>
    <row r="336" spans="1:8" hidden="1">
      <c r="A336" s="1">
        <v>330</v>
      </c>
      <c r="B336" s="23"/>
      <c r="C336" s="1" t="s">
        <v>171</v>
      </c>
      <c r="D336" s="22">
        <v>4.5</v>
      </c>
      <c r="E336" s="1">
        <v>92.5</v>
      </c>
      <c r="F336" s="1">
        <v>92.5</v>
      </c>
      <c r="G336" s="21">
        <v>140</v>
      </c>
      <c r="H336" s="21">
        <f t="shared" ref="H336:H399" si="28">D336*G336</f>
        <v>630</v>
      </c>
    </row>
    <row r="337" spans="1:8" hidden="1">
      <c r="A337" s="1">
        <v>331</v>
      </c>
      <c r="B337" s="23"/>
      <c r="C337" s="1" t="s">
        <v>172</v>
      </c>
      <c r="D337" s="22">
        <v>4.6500000000000004</v>
      </c>
      <c r="E337" s="1">
        <v>92.5</v>
      </c>
      <c r="F337" s="1">
        <v>92.5</v>
      </c>
      <c r="G337" s="21">
        <v>140</v>
      </c>
      <c r="H337" s="21">
        <f t="shared" si="28"/>
        <v>651</v>
      </c>
    </row>
    <row r="338" spans="1:8" hidden="1">
      <c r="A338" s="1">
        <v>332</v>
      </c>
      <c r="B338" s="23"/>
      <c r="C338" s="1" t="s">
        <v>173</v>
      </c>
      <c r="D338" s="22">
        <v>4.46</v>
      </c>
      <c r="E338" s="1">
        <v>92.5</v>
      </c>
      <c r="F338" s="1">
        <v>92.5</v>
      </c>
      <c r="G338" s="21">
        <v>140</v>
      </c>
      <c r="H338" s="21">
        <f t="shared" si="28"/>
        <v>624.4</v>
      </c>
    </row>
    <row r="339" spans="1:8" hidden="1">
      <c r="A339" s="1">
        <v>333</v>
      </c>
      <c r="B339" s="23"/>
      <c r="C339" s="1" t="s">
        <v>174</v>
      </c>
      <c r="D339" s="22">
        <v>3.35</v>
      </c>
      <c r="E339" s="1">
        <v>92.5</v>
      </c>
      <c r="F339" s="1">
        <v>92.5</v>
      </c>
      <c r="G339" s="21">
        <v>140</v>
      </c>
      <c r="H339" s="21">
        <f t="shared" si="28"/>
        <v>469</v>
      </c>
    </row>
    <row r="340" spans="1:8" hidden="1">
      <c r="A340" s="1">
        <v>334</v>
      </c>
      <c r="B340" s="23"/>
      <c r="C340" s="1" t="s">
        <v>175</v>
      </c>
      <c r="D340" s="22">
        <v>3.78</v>
      </c>
      <c r="E340" s="1">
        <v>92.5</v>
      </c>
      <c r="F340" s="1">
        <v>92.5</v>
      </c>
      <c r="G340" s="21">
        <v>140</v>
      </c>
      <c r="H340" s="21">
        <f t="shared" si="28"/>
        <v>529.19999999999993</v>
      </c>
    </row>
    <row r="341" spans="1:8" hidden="1">
      <c r="A341" s="1">
        <v>335</v>
      </c>
      <c r="B341" s="23"/>
      <c r="C341" s="1" t="s">
        <v>176</v>
      </c>
      <c r="D341" s="22">
        <v>4.0999999999999996</v>
      </c>
      <c r="E341" s="1">
        <v>92.5</v>
      </c>
      <c r="F341" s="1">
        <v>92.5</v>
      </c>
      <c r="G341" s="21">
        <v>140</v>
      </c>
      <c r="H341" s="21">
        <f t="shared" si="28"/>
        <v>574</v>
      </c>
    </row>
    <row r="342" spans="1:8" hidden="1">
      <c r="A342" s="1">
        <v>336</v>
      </c>
      <c r="B342" s="23"/>
      <c r="C342" s="1" t="s">
        <v>177</v>
      </c>
      <c r="D342" s="22">
        <v>5.08</v>
      </c>
      <c r="E342" s="1">
        <v>92.5</v>
      </c>
      <c r="F342" s="1">
        <v>92.5</v>
      </c>
      <c r="G342" s="21">
        <v>140</v>
      </c>
      <c r="H342" s="21">
        <f t="shared" si="28"/>
        <v>711.2</v>
      </c>
    </row>
    <row r="343" spans="1:8" hidden="1">
      <c r="A343" s="1">
        <v>337</v>
      </c>
      <c r="B343" s="23"/>
      <c r="C343" s="1" t="s">
        <v>178</v>
      </c>
      <c r="D343" s="22">
        <v>4.9000000000000004</v>
      </c>
      <c r="E343" s="1">
        <v>92.5</v>
      </c>
      <c r="F343" s="1">
        <v>92.5</v>
      </c>
      <c r="G343" s="21">
        <v>140</v>
      </c>
      <c r="H343" s="21">
        <f t="shared" si="28"/>
        <v>686</v>
      </c>
    </row>
    <row r="344" spans="1:8" hidden="1">
      <c r="A344" s="1">
        <v>338</v>
      </c>
      <c r="B344" s="23"/>
      <c r="C344" s="1" t="s">
        <v>179</v>
      </c>
      <c r="D344" s="22">
        <v>4.46</v>
      </c>
      <c r="E344" s="1">
        <v>92.5</v>
      </c>
      <c r="F344" s="1">
        <v>92.5</v>
      </c>
      <c r="G344" s="21">
        <v>140</v>
      </c>
      <c r="H344" s="21">
        <f t="shared" si="28"/>
        <v>624.4</v>
      </c>
    </row>
    <row r="345" spans="1:8" hidden="1">
      <c r="A345" s="1">
        <v>339</v>
      </c>
      <c r="B345" s="23"/>
      <c r="C345" s="1" t="s">
        <v>180</v>
      </c>
      <c r="D345" s="22">
        <v>4.0599999999999996</v>
      </c>
      <c r="E345" s="1">
        <v>92.5</v>
      </c>
      <c r="F345" s="1">
        <v>92.5</v>
      </c>
      <c r="G345" s="21">
        <v>140</v>
      </c>
      <c r="H345" s="21">
        <f t="shared" si="28"/>
        <v>568.4</v>
      </c>
    </row>
    <row r="346" spans="1:8" hidden="1">
      <c r="A346" s="1">
        <v>340</v>
      </c>
      <c r="B346" s="23"/>
      <c r="C346" s="1" t="s">
        <v>181</v>
      </c>
      <c r="D346" s="22">
        <v>3.95</v>
      </c>
      <c r="E346" s="1">
        <v>92.5</v>
      </c>
      <c r="F346" s="1">
        <v>92.5</v>
      </c>
      <c r="G346" s="21">
        <v>140</v>
      </c>
      <c r="H346" s="21">
        <f t="shared" si="28"/>
        <v>553</v>
      </c>
    </row>
    <row r="347" spans="1:8" hidden="1">
      <c r="A347" s="1">
        <v>341</v>
      </c>
      <c r="B347" s="23"/>
      <c r="C347" s="1" t="s">
        <v>182</v>
      </c>
      <c r="D347" s="22">
        <v>3.92</v>
      </c>
      <c r="E347" s="1">
        <v>92.5</v>
      </c>
      <c r="F347" s="1">
        <v>92.5</v>
      </c>
      <c r="G347" s="21">
        <v>140</v>
      </c>
      <c r="H347" s="21">
        <f t="shared" si="28"/>
        <v>548.79999999999995</v>
      </c>
    </row>
    <row r="348" spans="1:8" hidden="1">
      <c r="A348" s="1">
        <v>342</v>
      </c>
      <c r="B348" s="23"/>
      <c r="C348" s="1" t="s">
        <v>183</v>
      </c>
      <c r="D348" s="22">
        <v>1.81</v>
      </c>
      <c r="E348" s="1">
        <v>92.5</v>
      </c>
      <c r="F348" s="1">
        <v>92.5</v>
      </c>
      <c r="G348" s="21">
        <v>140</v>
      </c>
      <c r="H348" s="21">
        <f t="shared" si="28"/>
        <v>253.4</v>
      </c>
    </row>
    <row r="349" spans="1:8" hidden="1">
      <c r="A349" s="1">
        <v>343</v>
      </c>
      <c r="B349" s="23"/>
      <c r="C349" s="1" t="s">
        <v>184</v>
      </c>
      <c r="D349" s="22">
        <v>2.2999999999999998</v>
      </c>
      <c r="E349" s="1">
        <v>92.5</v>
      </c>
      <c r="F349" s="1">
        <v>92.5</v>
      </c>
      <c r="G349" s="21">
        <v>140</v>
      </c>
      <c r="H349" s="21">
        <f t="shared" si="28"/>
        <v>322</v>
      </c>
    </row>
    <row r="350" spans="1:8" hidden="1">
      <c r="A350" s="1">
        <v>344</v>
      </c>
      <c r="B350" s="23"/>
      <c r="C350" s="1" t="s">
        <v>185</v>
      </c>
      <c r="D350" s="22">
        <v>3.6</v>
      </c>
      <c r="E350" s="1">
        <v>92.5</v>
      </c>
      <c r="F350" s="1">
        <v>92.5</v>
      </c>
      <c r="G350" s="21">
        <v>140</v>
      </c>
      <c r="H350" s="21">
        <f t="shared" si="28"/>
        <v>504</v>
      </c>
    </row>
    <row r="351" spans="1:8" hidden="1">
      <c r="A351" s="1">
        <v>345</v>
      </c>
      <c r="B351" s="23"/>
      <c r="C351" s="1" t="s">
        <v>186</v>
      </c>
      <c r="D351" s="22">
        <v>4.0999999999999996</v>
      </c>
      <c r="E351" s="1">
        <v>92.5</v>
      </c>
      <c r="F351" s="1">
        <v>92.5</v>
      </c>
      <c r="G351" s="21">
        <v>140</v>
      </c>
      <c r="H351" s="21">
        <f t="shared" si="28"/>
        <v>574</v>
      </c>
    </row>
    <row r="352" spans="1:8" hidden="1">
      <c r="A352" s="1">
        <v>346</v>
      </c>
      <c r="B352" s="23"/>
      <c r="C352" s="1" t="s">
        <v>187</v>
      </c>
      <c r="D352" s="22">
        <v>2.95</v>
      </c>
      <c r="E352" s="1">
        <v>92.5</v>
      </c>
      <c r="F352" s="1">
        <v>92.5</v>
      </c>
      <c r="G352" s="21">
        <v>140</v>
      </c>
      <c r="H352" s="21">
        <f t="shared" si="28"/>
        <v>413</v>
      </c>
    </row>
    <row r="353" spans="1:8" hidden="1">
      <c r="A353" s="1">
        <v>347</v>
      </c>
      <c r="B353" s="23"/>
      <c r="C353" s="1" t="s">
        <v>188</v>
      </c>
      <c r="D353" s="22">
        <v>3.07</v>
      </c>
      <c r="E353" s="1">
        <v>92.5</v>
      </c>
      <c r="F353" s="1">
        <v>92.5</v>
      </c>
      <c r="G353" s="21">
        <v>140</v>
      </c>
      <c r="H353" s="21">
        <f t="shared" si="28"/>
        <v>429.79999999999995</v>
      </c>
    </row>
    <row r="354" spans="1:8" hidden="1">
      <c r="A354" s="1">
        <v>348</v>
      </c>
      <c r="B354" s="23"/>
      <c r="C354" s="1" t="s">
        <v>189</v>
      </c>
      <c r="D354" s="22">
        <v>3.15</v>
      </c>
      <c r="E354" s="1">
        <v>92.5</v>
      </c>
      <c r="F354" s="1">
        <v>92.5</v>
      </c>
      <c r="G354" s="21">
        <v>140</v>
      </c>
      <c r="H354" s="21">
        <f t="shared" si="28"/>
        <v>441</v>
      </c>
    </row>
    <row r="355" spans="1:8" hidden="1">
      <c r="A355" s="1">
        <v>349</v>
      </c>
      <c r="B355" s="23"/>
      <c r="C355" s="1" t="s">
        <v>190</v>
      </c>
      <c r="D355" s="22">
        <v>2.57</v>
      </c>
      <c r="E355" s="1">
        <v>92.5</v>
      </c>
      <c r="F355" s="1">
        <v>92.5</v>
      </c>
      <c r="G355" s="21">
        <v>140</v>
      </c>
      <c r="H355" s="21">
        <f t="shared" si="28"/>
        <v>359.79999999999995</v>
      </c>
    </row>
    <row r="356" spans="1:8" hidden="1">
      <c r="A356" s="1">
        <v>350</v>
      </c>
      <c r="B356" s="23"/>
      <c r="C356" s="1" t="s">
        <v>191</v>
      </c>
      <c r="D356" s="22">
        <v>3.45</v>
      </c>
      <c r="E356" s="1">
        <v>92.5</v>
      </c>
      <c r="F356" s="1">
        <v>92.5</v>
      </c>
      <c r="G356" s="21">
        <v>140</v>
      </c>
      <c r="H356" s="21">
        <f t="shared" si="28"/>
        <v>483</v>
      </c>
    </row>
    <row r="357" spans="1:8" hidden="1">
      <c r="A357" s="1">
        <v>351</v>
      </c>
      <c r="B357" s="23"/>
      <c r="C357" s="1" t="s">
        <v>192</v>
      </c>
      <c r="D357" s="22">
        <v>3.15</v>
      </c>
      <c r="E357" s="1">
        <v>92.5</v>
      </c>
      <c r="F357" s="1">
        <v>92.5</v>
      </c>
      <c r="G357" s="21">
        <v>140</v>
      </c>
      <c r="H357" s="21">
        <f t="shared" si="28"/>
        <v>441</v>
      </c>
    </row>
    <row r="358" spans="1:8" hidden="1">
      <c r="A358" s="1">
        <v>352</v>
      </c>
      <c r="B358" s="23"/>
      <c r="C358" s="1" t="s">
        <v>193</v>
      </c>
      <c r="D358" s="22">
        <v>2.5499999999999998</v>
      </c>
      <c r="E358" s="1">
        <v>92.5</v>
      </c>
      <c r="F358" s="1">
        <v>92.5</v>
      </c>
      <c r="G358" s="21">
        <v>140</v>
      </c>
      <c r="H358" s="21">
        <f t="shared" si="28"/>
        <v>357</v>
      </c>
    </row>
    <row r="359" spans="1:8" hidden="1">
      <c r="A359" s="1">
        <v>353</v>
      </c>
      <c r="B359" s="23"/>
      <c r="C359" s="1" t="s">
        <v>194</v>
      </c>
      <c r="D359" s="22">
        <v>3.7</v>
      </c>
      <c r="E359" s="1">
        <v>92.5</v>
      </c>
      <c r="F359" s="1">
        <v>92.5</v>
      </c>
      <c r="G359" s="21">
        <v>140</v>
      </c>
      <c r="H359" s="21">
        <f t="shared" si="28"/>
        <v>518</v>
      </c>
    </row>
    <row r="360" spans="1:8" hidden="1">
      <c r="A360" s="1">
        <v>354</v>
      </c>
      <c r="B360" s="23"/>
      <c r="C360" s="1" t="s">
        <v>195</v>
      </c>
      <c r="D360" s="22">
        <v>3.81</v>
      </c>
      <c r="E360" s="1">
        <v>92.5</v>
      </c>
      <c r="F360" s="1">
        <v>92.5</v>
      </c>
      <c r="G360" s="21">
        <v>140</v>
      </c>
      <c r="H360" s="21">
        <f t="shared" si="28"/>
        <v>533.4</v>
      </c>
    </row>
    <row r="361" spans="1:8" hidden="1">
      <c r="A361" s="1">
        <v>355</v>
      </c>
      <c r="B361" s="23"/>
      <c r="C361" s="1" t="s">
        <v>196</v>
      </c>
      <c r="D361" s="22">
        <v>3.31</v>
      </c>
      <c r="E361" s="1">
        <v>92.5</v>
      </c>
      <c r="F361" s="1">
        <v>92.5</v>
      </c>
      <c r="G361" s="21">
        <v>140</v>
      </c>
      <c r="H361" s="21">
        <f t="shared" si="28"/>
        <v>463.40000000000003</v>
      </c>
    </row>
    <row r="362" spans="1:8" hidden="1">
      <c r="A362" s="1">
        <v>356</v>
      </c>
      <c r="B362" s="23"/>
      <c r="C362" s="1" t="s">
        <v>197</v>
      </c>
      <c r="D362" s="22">
        <v>1.4</v>
      </c>
      <c r="E362" s="1">
        <v>92.5</v>
      </c>
      <c r="F362" s="1">
        <v>92.5</v>
      </c>
      <c r="G362" s="21">
        <v>140</v>
      </c>
      <c r="H362" s="21">
        <f t="shared" si="28"/>
        <v>196</v>
      </c>
    </row>
    <row r="363" spans="1:8" hidden="1">
      <c r="A363" s="1">
        <v>357</v>
      </c>
      <c r="B363" s="23"/>
      <c r="C363" s="1" t="s">
        <v>198</v>
      </c>
      <c r="D363" s="22">
        <v>1.92</v>
      </c>
      <c r="E363" s="1">
        <v>92.5</v>
      </c>
      <c r="F363" s="1">
        <v>92.5</v>
      </c>
      <c r="G363" s="21">
        <v>140</v>
      </c>
      <c r="H363" s="21">
        <f t="shared" si="28"/>
        <v>268.8</v>
      </c>
    </row>
    <row r="364" spans="1:8" hidden="1">
      <c r="A364" s="1">
        <v>358</v>
      </c>
      <c r="B364" s="23"/>
      <c r="C364" s="1" t="s">
        <v>199</v>
      </c>
      <c r="D364" s="22">
        <v>1.96</v>
      </c>
      <c r="E364" s="1">
        <v>92.5</v>
      </c>
      <c r="F364" s="1">
        <v>92.5</v>
      </c>
      <c r="G364" s="21">
        <v>140</v>
      </c>
      <c r="H364" s="21">
        <f t="shared" si="28"/>
        <v>274.39999999999998</v>
      </c>
    </row>
    <row r="365" spans="1:8" hidden="1">
      <c r="A365" s="1">
        <v>359</v>
      </c>
      <c r="B365" s="23"/>
      <c r="C365" s="1" t="s">
        <v>200</v>
      </c>
      <c r="D365" s="22">
        <v>1.87</v>
      </c>
      <c r="E365" s="1">
        <v>92.5</v>
      </c>
      <c r="F365" s="1">
        <v>92.5</v>
      </c>
      <c r="G365" s="21">
        <v>140</v>
      </c>
      <c r="H365" s="21">
        <f t="shared" si="28"/>
        <v>261.8</v>
      </c>
    </row>
    <row r="366" spans="1:8" hidden="1">
      <c r="A366" s="1">
        <v>360</v>
      </c>
      <c r="B366" s="23"/>
      <c r="C366" s="1" t="s">
        <v>201</v>
      </c>
      <c r="D366" s="22">
        <v>1.9</v>
      </c>
      <c r="E366" s="1">
        <v>92.5</v>
      </c>
      <c r="F366" s="1">
        <v>92.5</v>
      </c>
      <c r="G366" s="21">
        <v>140</v>
      </c>
      <c r="H366" s="21">
        <f t="shared" si="28"/>
        <v>266</v>
      </c>
    </row>
    <row r="367" spans="1:8" hidden="1">
      <c r="A367" s="1">
        <v>361</v>
      </c>
      <c r="B367" s="23"/>
      <c r="C367" s="1" t="s">
        <v>202</v>
      </c>
      <c r="D367" s="22">
        <v>1.31</v>
      </c>
      <c r="E367" s="1">
        <v>92.5</v>
      </c>
      <c r="F367" s="1">
        <v>92.5</v>
      </c>
      <c r="G367" s="21">
        <v>140</v>
      </c>
      <c r="H367" s="21">
        <f t="shared" si="28"/>
        <v>183.4</v>
      </c>
    </row>
    <row r="368" spans="1:8" hidden="1">
      <c r="A368" s="1">
        <v>362</v>
      </c>
      <c r="B368" s="23"/>
      <c r="C368" s="1" t="s">
        <v>203</v>
      </c>
      <c r="D368" s="22">
        <v>1.75</v>
      </c>
      <c r="E368" s="1">
        <v>92.5</v>
      </c>
      <c r="F368" s="1">
        <v>92.5</v>
      </c>
      <c r="G368" s="21">
        <v>140</v>
      </c>
      <c r="H368" s="21">
        <f t="shared" si="28"/>
        <v>245</v>
      </c>
    </row>
    <row r="369" spans="1:8" hidden="1">
      <c r="A369" s="1">
        <v>363</v>
      </c>
      <c r="B369" s="23"/>
      <c r="C369" s="1" t="s">
        <v>204</v>
      </c>
      <c r="D369" s="22">
        <v>1.8</v>
      </c>
      <c r="E369" s="1">
        <v>92.5</v>
      </c>
      <c r="F369" s="1">
        <v>92.5</v>
      </c>
      <c r="G369" s="21">
        <v>140</v>
      </c>
      <c r="H369" s="21">
        <f t="shared" si="28"/>
        <v>252</v>
      </c>
    </row>
    <row r="370" spans="1:8" hidden="1">
      <c r="A370" s="1">
        <v>364</v>
      </c>
      <c r="B370" s="23"/>
      <c r="C370" s="1" t="s">
        <v>205</v>
      </c>
      <c r="D370" s="22">
        <v>1.68</v>
      </c>
      <c r="E370" s="1">
        <v>92.5</v>
      </c>
      <c r="F370" s="1">
        <v>92.5</v>
      </c>
      <c r="G370" s="21">
        <v>140</v>
      </c>
      <c r="H370" s="21">
        <f t="shared" si="28"/>
        <v>235.2</v>
      </c>
    </row>
    <row r="371" spans="1:8" hidden="1">
      <c r="A371" s="1">
        <v>365</v>
      </c>
      <c r="B371" s="23"/>
      <c r="C371" s="1" t="s">
        <v>206</v>
      </c>
      <c r="D371" s="22">
        <v>2.9</v>
      </c>
      <c r="E371" s="1">
        <v>92.5</v>
      </c>
      <c r="F371" s="1">
        <v>92.5</v>
      </c>
      <c r="G371" s="21">
        <v>140</v>
      </c>
      <c r="H371" s="21">
        <f t="shared" si="28"/>
        <v>406</v>
      </c>
    </row>
    <row r="372" spans="1:8" hidden="1">
      <c r="A372" s="1">
        <v>366</v>
      </c>
      <c r="B372" s="23"/>
      <c r="C372" s="1" t="s">
        <v>207</v>
      </c>
      <c r="D372" s="22">
        <v>1.28</v>
      </c>
      <c r="E372" s="1">
        <v>92.5</v>
      </c>
      <c r="F372" s="1">
        <v>92.5</v>
      </c>
      <c r="G372" s="21">
        <v>140</v>
      </c>
      <c r="H372" s="21">
        <f t="shared" si="28"/>
        <v>179.20000000000002</v>
      </c>
    </row>
    <row r="373" spans="1:8" hidden="1">
      <c r="A373" s="1">
        <v>367</v>
      </c>
      <c r="B373" s="23"/>
      <c r="C373" s="1" t="s">
        <v>208</v>
      </c>
      <c r="D373" s="22">
        <v>1.5</v>
      </c>
      <c r="E373" s="1">
        <v>92.5</v>
      </c>
      <c r="F373" s="1">
        <v>92.5</v>
      </c>
      <c r="G373" s="21">
        <v>140</v>
      </c>
      <c r="H373" s="21">
        <f t="shared" si="28"/>
        <v>210</v>
      </c>
    </row>
    <row r="374" spans="1:8" hidden="1">
      <c r="A374" s="1">
        <v>368</v>
      </c>
      <c r="B374" s="23"/>
      <c r="C374" s="1" t="s">
        <v>209</v>
      </c>
      <c r="D374" s="22">
        <v>1.8</v>
      </c>
      <c r="E374" s="1">
        <v>92.5</v>
      </c>
      <c r="F374" s="1">
        <v>92.5</v>
      </c>
      <c r="G374" s="21">
        <v>140</v>
      </c>
      <c r="H374" s="21">
        <f t="shared" si="28"/>
        <v>252</v>
      </c>
    </row>
    <row r="375" spans="1:8" hidden="1">
      <c r="A375" s="1">
        <v>369</v>
      </c>
      <c r="B375" s="23"/>
      <c r="C375" s="1" t="s">
        <v>210</v>
      </c>
      <c r="D375" s="22">
        <v>1.7</v>
      </c>
      <c r="E375" s="1">
        <v>92.5</v>
      </c>
      <c r="F375" s="1">
        <v>92.5</v>
      </c>
      <c r="G375" s="21">
        <v>140</v>
      </c>
      <c r="H375" s="21">
        <f t="shared" si="28"/>
        <v>238</v>
      </c>
    </row>
    <row r="376" spans="1:8" hidden="1">
      <c r="A376" s="1">
        <v>370</v>
      </c>
      <c r="B376" s="23"/>
      <c r="C376" s="1" t="s">
        <v>211</v>
      </c>
      <c r="D376" s="22">
        <v>1.5</v>
      </c>
      <c r="E376" s="1">
        <v>92.5</v>
      </c>
      <c r="F376" s="1">
        <v>92.5</v>
      </c>
      <c r="G376" s="21">
        <v>140</v>
      </c>
      <c r="H376" s="21">
        <f t="shared" si="28"/>
        <v>210</v>
      </c>
    </row>
    <row r="377" spans="1:8" hidden="1">
      <c r="A377" s="1">
        <v>371</v>
      </c>
      <c r="B377" s="23"/>
      <c r="C377" s="1" t="s">
        <v>212</v>
      </c>
      <c r="D377" s="22">
        <v>1.6</v>
      </c>
      <c r="E377" s="1">
        <v>92.5</v>
      </c>
      <c r="F377" s="1">
        <v>92.5</v>
      </c>
      <c r="G377" s="21">
        <v>140</v>
      </c>
      <c r="H377" s="21">
        <f t="shared" si="28"/>
        <v>224</v>
      </c>
    </row>
    <row r="378" spans="1:8" hidden="1">
      <c r="A378" s="1">
        <v>372</v>
      </c>
      <c r="B378" s="23"/>
      <c r="C378" s="1" t="s">
        <v>213</v>
      </c>
      <c r="D378" s="22">
        <v>1.6</v>
      </c>
      <c r="E378" s="1">
        <v>92.5</v>
      </c>
      <c r="F378" s="1">
        <v>92.5</v>
      </c>
      <c r="G378" s="21">
        <v>140</v>
      </c>
      <c r="H378" s="21">
        <f t="shared" si="28"/>
        <v>224</v>
      </c>
    </row>
    <row r="379" spans="1:8" hidden="1">
      <c r="A379" s="1">
        <v>373</v>
      </c>
      <c r="B379" s="23"/>
      <c r="C379" s="1" t="s">
        <v>214</v>
      </c>
      <c r="D379" s="22">
        <v>1.4</v>
      </c>
      <c r="E379" s="1">
        <v>92.5</v>
      </c>
      <c r="F379" s="1">
        <v>92.5</v>
      </c>
      <c r="G379" s="21">
        <v>140</v>
      </c>
      <c r="H379" s="21">
        <f t="shared" si="28"/>
        <v>196</v>
      </c>
    </row>
    <row r="380" spans="1:8" hidden="1">
      <c r="A380" s="1">
        <v>374</v>
      </c>
      <c r="B380" s="23"/>
      <c r="C380" s="1" t="s">
        <v>215</v>
      </c>
      <c r="D380" s="22">
        <v>1.6</v>
      </c>
      <c r="E380" s="1">
        <v>92.5</v>
      </c>
      <c r="F380" s="1">
        <v>92.5</v>
      </c>
      <c r="G380" s="21">
        <v>140</v>
      </c>
      <c r="H380" s="21">
        <f t="shared" si="28"/>
        <v>224</v>
      </c>
    </row>
    <row r="381" spans="1:8" hidden="1">
      <c r="A381" s="1">
        <v>375</v>
      </c>
      <c r="B381" s="23"/>
      <c r="C381" s="1" t="s">
        <v>216</v>
      </c>
      <c r="D381" s="22">
        <v>1.35</v>
      </c>
      <c r="E381" s="1">
        <v>92.5</v>
      </c>
      <c r="F381" s="1">
        <v>92.5</v>
      </c>
      <c r="G381" s="21">
        <v>140</v>
      </c>
      <c r="H381" s="21">
        <f t="shared" si="28"/>
        <v>189</v>
      </c>
    </row>
    <row r="382" spans="1:8" hidden="1">
      <c r="A382" s="1">
        <v>376</v>
      </c>
      <c r="B382" s="23"/>
      <c r="C382" s="1" t="s">
        <v>217</v>
      </c>
      <c r="D382" s="22">
        <v>1.6</v>
      </c>
      <c r="E382" s="1">
        <v>92.5</v>
      </c>
      <c r="F382" s="1">
        <v>92.5</v>
      </c>
      <c r="G382" s="21">
        <v>140</v>
      </c>
      <c r="H382" s="21">
        <f t="shared" si="28"/>
        <v>224</v>
      </c>
    </row>
    <row r="383" spans="1:8" hidden="1">
      <c r="A383" s="1">
        <v>377</v>
      </c>
      <c r="B383" s="23"/>
      <c r="C383" s="1" t="s">
        <v>218</v>
      </c>
      <c r="D383" s="22">
        <v>1.4</v>
      </c>
      <c r="E383" s="1">
        <v>92.5</v>
      </c>
      <c r="F383" s="1">
        <v>92.5</v>
      </c>
      <c r="G383" s="21">
        <v>140</v>
      </c>
      <c r="H383" s="21">
        <f t="shared" si="28"/>
        <v>196</v>
      </c>
    </row>
    <row r="384" spans="1:8">
      <c r="A384" s="1">
        <v>378</v>
      </c>
      <c r="B384" s="23"/>
      <c r="C384" s="1" t="s">
        <v>219</v>
      </c>
      <c r="D384" s="22">
        <v>1.25</v>
      </c>
      <c r="E384" s="1">
        <v>92.5</v>
      </c>
      <c r="F384" s="1">
        <v>92.5</v>
      </c>
      <c r="G384" s="21">
        <v>140</v>
      </c>
      <c r="H384" s="21">
        <f t="shared" si="28"/>
        <v>175</v>
      </c>
    </row>
    <row r="385" spans="1:8" hidden="1">
      <c r="A385" s="1">
        <v>379</v>
      </c>
      <c r="B385" s="23"/>
      <c r="C385" s="1" t="s">
        <v>220</v>
      </c>
      <c r="D385" s="22">
        <v>1.81</v>
      </c>
      <c r="E385" s="1">
        <v>92.5</v>
      </c>
      <c r="F385" s="1">
        <v>92.5</v>
      </c>
      <c r="G385" s="21">
        <v>140</v>
      </c>
      <c r="H385" s="21">
        <f t="shared" si="28"/>
        <v>253.4</v>
      </c>
    </row>
    <row r="386" spans="1:8">
      <c r="A386" s="1">
        <v>380</v>
      </c>
      <c r="B386" s="23"/>
      <c r="C386" s="1" t="s">
        <v>221</v>
      </c>
      <c r="D386" s="22">
        <v>1.25</v>
      </c>
      <c r="E386" s="1">
        <v>92.5</v>
      </c>
      <c r="F386" s="1">
        <v>92.5</v>
      </c>
      <c r="G386" s="21">
        <v>140</v>
      </c>
      <c r="H386" s="21">
        <f t="shared" si="28"/>
        <v>175</v>
      </c>
    </row>
    <row r="387" spans="1:8" hidden="1">
      <c r="A387" s="1">
        <v>381</v>
      </c>
      <c r="B387" s="23"/>
      <c r="C387" s="1" t="s">
        <v>222</v>
      </c>
      <c r="D387" s="22">
        <v>1.51</v>
      </c>
      <c r="E387" s="1">
        <v>92.5</v>
      </c>
      <c r="F387" s="1">
        <v>92.5</v>
      </c>
      <c r="G387" s="21">
        <v>140</v>
      </c>
      <c r="H387" s="21">
        <f t="shared" si="28"/>
        <v>211.4</v>
      </c>
    </row>
    <row r="388" spans="1:8" hidden="1">
      <c r="A388" s="1">
        <v>382</v>
      </c>
      <c r="B388" s="23"/>
      <c r="C388" s="1" t="s">
        <v>223</v>
      </c>
      <c r="D388" s="22">
        <v>1.35</v>
      </c>
      <c r="E388" s="1">
        <v>92.5</v>
      </c>
      <c r="F388" s="1">
        <v>92.5</v>
      </c>
      <c r="G388" s="21">
        <v>140</v>
      </c>
      <c r="H388" s="21">
        <f t="shared" si="28"/>
        <v>189</v>
      </c>
    </row>
    <row r="389" spans="1:8" hidden="1">
      <c r="A389" s="1">
        <v>383</v>
      </c>
      <c r="B389" s="23"/>
      <c r="C389" s="1" t="s">
        <v>224</v>
      </c>
      <c r="D389" s="22">
        <v>5.73</v>
      </c>
      <c r="E389" s="1">
        <v>92.5</v>
      </c>
      <c r="F389" s="1">
        <v>92.5</v>
      </c>
      <c r="G389" s="21">
        <v>127</v>
      </c>
      <c r="H389" s="21">
        <f t="shared" si="28"/>
        <v>727.71</v>
      </c>
    </row>
    <row r="390" spans="1:8" hidden="1">
      <c r="A390" s="1">
        <v>384</v>
      </c>
      <c r="B390" s="23"/>
      <c r="C390" s="1" t="s">
        <v>225</v>
      </c>
      <c r="D390" s="22">
        <v>6.39</v>
      </c>
      <c r="E390" s="1">
        <v>92.5</v>
      </c>
      <c r="F390" s="1">
        <v>92.5</v>
      </c>
      <c r="G390" s="21">
        <v>127</v>
      </c>
      <c r="H390" s="21">
        <f t="shared" si="28"/>
        <v>811.53</v>
      </c>
    </row>
    <row r="391" spans="1:8" hidden="1">
      <c r="A391" s="1">
        <v>385</v>
      </c>
      <c r="B391" s="23"/>
      <c r="C391" s="1" t="s">
        <v>226</v>
      </c>
      <c r="D391" s="22">
        <v>5.31</v>
      </c>
      <c r="E391" s="1">
        <v>92.5</v>
      </c>
      <c r="F391" s="1">
        <v>92.5</v>
      </c>
      <c r="G391" s="21">
        <v>127</v>
      </c>
      <c r="H391" s="21">
        <f t="shared" si="28"/>
        <v>674.37</v>
      </c>
    </row>
    <row r="392" spans="1:8" hidden="1">
      <c r="A392" s="1">
        <v>386</v>
      </c>
      <c r="B392" s="23"/>
      <c r="C392" s="1" t="s">
        <v>227</v>
      </c>
      <c r="D392" s="22">
        <v>5.12</v>
      </c>
      <c r="E392" s="1">
        <v>92.5</v>
      </c>
      <c r="F392" s="1">
        <v>92.5</v>
      </c>
      <c r="G392" s="21">
        <v>127</v>
      </c>
      <c r="H392" s="21">
        <f t="shared" si="28"/>
        <v>650.24</v>
      </c>
    </row>
    <row r="393" spans="1:8" hidden="1">
      <c r="A393" s="1">
        <v>387</v>
      </c>
      <c r="B393" s="23"/>
      <c r="C393" s="1" t="s">
        <v>228</v>
      </c>
      <c r="D393" s="22">
        <v>5.52</v>
      </c>
      <c r="E393" s="1">
        <v>92.5</v>
      </c>
      <c r="F393" s="1">
        <v>92.5</v>
      </c>
      <c r="G393" s="21">
        <v>127</v>
      </c>
      <c r="H393" s="21">
        <f t="shared" si="28"/>
        <v>701.04</v>
      </c>
    </row>
    <row r="394" spans="1:8" hidden="1">
      <c r="A394" s="1">
        <v>388</v>
      </c>
      <c r="B394" s="23"/>
      <c r="C394" s="1" t="s">
        <v>229</v>
      </c>
      <c r="D394" s="22">
        <v>5.58</v>
      </c>
      <c r="E394" s="1">
        <v>92.5</v>
      </c>
      <c r="F394" s="1">
        <v>92.5</v>
      </c>
      <c r="G394" s="21">
        <v>127</v>
      </c>
      <c r="H394" s="21">
        <f t="shared" si="28"/>
        <v>708.66</v>
      </c>
    </row>
    <row r="395" spans="1:8" hidden="1">
      <c r="A395" s="1">
        <v>389</v>
      </c>
      <c r="B395" s="23"/>
      <c r="C395" s="1" t="s">
        <v>230</v>
      </c>
      <c r="D395" s="22">
        <v>5.39</v>
      </c>
      <c r="E395" s="1">
        <v>92.5</v>
      </c>
      <c r="F395" s="1">
        <v>92.5</v>
      </c>
      <c r="G395" s="21">
        <v>127</v>
      </c>
      <c r="H395" s="21">
        <f t="shared" si="28"/>
        <v>684.53</v>
      </c>
    </row>
    <row r="396" spans="1:8" hidden="1">
      <c r="A396" s="1">
        <v>390</v>
      </c>
      <c r="B396" s="23"/>
      <c r="C396" s="1" t="s">
        <v>231</v>
      </c>
      <c r="D396" s="22">
        <v>5.8</v>
      </c>
      <c r="E396" s="1">
        <v>92.5</v>
      </c>
      <c r="F396" s="1">
        <v>92.5</v>
      </c>
      <c r="G396" s="21">
        <v>127</v>
      </c>
      <c r="H396" s="21">
        <f t="shared" si="28"/>
        <v>736.6</v>
      </c>
    </row>
    <row r="397" spans="1:8" hidden="1">
      <c r="A397" s="1">
        <v>391</v>
      </c>
      <c r="B397" s="23"/>
      <c r="C397" s="1" t="s">
        <v>232</v>
      </c>
      <c r="D397" s="22">
        <v>5</v>
      </c>
      <c r="E397" s="1">
        <v>92.5</v>
      </c>
      <c r="F397" s="1">
        <v>92.5</v>
      </c>
      <c r="G397" s="21">
        <v>127</v>
      </c>
      <c r="H397" s="21">
        <f t="shared" si="28"/>
        <v>635</v>
      </c>
    </row>
    <row r="398" spans="1:8" hidden="1">
      <c r="A398" s="1">
        <v>392</v>
      </c>
      <c r="B398" s="23"/>
      <c r="C398" s="1" t="s">
        <v>233</v>
      </c>
      <c r="D398" s="22">
        <v>5.3</v>
      </c>
      <c r="E398" s="1">
        <v>92.5</v>
      </c>
      <c r="F398" s="1">
        <v>92.5</v>
      </c>
      <c r="G398" s="21">
        <v>127</v>
      </c>
      <c r="H398" s="21">
        <f t="shared" si="28"/>
        <v>673.1</v>
      </c>
    </row>
    <row r="399" spans="1:8" hidden="1">
      <c r="A399" s="1">
        <v>393</v>
      </c>
      <c r="B399" s="23"/>
      <c r="C399" s="1" t="s">
        <v>234</v>
      </c>
      <c r="D399" s="22">
        <v>5.49</v>
      </c>
      <c r="E399" s="1">
        <v>92.5</v>
      </c>
      <c r="F399" s="1">
        <v>92.5</v>
      </c>
      <c r="G399" s="21">
        <v>127</v>
      </c>
      <c r="H399" s="21">
        <f t="shared" si="28"/>
        <v>697.23</v>
      </c>
    </row>
    <row r="400" spans="1:8" hidden="1">
      <c r="A400" s="1">
        <v>394</v>
      </c>
      <c r="B400" s="23"/>
      <c r="C400" s="1" t="s">
        <v>235</v>
      </c>
      <c r="D400" s="22">
        <v>5.1100000000000003</v>
      </c>
      <c r="E400" s="1">
        <v>92.5</v>
      </c>
      <c r="F400" s="1">
        <v>92.5</v>
      </c>
      <c r="G400" s="21">
        <v>127</v>
      </c>
      <c r="H400" s="21">
        <f t="shared" ref="H400:H463" si="29">D400*G400</f>
        <v>648.97</v>
      </c>
    </row>
    <row r="401" spans="1:8" hidden="1">
      <c r="A401" s="1">
        <v>395</v>
      </c>
      <c r="B401" s="23"/>
      <c r="C401" s="1" t="s">
        <v>236</v>
      </c>
      <c r="D401" s="22">
        <v>5</v>
      </c>
      <c r="E401" s="1">
        <v>92.5</v>
      </c>
      <c r="F401" s="1">
        <v>92.5</v>
      </c>
      <c r="G401" s="21">
        <v>127</v>
      </c>
      <c r="H401" s="21">
        <f t="shared" si="29"/>
        <v>635</v>
      </c>
    </row>
    <row r="402" spans="1:8" hidden="1">
      <c r="A402" s="1">
        <v>396</v>
      </c>
      <c r="B402" s="23"/>
      <c r="C402" s="1" t="s">
        <v>237</v>
      </c>
      <c r="D402" s="22">
        <v>5.31</v>
      </c>
      <c r="E402" s="1">
        <v>92.5</v>
      </c>
      <c r="F402" s="1">
        <v>92.5</v>
      </c>
      <c r="G402" s="21">
        <v>127</v>
      </c>
      <c r="H402" s="21">
        <f t="shared" si="29"/>
        <v>674.37</v>
      </c>
    </row>
    <row r="403" spans="1:8" hidden="1">
      <c r="A403" s="1">
        <v>397</v>
      </c>
      <c r="B403" s="23"/>
      <c r="C403" s="1" t="s">
        <v>238</v>
      </c>
      <c r="D403" s="22">
        <v>5.37</v>
      </c>
      <c r="E403" s="1">
        <v>92.5</v>
      </c>
      <c r="F403" s="1">
        <v>92.5</v>
      </c>
      <c r="G403" s="21">
        <v>127</v>
      </c>
      <c r="H403" s="21">
        <f t="shared" si="29"/>
        <v>681.99</v>
      </c>
    </row>
    <row r="404" spans="1:8" hidden="1">
      <c r="A404" s="1">
        <v>398</v>
      </c>
      <c r="B404" s="23"/>
      <c r="C404" s="1" t="s">
        <v>239</v>
      </c>
      <c r="D404" s="22">
        <v>5.44</v>
      </c>
      <c r="E404" s="1">
        <v>92.5</v>
      </c>
      <c r="F404" s="1">
        <v>92.5</v>
      </c>
      <c r="G404" s="21">
        <v>127</v>
      </c>
      <c r="H404" s="21">
        <f t="shared" si="29"/>
        <v>690.88</v>
      </c>
    </row>
    <row r="405" spans="1:8" hidden="1">
      <c r="A405" s="1">
        <v>399</v>
      </c>
      <c r="B405" s="23"/>
      <c r="C405" s="1" t="s">
        <v>240</v>
      </c>
      <c r="D405" s="22">
        <v>4.92</v>
      </c>
      <c r="E405" s="1">
        <v>92.5</v>
      </c>
      <c r="F405" s="1">
        <v>92.5</v>
      </c>
      <c r="G405" s="21">
        <v>127</v>
      </c>
      <c r="H405" s="21">
        <f t="shared" si="29"/>
        <v>624.84</v>
      </c>
    </row>
    <row r="406" spans="1:8" hidden="1">
      <c r="A406" s="1">
        <v>400</v>
      </c>
      <c r="B406" s="23"/>
      <c r="C406" s="1" t="s">
        <v>241</v>
      </c>
      <c r="D406" s="22">
        <v>5.12</v>
      </c>
      <c r="E406" s="1">
        <v>92.5</v>
      </c>
      <c r="F406" s="1">
        <v>92.5</v>
      </c>
      <c r="G406" s="21">
        <v>127</v>
      </c>
      <c r="H406" s="21">
        <f t="shared" si="29"/>
        <v>650.24</v>
      </c>
    </row>
    <row r="407" spans="1:8" hidden="1">
      <c r="A407" s="1">
        <v>401</v>
      </c>
      <c r="B407" s="23"/>
      <c r="C407" s="1" t="s">
        <v>242</v>
      </c>
      <c r="D407" s="22">
        <v>5.29</v>
      </c>
      <c r="E407" s="1">
        <v>92.5</v>
      </c>
      <c r="F407" s="1">
        <v>92.5</v>
      </c>
      <c r="G407" s="21">
        <v>127</v>
      </c>
      <c r="H407" s="21">
        <f t="shared" si="29"/>
        <v>671.83</v>
      </c>
    </row>
    <row r="408" spans="1:8" hidden="1">
      <c r="A408" s="1">
        <v>402</v>
      </c>
      <c r="B408" s="23"/>
      <c r="C408" s="1" t="s">
        <v>243</v>
      </c>
      <c r="D408" s="22">
        <v>4.7</v>
      </c>
      <c r="E408" s="1">
        <v>92.5</v>
      </c>
      <c r="F408" s="1">
        <v>92.5</v>
      </c>
      <c r="G408" s="21">
        <v>127</v>
      </c>
      <c r="H408" s="21">
        <f t="shared" si="29"/>
        <v>596.9</v>
      </c>
    </row>
    <row r="409" spans="1:8" hidden="1">
      <c r="A409" s="1">
        <v>403</v>
      </c>
      <c r="B409" s="23"/>
      <c r="C409" s="1" t="s">
        <v>244</v>
      </c>
      <c r="D409" s="22">
        <v>5.82</v>
      </c>
      <c r="E409" s="1">
        <v>92.5</v>
      </c>
      <c r="F409" s="1">
        <v>92.5</v>
      </c>
      <c r="G409" s="21">
        <v>127</v>
      </c>
      <c r="H409" s="21">
        <f t="shared" si="29"/>
        <v>739.14</v>
      </c>
    </row>
    <row r="410" spans="1:8" hidden="1">
      <c r="A410" s="1">
        <v>404</v>
      </c>
      <c r="B410" s="23"/>
      <c r="C410" s="1" t="s">
        <v>245</v>
      </c>
      <c r="D410" s="22">
        <v>2.09</v>
      </c>
      <c r="E410" s="1">
        <v>92.5</v>
      </c>
      <c r="F410" s="1">
        <v>92.5</v>
      </c>
      <c r="G410" s="21">
        <v>127</v>
      </c>
      <c r="H410" s="21">
        <f t="shared" si="29"/>
        <v>265.43</v>
      </c>
    </row>
    <row r="411" spans="1:8" hidden="1">
      <c r="A411" s="1">
        <v>405</v>
      </c>
      <c r="B411" s="23"/>
      <c r="C411" s="1" t="s">
        <v>246</v>
      </c>
      <c r="D411" s="22">
        <v>4.4000000000000004</v>
      </c>
      <c r="E411" s="1">
        <v>92.5</v>
      </c>
      <c r="F411" s="1">
        <v>92.5</v>
      </c>
      <c r="G411" s="21">
        <v>127</v>
      </c>
      <c r="H411" s="21">
        <f t="shared" si="29"/>
        <v>558.80000000000007</v>
      </c>
    </row>
    <row r="412" spans="1:8" hidden="1">
      <c r="A412" s="1">
        <v>406</v>
      </c>
      <c r="B412" s="23"/>
      <c r="C412" s="1" t="s">
        <v>247</v>
      </c>
      <c r="D412" s="22">
        <v>3.44</v>
      </c>
      <c r="E412" s="1">
        <v>92.5</v>
      </c>
      <c r="F412" s="1">
        <v>92.5</v>
      </c>
      <c r="G412" s="21">
        <v>127</v>
      </c>
      <c r="H412" s="21">
        <f t="shared" si="29"/>
        <v>436.88</v>
      </c>
    </row>
    <row r="413" spans="1:8" hidden="1">
      <c r="A413" s="1">
        <v>407</v>
      </c>
      <c r="B413" s="23"/>
      <c r="C413" s="1" t="s">
        <v>248</v>
      </c>
      <c r="D413" s="22">
        <v>3.46</v>
      </c>
      <c r="E413" s="1">
        <v>92.5</v>
      </c>
      <c r="F413" s="1">
        <v>92.5</v>
      </c>
      <c r="G413" s="21">
        <v>127</v>
      </c>
      <c r="H413" s="21">
        <f t="shared" si="29"/>
        <v>439.42</v>
      </c>
    </row>
    <row r="414" spans="1:8" hidden="1">
      <c r="A414" s="1">
        <v>408</v>
      </c>
      <c r="B414" s="23"/>
      <c r="C414" s="1" t="s">
        <v>249</v>
      </c>
      <c r="D414" s="22">
        <v>4.63</v>
      </c>
      <c r="E414" s="1">
        <v>92.5</v>
      </c>
      <c r="F414" s="1">
        <v>92.5</v>
      </c>
      <c r="G414" s="21">
        <v>127</v>
      </c>
      <c r="H414" s="21">
        <f t="shared" si="29"/>
        <v>588.01</v>
      </c>
    </row>
    <row r="415" spans="1:8" hidden="1">
      <c r="A415" s="1">
        <v>409</v>
      </c>
      <c r="B415" s="23"/>
      <c r="C415" s="1" t="s">
        <v>250</v>
      </c>
      <c r="D415" s="22">
        <v>4.1399999999999997</v>
      </c>
      <c r="E415" s="1">
        <v>92.5</v>
      </c>
      <c r="F415" s="1">
        <v>92.5</v>
      </c>
      <c r="G415" s="21">
        <v>127</v>
      </c>
      <c r="H415" s="21">
        <f t="shared" si="29"/>
        <v>525.78</v>
      </c>
    </row>
    <row r="416" spans="1:8" hidden="1">
      <c r="A416" s="1">
        <v>410</v>
      </c>
      <c r="B416" s="23"/>
      <c r="C416" s="1" t="s">
        <v>251</v>
      </c>
      <c r="D416" s="22">
        <v>4.0599999999999996</v>
      </c>
      <c r="E416" s="1">
        <v>92.5</v>
      </c>
      <c r="F416" s="1">
        <v>92.5</v>
      </c>
      <c r="G416" s="21">
        <v>127</v>
      </c>
      <c r="H416" s="21">
        <f t="shared" si="29"/>
        <v>515.62</v>
      </c>
    </row>
    <row r="417" spans="1:8" hidden="1">
      <c r="A417" s="1">
        <v>411</v>
      </c>
      <c r="B417" s="23"/>
      <c r="C417" s="1" t="s">
        <v>252</v>
      </c>
      <c r="D417" s="22">
        <v>4.3499999999999996</v>
      </c>
      <c r="E417" s="1">
        <v>92.5</v>
      </c>
      <c r="F417" s="1">
        <v>92.5</v>
      </c>
      <c r="G417" s="21">
        <v>127</v>
      </c>
      <c r="H417" s="21">
        <f t="shared" si="29"/>
        <v>552.44999999999993</v>
      </c>
    </row>
    <row r="418" spans="1:8" hidden="1">
      <c r="A418" s="1">
        <v>412</v>
      </c>
      <c r="B418" s="23"/>
      <c r="C418" s="1" t="s">
        <v>253</v>
      </c>
      <c r="D418" s="22">
        <v>3.35</v>
      </c>
      <c r="E418" s="1">
        <v>92.5</v>
      </c>
      <c r="F418" s="1">
        <v>92.5</v>
      </c>
      <c r="G418" s="21">
        <v>127</v>
      </c>
      <c r="H418" s="21">
        <f t="shared" si="29"/>
        <v>425.45</v>
      </c>
    </row>
    <row r="419" spans="1:8" hidden="1">
      <c r="A419" s="1">
        <v>413</v>
      </c>
      <c r="B419" s="23"/>
      <c r="C419" s="1" t="s">
        <v>254</v>
      </c>
      <c r="D419" s="22">
        <v>2.2599999999999998</v>
      </c>
      <c r="E419" s="1">
        <v>92.5</v>
      </c>
      <c r="F419" s="1">
        <v>92.5</v>
      </c>
      <c r="G419" s="21">
        <v>127</v>
      </c>
      <c r="H419" s="21">
        <f t="shared" si="29"/>
        <v>287.02</v>
      </c>
    </row>
    <row r="420" spans="1:8">
      <c r="A420" s="1">
        <v>414</v>
      </c>
      <c r="B420" s="23"/>
      <c r="C420" s="1" t="s">
        <v>255</v>
      </c>
      <c r="D420" s="22">
        <v>4.25</v>
      </c>
      <c r="E420" s="1">
        <v>92.5</v>
      </c>
      <c r="F420" s="1">
        <v>92.5</v>
      </c>
      <c r="G420" s="21">
        <v>127</v>
      </c>
      <c r="H420" s="21">
        <f t="shared" si="29"/>
        <v>539.75</v>
      </c>
    </row>
    <row r="421" spans="1:8" hidden="1">
      <c r="A421" s="1">
        <v>415</v>
      </c>
      <c r="B421" s="23"/>
      <c r="C421" s="1" t="s">
        <v>256</v>
      </c>
      <c r="D421" s="22">
        <v>5.0199999999999996</v>
      </c>
      <c r="E421" s="1">
        <v>92.5</v>
      </c>
      <c r="F421" s="1">
        <v>92.5</v>
      </c>
      <c r="G421" s="21">
        <v>127</v>
      </c>
      <c r="H421" s="21">
        <f t="shared" si="29"/>
        <v>637.54</v>
      </c>
    </row>
    <row r="422" spans="1:8" hidden="1">
      <c r="A422" s="1">
        <v>416</v>
      </c>
      <c r="B422" s="23"/>
      <c r="C422" s="1" t="s">
        <v>257</v>
      </c>
      <c r="D422" s="22">
        <v>3.87</v>
      </c>
      <c r="E422" s="1">
        <v>92.5</v>
      </c>
      <c r="F422" s="1">
        <v>92.5</v>
      </c>
      <c r="G422" s="21">
        <v>127</v>
      </c>
      <c r="H422" s="21">
        <f t="shared" si="29"/>
        <v>491.49</v>
      </c>
    </row>
    <row r="423" spans="1:8" hidden="1">
      <c r="A423" s="1">
        <v>417</v>
      </c>
      <c r="B423" s="23"/>
      <c r="C423" s="1" t="s">
        <v>258</v>
      </c>
      <c r="D423" s="22">
        <v>4.1100000000000003</v>
      </c>
      <c r="E423" s="1">
        <v>92.5</v>
      </c>
      <c r="F423" s="1">
        <v>92.5</v>
      </c>
      <c r="G423" s="21">
        <v>127</v>
      </c>
      <c r="H423" s="21">
        <f t="shared" si="29"/>
        <v>521.97</v>
      </c>
    </row>
    <row r="424" spans="1:8" hidden="1">
      <c r="A424" s="1">
        <v>418</v>
      </c>
      <c r="B424" s="23"/>
      <c r="C424" s="1" t="s">
        <v>259</v>
      </c>
      <c r="D424" s="22">
        <v>2.76</v>
      </c>
      <c r="E424" s="1">
        <v>92.5</v>
      </c>
      <c r="F424" s="1">
        <v>92.5</v>
      </c>
      <c r="G424" s="21">
        <v>127</v>
      </c>
      <c r="H424" s="21">
        <f t="shared" si="29"/>
        <v>350.52</v>
      </c>
    </row>
    <row r="425" spans="1:8" hidden="1">
      <c r="A425" s="1">
        <v>419</v>
      </c>
      <c r="B425" s="23"/>
      <c r="C425" s="1" t="s">
        <v>260</v>
      </c>
      <c r="D425" s="22">
        <v>1.93</v>
      </c>
      <c r="E425" s="1">
        <v>92.5</v>
      </c>
      <c r="F425" s="1">
        <v>92.5</v>
      </c>
      <c r="G425" s="21">
        <v>127</v>
      </c>
      <c r="H425" s="21">
        <f t="shared" si="29"/>
        <v>245.10999999999999</v>
      </c>
    </row>
    <row r="426" spans="1:8" hidden="1">
      <c r="A426" s="1">
        <v>420</v>
      </c>
      <c r="B426" s="23"/>
      <c r="C426" s="1" t="s">
        <v>261</v>
      </c>
      <c r="D426" s="22">
        <v>2.76</v>
      </c>
      <c r="E426" s="1">
        <v>92.5</v>
      </c>
      <c r="F426" s="1">
        <v>92.5</v>
      </c>
      <c r="G426" s="21">
        <v>127</v>
      </c>
      <c r="H426" s="21">
        <f t="shared" si="29"/>
        <v>350.52</v>
      </c>
    </row>
    <row r="427" spans="1:8" hidden="1">
      <c r="A427" s="1">
        <v>421</v>
      </c>
      <c r="B427" s="23"/>
      <c r="C427" s="1" t="s">
        <v>262</v>
      </c>
      <c r="D427" s="22">
        <v>2.88</v>
      </c>
      <c r="E427" s="1">
        <v>92.5</v>
      </c>
      <c r="F427" s="1">
        <v>92.5</v>
      </c>
      <c r="G427" s="21">
        <v>127</v>
      </c>
      <c r="H427" s="21">
        <f t="shared" si="29"/>
        <v>365.76</v>
      </c>
    </row>
    <row r="428" spans="1:8" hidden="1">
      <c r="A428" s="1">
        <v>422</v>
      </c>
      <c r="B428" s="23"/>
      <c r="C428" s="1" t="s">
        <v>263</v>
      </c>
      <c r="D428" s="22">
        <v>4.09</v>
      </c>
      <c r="E428" s="1">
        <v>92.5</v>
      </c>
      <c r="F428" s="1">
        <v>92.5</v>
      </c>
      <c r="G428" s="21">
        <v>127</v>
      </c>
      <c r="H428" s="21">
        <f t="shared" si="29"/>
        <v>519.42999999999995</v>
      </c>
    </row>
    <row r="429" spans="1:8" hidden="1">
      <c r="A429" s="1">
        <v>423</v>
      </c>
      <c r="B429" s="23"/>
      <c r="C429" s="1" t="s">
        <v>264</v>
      </c>
      <c r="D429" s="22">
        <v>3.03</v>
      </c>
      <c r="E429" s="1">
        <v>92.5</v>
      </c>
      <c r="F429" s="1">
        <v>92.5</v>
      </c>
      <c r="G429" s="21">
        <v>127</v>
      </c>
      <c r="H429" s="21">
        <f t="shared" si="29"/>
        <v>384.81</v>
      </c>
    </row>
    <row r="430" spans="1:8" hidden="1">
      <c r="A430" s="1">
        <v>424</v>
      </c>
      <c r="B430" s="23"/>
      <c r="C430" s="1" t="s">
        <v>265</v>
      </c>
      <c r="D430" s="22">
        <v>2.0699999999999998</v>
      </c>
      <c r="E430" s="1">
        <v>92.5</v>
      </c>
      <c r="F430" s="1">
        <v>92.5</v>
      </c>
      <c r="G430" s="21">
        <v>127</v>
      </c>
      <c r="H430" s="21">
        <f t="shared" si="29"/>
        <v>262.89</v>
      </c>
    </row>
    <row r="431" spans="1:8" hidden="1">
      <c r="A431" s="1">
        <v>425</v>
      </c>
      <c r="B431" s="23"/>
      <c r="C431" s="1" t="s">
        <v>266</v>
      </c>
      <c r="D431" s="22">
        <v>2.85</v>
      </c>
      <c r="E431" s="1">
        <v>92.5</v>
      </c>
      <c r="F431" s="1">
        <v>92.5</v>
      </c>
      <c r="G431" s="21">
        <v>127</v>
      </c>
      <c r="H431" s="21">
        <f t="shared" si="29"/>
        <v>361.95</v>
      </c>
    </row>
    <row r="432" spans="1:8" hidden="1">
      <c r="A432" s="1">
        <v>426</v>
      </c>
      <c r="B432" s="23"/>
      <c r="C432" s="1" t="s">
        <v>267</v>
      </c>
      <c r="D432" s="22">
        <v>2.73</v>
      </c>
      <c r="E432" s="1">
        <v>92.5</v>
      </c>
      <c r="F432" s="1">
        <v>92.5</v>
      </c>
      <c r="G432" s="21">
        <v>127</v>
      </c>
      <c r="H432" s="21">
        <f t="shared" si="29"/>
        <v>346.71</v>
      </c>
    </row>
    <row r="433" spans="1:8" hidden="1">
      <c r="A433" s="1">
        <v>427</v>
      </c>
      <c r="B433" s="23"/>
      <c r="C433" s="1" t="s">
        <v>268</v>
      </c>
      <c r="D433" s="22">
        <v>3.82</v>
      </c>
      <c r="E433" s="1">
        <v>92.5</v>
      </c>
      <c r="F433" s="1">
        <v>92.5</v>
      </c>
      <c r="G433" s="21">
        <v>127</v>
      </c>
      <c r="H433" s="21">
        <f t="shared" si="29"/>
        <v>485.14</v>
      </c>
    </row>
    <row r="434" spans="1:8" hidden="1">
      <c r="A434" s="1">
        <v>428</v>
      </c>
      <c r="B434" s="23"/>
      <c r="C434" s="1" t="s">
        <v>269</v>
      </c>
      <c r="D434" s="22">
        <v>2.73</v>
      </c>
      <c r="E434" s="1">
        <v>92.5</v>
      </c>
      <c r="F434" s="1">
        <v>92.5</v>
      </c>
      <c r="G434" s="21">
        <v>127</v>
      </c>
      <c r="H434" s="21">
        <f t="shared" si="29"/>
        <v>346.71</v>
      </c>
    </row>
    <row r="435" spans="1:8" hidden="1">
      <c r="A435" s="1">
        <v>429</v>
      </c>
      <c r="B435" s="23"/>
      <c r="C435" s="1" t="s">
        <v>270</v>
      </c>
      <c r="D435" s="22">
        <v>3.06</v>
      </c>
      <c r="E435" s="1">
        <v>92.5</v>
      </c>
      <c r="F435" s="1">
        <v>92.5</v>
      </c>
      <c r="G435" s="21">
        <v>127</v>
      </c>
      <c r="H435" s="21">
        <f t="shared" si="29"/>
        <v>388.62</v>
      </c>
    </row>
    <row r="436" spans="1:8" hidden="1">
      <c r="A436" s="1">
        <v>430</v>
      </c>
      <c r="B436" s="23"/>
      <c r="C436" s="1" t="s">
        <v>271</v>
      </c>
      <c r="D436" s="22">
        <v>1.88</v>
      </c>
      <c r="E436" s="1">
        <v>92.5</v>
      </c>
      <c r="F436" s="1">
        <v>92.5</v>
      </c>
      <c r="G436" s="21">
        <v>127</v>
      </c>
      <c r="H436" s="21">
        <f t="shared" si="29"/>
        <v>238.76</v>
      </c>
    </row>
    <row r="437" spans="1:8" hidden="1">
      <c r="A437" s="1">
        <v>431</v>
      </c>
      <c r="B437" s="23"/>
      <c r="C437" s="1" t="s">
        <v>272</v>
      </c>
      <c r="D437" s="22">
        <v>2.0099999999999998</v>
      </c>
      <c r="E437" s="1">
        <v>92.5</v>
      </c>
      <c r="F437" s="1">
        <v>92.5</v>
      </c>
      <c r="G437" s="21">
        <v>127</v>
      </c>
      <c r="H437" s="21">
        <f t="shared" si="29"/>
        <v>255.26999999999998</v>
      </c>
    </row>
    <row r="438" spans="1:8" hidden="1">
      <c r="A438" s="1">
        <v>432</v>
      </c>
      <c r="B438" s="23"/>
      <c r="C438" s="1" t="s">
        <v>273</v>
      </c>
      <c r="D438" s="22">
        <v>2.58</v>
      </c>
      <c r="E438" s="1">
        <v>92.5</v>
      </c>
      <c r="F438" s="1">
        <v>92.5</v>
      </c>
      <c r="G438" s="21">
        <v>127</v>
      </c>
      <c r="H438" s="21">
        <f t="shared" si="29"/>
        <v>327.66000000000003</v>
      </c>
    </row>
    <row r="439" spans="1:8" hidden="1">
      <c r="A439" s="1">
        <v>433</v>
      </c>
      <c r="B439" s="23"/>
      <c r="C439" s="1" t="s">
        <v>274</v>
      </c>
      <c r="D439" s="22">
        <v>2.72</v>
      </c>
      <c r="E439" s="1">
        <v>92.5</v>
      </c>
      <c r="F439" s="1">
        <v>92.5</v>
      </c>
      <c r="G439" s="21">
        <v>127</v>
      </c>
      <c r="H439" s="21">
        <f t="shared" si="29"/>
        <v>345.44</v>
      </c>
    </row>
    <row r="440" spans="1:8" hidden="1">
      <c r="A440" s="1">
        <v>434</v>
      </c>
      <c r="B440" s="23"/>
      <c r="C440" s="1" t="s">
        <v>275</v>
      </c>
      <c r="D440" s="22">
        <v>2.68</v>
      </c>
      <c r="E440" s="1">
        <v>92.5</v>
      </c>
      <c r="F440" s="1">
        <v>92.5</v>
      </c>
      <c r="G440" s="21">
        <v>127</v>
      </c>
      <c r="H440" s="21">
        <f t="shared" si="29"/>
        <v>340.36</v>
      </c>
    </row>
    <row r="441" spans="1:8" hidden="1">
      <c r="A441" s="1">
        <v>435</v>
      </c>
      <c r="B441" s="23"/>
      <c r="C441" s="1" t="s">
        <v>276</v>
      </c>
      <c r="D441" s="22">
        <v>2.6</v>
      </c>
      <c r="E441" s="1">
        <v>92.5</v>
      </c>
      <c r="F441" s="1">
        <v>92.5</v>
      </c>
      <c r="G441" s="21">
        <v>127</v>
      </c>
      <c r="H441" s="21">
        <f t="shared" si="29"/>
        <v>330.2</v>
      </c>
    </row>
    <row r="442" spans="1:8" hidden="1">
      <c r="A442" s="1">
        <v>436</v>
      </c>
      <c r="B442" s="23"/>
      <c r="C442" s="1" t="s">
        <v>277</v>
      </c>
      <c r="D442" s="22">
        <v>1.03</v>
      </c>
      <c r="E442" s="1">
        <v>92.5</v>
      </c>
      <c r="F442" s="1">
        <v>92.5</v>
      </c>
      <c r="G442" s="21">
        <v>127</v>
      </c>
      <c r="H442" s="21">
        <f t="shared" si="29"/>
        <v>130.81</v>
      </c>
    </row>
    <row r="443" spans="1:8" hidden="1">
      <c r="A443" s="1">
        <v>437</v>
      </c>
      <c r="B443" s="23"/>
      <c r="C443" s="1" t="s">
        <v>278</v>
      </c>
      <c r="D443" s="22">
        <v>2.48</v>
      </c>
      <c r="E443" s="1">
        <v>92.5</v>
      </c>
      <c r="F443" s="1">
        <v>92.5</v>
      </c>
      <c r="G443" s="21">
        <v>127</v>
      </c>
      <c r="H443" s="21">
        <f t="shared" si="29"/>
        <v>314.95999999999998</v>
      </c>
    </row>
    <row r="444" spans="1:8" hidden="1">
      <c r="A444" s="1">
        <v>438</v>
      </c>
      <c r="B444" s="23"/>
      <c r="C444" s="1" t="s">
        <v>279</v>
      </c>
      <c r="D444" s="22">
        <v>2.39</v>
      </c>
      <c r="E444" s="1">
        <v>92.5</v>
      </c>
      <c r="F444" s="1">
        <v>92.5</v>
      </c>
      <c r="G444" s="21">
        <v>127</v>
      </c>
      <c r="H444" s="21">
        <f t="shared" si="29"/>
        <v>303.53000000000003</v>
      </c>
    </row>
    <row r="445" spans="1:8" hidden="1">
      <c r="A445" s="1">
        <v>439</v>
      </c>
      <c r="B445" s="23"/>
      <c r="C445" s="1" t="s">
        <v>280</v>
      </c>
      <c r="D445" s="22">
        <v>2.6</v>
      </c>
      <c r="E445" s="1">
        <v>92.5</v>
      </c>
      <c r="F445" s="1">
        <v>92.5</v>
      </c>
      <c r="G445" s="21">
        <v>127</v>
      </c>
      <c r="H445" s="21">
        <f t="shared" si="29"/>
        <v>330.2</v>
      </c>
    </row>
    <row r="446" spans="1:8" hidden="1">
      <c r="A446" s="1">
        <v>440</v>
      </c>
      <c r="B446" s="23"/>
      <c r="C446" s="1" t="s">
        <v>281</v>
      </c>
      <c r="D446" s="22">
        <v>0.98</v>
      </c>
      <c r="E446" s="1">
        <v>92.5</v>
      </c>
      <c r="F446" s="1">
        <v>92.5</v>
      </c>
      <c r="G446" s="21">
        <v>127</v>
      </c>
      <c r="H446" s="21">
        <f t="shared" si="29"/>
        <v>124.46</v>
      </c>
    </row>
    <row r="447" spans="1:8" hidden="1">
      <c r="A447" s="1">
        <v>441</v>
      </c>
      <c r="B447" s="23"/>
      <c r="C447" s="1" t="s">
        <v>282</v>
      </c>
      <c r="D447" s="22">
        <v>1.1100000000000001</v>
      </c>
      <c r="E447" s="1">
        <v>92.5</v>
      </c>
      <c r="F447" s="1">
        <v>92.5</v>
      </c>
      <c r="G447" s="21">
        <v>127</v>
      </c>
      <c r="H447" s="21">
        <f t="shared" si="29"/>
        <v>140.97</v>
      </c>
    </row>
    <row r="448" spans="1:8" hidden="1">
      <c r="A448" s="1">
        <v>442</v>
      </c>
      <c r="B448" s="23"/>
      <c r="C448" s="1" t="s">
        <v>283</v>
      </c>
      <c r="D448" s="22">
        <v>1.1499999999999999</v>
      </c>
      <c r="E448" s="1">
        <v>92.5</v>
      </c>
      <c r="F448" s="1">
        <v>92.5</v>
      </c>
      <c r="G448" s="21">
        <v>127</v>
      </c>
      <c r="H448" s="21">
        <f t="shared" si="29"/>
        <v>146.04999999999998</v>
      </c>
    </row>
    <row r="449" spans="1:8" hidden="1">
      <c r="A449" s="1">
        <v>443</v>
      </c>
      <c r="B449" s="23"/>
      <c r="C449" s="1" t="s">
        <v>284</v>
      </c>
      <c r="D449" s="22">
        <v>2.99</v>
      </c>
      <c r="E449" s="1">
        <v>92.5</v>
      </c>
      <c r="F449" s="1">
        <v>92.5</v>
      </c>
      <c r="G449" s="21">
        <v>127</v>
      </c>
      <c r="H449" s="21">
        <f t="shared" si="29"/>
        <v>379.73</v>
      </c>
    </row>
    <row r="450" spans="1:8" hidden="1">
      <c r="A450" s="1">
        <v>444</v>
      </c>
      <c r="B450" s="23"/>
      <c r="C450" s="1" t="s">
        <v>285</v>
      </c>
      <c r="D450" s="22">
        <v>2.56</v>
      </c>
      <c r="E450" s="1">
        <v>92.5</v>
      </c>
      <c r="F450" s="1">
        <v>92.5</v>
      </c>
      <c r="G450" s="21">
        <v>127</v>
      </c>
      <c r="H450" s="21">
        <f t="shared" si="29"/>
        <v>325.12</v>
      </c>
    </row>
    <row r="451" spans="1:8" hidden="1">
      <c r="A451" s="1">
        <v>445</v>
      </c>
      <c r="B451" s="23"/>
      <c r="C451" s="1" t="s">
        <v>286</v>
      </c>
      <c r="D451" s="22">
        <v>2.63</v>
      </c>
      <c r="E451" s="1">
        <v>92.5</v>
      </c>
      <c r="F451" s="1">
        <v>92.5</v>
      </c>
      <c r="G451" s="21">
        <v>127</v>
      </c>
      <c r="H451" s="21">
        <f t="shared" si="29"/>
        <v>334.01</v>
      </c>
    </row>
    <row r="452" spans="1:8" hidden="1">
      <c r="A452" s="1">
        <v>446</v>
      </c>
      <c r="B452" s="23"/>
      <c r="C452" s="1" t="s">
        <v>287</v>
      </c>
      <c r="D452" s="22">
        <v>1.07</v>
      </c>
      <c r="E452" s="1">
        <v>92.5</v>
      </c>
      <c r="F452" s="1">
        <v>92.5</v>
      </c>
      <c r="G452" s="21">
        <v>127</v>
      </c>
      <c r="H452" s="21">
        <f t="shared" si="29"/>
        <v>135.89000000000001</v>
      </c>
    </row>
    <row r="453" spans="1:8" hidden="1">
      <c r="A453" s="1">
        <v>447</v>
      </c>
      <c r="B453" s="23"/>
      <c r="C453" s="1" t="s">
        <v>288</v>
      </c>
      <c r="D453" s="22">
        <v>2.76</v>
      </c>
      <c r="E453" s="1">
        <v>92.5</v>
      </c>
      <c r="F453" s="1">
        <v>92.5</v>
      </c>
      <c r="G453" s="21">
        <v>127</v>
      </c>
      <c r="H453" s="21">
        <f t="shared" si="29"/>
        <v>350.52</v>
      </c>
    </row>
    <row r="454" spans="1:8" hidden="1">
      <c r="A454" s="1">
        <v>448</v>
      </c>
      <c r="B454" s="23"/>
      <c r="C454" s="1" t="s">
        <v>289</v>
      </c>
      <c r="D454" s="22">
        <v>2.52</v>
      </c>
      <c r="E454" s="1">
        <v>92.5</v>
      </c>
      <c r="F454" s="1">
        <v>92.5</v>
      </c>
      <c r="G454" s="21">
        <v>127</v>
      </c>
      <c r="H454" s="21">
        <f t="shared" si="29"/>
        <v>320.04000000000002</v>
      </c>
    </row>
    <row r="455" spans="1:8" hidden="1">
      <c r="A455" s="1">
        <v>449</v>
      </c>
      <c r="B455" s="23"/>
      <c r="C455" s="1" t="s">
        <v>290</v>
      </c>
      <c r="D455" s="22">
        <v>1.1200000000000001</v>
      </c>
      <c r="E455" s="1">
        <v>92.5</v>
      </c>
      <c r="F455" s="1">
        <v>92.5</v>
      </c>
      <c r="G455" s="21">
        <v>127</v>
      </c>
      <c r="H455" s="21">
        <f t="shared" si="29"/>
        <v>142.24</v>
      </c>
    </row>
    <row r="456" spans="1:8" hidden="1">
      <c r="A456" s="1">
        <v>450</v>
      </c>
      <c r="B456" s="23"/>
      <c r="C456" s="1" t="s">
        <v>291</v>
      </c>
      <c r="D456" s="22">
        <v>1.26</v>
      </c>
      <c r="E456" s="1">
        <v>92.5</v>
      </c>
      <c r="F456" s="1">
        <v>92.5</v>
      </c>
      <c r="G456" s="21">
        <v>127</v>
      </c>
      <c r="H456" s="21">
        <f t="shared" si="29"/>
        <v>160.02000000000001</v>
      </c>
    </row>
    <row r="457" spans="1:8" hidden="1">
      <c r="A457" s="1">
        <v>451</v>
      </c>
      <c r="B457" s="23"/>
      <c r="C457" s="1" t="s">
        <v>292</v>
      </c>
      <c r="D457" s="22">
        <v>2.4</v>
      </c>
      <c r="E457" s="1">
        <v>92.5</v>
      </c>
      <c r="F457" s="1">
        <v>92.5</v>
      </c>
      <c r="G457" s="21">
        <v>127</v>
      </c>
      <c r="H457" s="21">
        <f t="shared" si="29"/>
        <v>304.8</v>
      </c>
    </row>
    <row r="458" spans="1:8" hidden="1">
      <c r="A458" s="1">
        <v>452</v>
      </c>
      <c r="B458" s="23"/>
      <c r="C458" s="1" t="s">
        <v>293</v>
      </c>
      <c r="D458" s="22">
        <v>2.72</v>
      </c>
      <c r="E458" s="1">
        <v>92.5</v>
      </c>
      <c r="F458" s="1">
        <v>92.5</v>
      </c>
      <c r="G458" s="21">
        <v>127</v>
      </c>
      <c r="H458" s="21">
        <f t="shared" si="29"/>
        <v>345.44</v>
      </c>
    </row>
    <row r="459" spans="1:8" hidden="1">
      <c r="A459" s="1">
        <v>453</v>
      </c>
      <c r="B459" s="23"/>
      <c r="C459" s="1" t="s">
        <v>294</v>
      </c>
      <c r="D459" s="22">
        <v>2.31</v>
      </c>
      <c r="E459" s="1">
        <v>92.5</v>
      </c>
      <c r="F459" s="1">
        <v>92.5</v>
      </c>
      <c r="G459" s="21">
        <v>127</v>
      </c>
      <c r="H459" s="21">
        <f t="shared" si="29"/>
        <v>293.37</v>
      </c>
    </row>
    <row r="460" spans="1:8" hidden="1">
      <c r="A460" s="1">
        <v>454</v>
      </c>
      <c r="B460" s="23"/>
      <c r="C460" s="1" t="s">
        <v>295</v>
      </c>
      <c r="D460" s="22">
        <v>1.1100000000000001</v>
      </c>
      <c r="E460" s="1">
        <v>92.5</v>
      </c>
      <c r="F460" s="1">
        <v>92.5</v>
      </c>
      <c r="G460" s="21">
        <v>127</v>
      </c>
      <c r="H460" s="21">
        <f t="shared" si="29"/>
        <v>140.97</v>
      </c>
    </row>
    <row r="461" spans="1:8" hidden="1">
      <c r="A461" s="1">
        <v>455</v>
      </c>
      <c r="B461" s="23"/>
      <c r="C461" s="1" t="s">
        <v>296</v>
      </c>
      <c r="D461" s="22">
        <v>2.79</v>
      </c>
      <c r="E461" s="1">
        <v>92.5</v>
      </c>
      <c r="F461" s="1">
        <v>92.5</v>
      </c>
      <c r="G461" s="21">
        <v>127</v>
      </c>
      <c r="H461" s="21">
        <f t="shared" si="29"/>
        <v>354.33</v>
      </c>
    </row>
    <row r="462" spans="1:8" hidden="1">
      <c r="A462" s="1">
        <v>456</v>
      </c>
      <c r="B462" s="23"/>
      <c r="C462" s="1" t="s">
        <v>297</v>
      </c>
      <c r="D462" s="22">
        <v>0.96</v>
      </c>
      <c r="E462" s="1">
        <v>92.5</v>
      </c>
      <c r="F462" s="1">
        <v>92.5</v>
      </c>
      <c r="G462" s="21">
        <v>127</v>
      </c>
      <c r="H462" s="21">
        <f t="shared" si="29"/>
        <v>121.92</v>
      </c>
    </row>
    <row r="463" spans="1:8" hidden="1">
      <c r="A463" s="1">
        <v>457</v>
      </c>
      <c r="B463" s="23"/>
      <c r="C463" s="1" t="s">
        <v>298</v>
      </c>
      <c r="D463" s="22">
        <v>1.1399999999999999</v>
      </c>
      <c r="E463" s="1">
        <v>92.5</v>
      </c>
      <c r="F463" s="1">
        <v>92.5</v>
      </c>
      <c r="G463" s="21">
        <v>127</v>
      </c>
      <c r="H463" s="21">
        <f t="shared" si="29"/>
        <v>144.78</v>
      </c>
    </row>
    <row r="464" spans="1:8" hidden="1">
      <c r="A464" s="1">
        <v>458</v>
      </c>
      <c r="B464" s="23"/>
      <c r="C464" s="1" t="s">
        <v>299</v>
      </c>
      <c r="D464" s="22">
        <v>1.22</v>
      </c>
      <c r="E464" s="1">
        <v>92.5</v>
      </c>
      <c r="F464" s="1">
        <v>92.5</v>
      </c>
      <c r="G464" s="21">
        <v>127</v>
      </c>
      <c r="H464" s="21">
        <f t="shared" ref="H464:H527" si="30">D464*G464</f>
        <v>154.94</v>
      </c>
    </row>
    <row r="465" spans="1:8" hidden="1">
      <c r="A465" s="1">
        <v>459</v>
      </c>
      <c r="B465" s="23"/>
      <c r="C465" s="1" t="s">
        <v>300</v>
      </c>
      <c r="D465" s="22">
        <v>1.1200000000000001</v>
      </c>
      <c r="E465" s="1">
        <v>92.5</v>
      </c>
      <c r="F465" s="1">
        <v>92.5</v>
      </c>
      <c r="G465" s="21">
        <v>127</v>
      </c>
      <c r="H465" s="21">
        <f t="shared" si="30"/>
        <v>142.24</v>
      </c>
    </row>
    <row r="466" spans="1:8">
      <c r="A466" s="1">
        <v>460</v>
      </c>
      <c r="B466" s="23"/>
      <c r="C466" s="1" t="s">
        <v>301</v>
      </c>
      <c r="D466" s="22">
        <v>1.25</v>
      </c>
      <c r="E466" s="1">
        <v>92.5</v>
      </c>
      <c r="F466" s="1">
        <v>92.5</v>
      </c>
      <c r="G466" s="21">
        <v>127</v>
      </c>
      <c r="H466" s="21">
        <f t="shared" si="30"/>
        <v>158.75</v>
      </c>
    </row>
    <row r="467" spans="1:8" hidden="1">
      <c r="A467" s="1">
        <v>461</v>
      </c>
      <c r="B467" s="23"/>
      <c r="C467" s="1" t="s">
        <v>302</v>
      </c>
      <c r="D467" s="22">
        <v>1.1299999999999999</v>
      </c>
      <c r="E467" s="1">
        <v>92.5</v>
      </c>
      <c r="F467" s="1">
        <v>92.5</v>
      </c>
      <c r="G467" s="21">
        <v>127</v>
      </c>
      <c r="H467" s="21">
        <f t="shared" si="30"/>
        <v>143.51</v>
      </c>
    </row>
    <row r="468" spans="1:8" hidden="1">
      <c r="A468" s="1">
        <v>462</v>
      </c>
      <c r="B468" s="23"/>
      <c r="C468" s="1" t="s">
        <v>303</v>
      </c>
      <c r="D468" s="22">
        <v>1.1299999999999999</v>
      </c>
      <c r="E468" s="1">
        <v>92.5</v>
      </c>
      <c r="F468" s="1">
        <v>92.5</v>
      </c>
      <c r="G468" s="21">
        <v>127</v>
      </c>
      <c r="H468" s="21">
        <f t="shared" si="30"/>
        <v>143.51</v>
      </c>
    </row>
    <row r="469" spans="1:8" hidden="1">
      <c r="A469" s="1">
        <v>463</v>
      </c>
      <c r="B469" s="23"/>
      <c r="C469" s="1" t="s">
        <v>304</v>
      </c>
      <c r="D469" s="22">
        <v>5.42</v>
      </c>
      <c r="E469" s="1">
        <v>92.5</v>
      </c>
      <c r="F469" s="1">
        <v>92.5</v>
      </c>
      <c r="G469" s="21">
        <v>127</v>
      </c>
      <c r="H469" s="21">
        <f t="shared" si="30"/>
        <v>688.34</v>
      </c>
    </row>
    <row r="470" spans="1:8">
      <c r="A470" s="1">
        <v>464</v>
      </c>
      <c r="B470" s="23"/>
      <c r="C470" s="1" t="s">
        <v>305</v>
      </c>
      <c r="D470" s="22">
        <v>5.25</v>
      </c>
      <c r="E470" s="1">
        <v>92.5</v>
      </c>
      <c r="F470" s="1">
        <v>92.5</v>
      </c>
      <c r="G470" s="21">
        <v>140</v>
      </c>
      <c r="H470" s="21">
        <f t="shared" si="30"/>
        <v>735</v>
      </c>
    </row>
    <row r="471" spans="1:8" hidden="1">
      <c r="A471" s="1">
        <v>465</v>
      </c>
      <c r="B471" s="23"/>
      <c r="C471" s="1" t="s">
        <v>306</v>
      </c>
      <c r="D471" s="22">
        <v>2.0499999999999998</v>
      </c>
      <c r="E471" s="1">
        <v>92.5</v>
      </c>
      <c r="F471" s="1">
        <v>92.5</v>
      </c>
      <c r="G471" s="21">
        <v>131.65</v>
      </c>
      <c r="H471" s="21">
        <f t="shared" si="30"/>
        <v>269.88249999999999</v>
      </c>
    </row>
    <row r="472" spans="1:8" hidden="1">
      <c r="A472" s="1">
        <v>466</v>
      </c>
      <c r="B472" s="23"/>
      <c r="C472" s="1" t="s">
        <v>307</v>
      </c>
      <c r="D472" s="22">
        <v>3</v>
      </c>
      <c r="E472" s="1">
        <v>92.5</v>
      </c>
      <c r="F472" s="1">
        <v>92.5</v>
      </c>
      <c r="G472" s="21">
        <v>131.65</v>
      </c>
      <c r="H472" s="21">
        <f t="shared" si="30"/>
        <v>394.95000000000005</v>
      </c>
    </row>
    <row r="473" spans="1:8" hidden="1">
      <c r="A473" s="1">
        <v>467</v>
      </c>
      <c r="B473" s="23"/>
      <c r="C473" s="1" t="s">
        <v>308</v>
      </c>
      <c r="D473" s="22">
        <v>2.14</v>
      </c>
      <c r="E473" s="1">
        <v>92.5</v>
      </c>
      <c r="F473" s="1">
        <v>92.5</v>
      </c>
      <c r="G473" s="21">
        <v>131.65</v>
      </c>
      <c r="H473" s="21">
        <f t="shared" si="30"/>
        <v>281.73100000000005</v>
      </c>
    </row>
    <row r="474" spans="1:8" hidden="1">
      <c r="A474" s="1">
        <v>468</v>
      </c>
      <c r="B474" s="23"/>
      <c r="C474" s="1" t="s">
        <v>309</v>
      </c>
      <c r="D474" s="22">
        <v>2.12</v>
      </c>
      <c r="E474" s="1">
        <v>92.5</v>
      </c>
      <c r="F474" s="1">
        <v>92.5</v>
      </c>
      <c r="G474" s="21">
        <v>131.65</v>
      </c>
      <c r="H474" s="21">
        <f t="shared" si="30"/>
        <v>279.09800000000001</v>
      </c>
    </row>
    <row r="475" spans="1:8" hidden="1">
      <c r="A475" s="1">
        <v>469</v>
      </c>
      <c r="B475" s="23"/>
      <c r="C475" s="1" t="s">
        <v>310</v>
      </c>
      <c r="D475" s="22">
        <v>2.2000000000000002</v>
      </c>
      <c r="E475" s="1">
        <v>92.5</v>
      </c>
      <c r="F475" s="1">
        <v>92.5</v>
      </c>
      <c r="G475" s="21">
        <v>131.65</v>
      </c>
      <c r="H475" s="21">
        <f t="shared" si="30"/>
        <v>289.63000000000005</v>
      </c>
    </row>
    <row r="476" spans="1:8" hidden="1">
      <c r="A476" s="1">
        <v>470</v>
      </c>
      <c r="B476" s="23"/>
      <c r="C476" s="1" t="s">
        <v>311</v>
      </c>
      <c r="D476" s="22">
        <v>2.7</v>
      </c>
      <c r="E476" s="1">
        <v>92.5</v>
      </c>
      <c r="F476" s="1">
        <v>92.5</v>
      </c>
      <c r="G476" s="21">
        <v>131.65</v>
      </c>
      <c r="H476" s="21">
        <f t="shared" si="30"/>
        <v>355.45500000000004</v>
      </c>
    </row>
    <row r="477" spans="1:8" hidden="1">
      <c r="A477" s="1">
        <v>471</v>
      </c>
      <c r="B477" s="23"/>
      <c r="C477" s="1" t="s">
        <v>312</v>
      </c>
      <c r="D477" s="22">
        <v>3</v>
      </c>
      <c r="E477" s="1">
        <v>92.5</v>
      </c>
      <c r="F477" s="1">
        <v>92.5</v>
      </c>
      <c r="G477" s="21">
        <v>131.65</v>
      </c>
      <c r="H477" s="21">
        <f t="shared" si="30"/>
        <v>394.95000000000005</v>
      </c>
    </row>
    <row r="478" spans="1:8" hidden="1">
      <c r="A478" s="1">
        <v>472</v>
      </c>
      <c r="B478" s="23"/>
      <c r="C478" s="1" t="s">
        <v>313</v>
      </c>
      <c r="D478" s="22">
        <v>5.67</v>
      </c>
      <c r="E478" s="1">
        <v>92.5</v>
      </c>
      <c r="F478" s="1">
        <v>92.5</v>
      </c>
      <c r="G478" s="21">
        <v>131.65</v>
      </c>
      <c r="H478" s="21">
        <f t="shared" si="30"/>
        <v>746.45550000000003</v>
      </c>
    </row>
    <row r="479" spans="1:8" hidden="1">
      <c r="A479" s="1">
        <v>473</v>
      </c>
      <c r="B479" s="23"/>
      <c r="C479" s="1" t="s">
        <v>314</v>
      </c>
      <c r="D479" s="22">
        <v>5.82</v>
      </c>
      <c r="E479" s="1">
        <v>92.5</v>
      </c>
      <c r="F479" s="1">
        <v>92.5</v>
      </c>
      <c r="G479" s="21">
        <v>131.65</v>
      </c>
      <c r="H479" s="21">
        <f t="shared" si="30"/>
        <v>766.20300000000009</v>
      </c>
    </row>
    <row r="480" spans="1:8" hidden="1">
      <c r="A480" s="1">
        <v>474</v>
      </c>
      <c r="B480" s="23"/>
      <c r="C480" s="1" t="s">
        <v>315</v>
      </c>
      <c r="D480" s="22">
        <v>6.12</v>
      </c>
      <c r="E480" s="1">
        <v>92.5</v>
      </c>
      <c r="F480" s="1">
        <v>92.5</v>
      </c>
      <c r="G480" s="21">
        <v>131.65</v>
      </c>
      <c r="H480" s="21">
        <f t="shared" si="30"/>
        <v>805.69800000000009</v>
      </c>
    </row>
    <row r="481" spans="1:8" hidden="1">
      <c r="A481" s="1">
        <v>475</v>
      </c>
      <c r="B481" s="23"/>
      <c r="C481" s="1" t="s">
        <v>316</v>
      </c>
      <c r="D481" s="22">
        <v>5.95</v>
      </c>
      <c r="E481" s="1">
        <v>92.5</v>
      </c>
      <c r="F481" s="1">
        <v>92.5</v>
      </c>
      <c r="G481" s="21">
        <v>131.65</v>
      </c>
      <c r="H481" s="21">
        <f t="shared" si="30"/>
        <v>783.31750000000011</v>
      </c>
    </row>
    <row r="482" spans="1:8" hidden="1">
      <c r="A482" s="1">
        <v>476</v>
      </c>
      <c r="B482" s="23"/>
      <c r="C482" s="1" t="s">
        <v>317</v>
      </c>
      <c r="D482" s="22">
        <v>5.7</v>
      </c>
      <c r="E482" s="1">
        <v>92.5</v>
      </c>
      <c r="F482" s="1">
        <v>92.5</v>
      </c>
      <c r="G482" s="21">
        <v>131.65</v>
      </c>
      <c r="H482" s="21">
        <f t="shared" si="30"/>
        <v>750.40500000000009</v>
      </c>
    </row>
    <row r="483" spans="1:8" hidden="1">
      <c r="A483" s="1">
        <v>477</v>
      </c>
      <c r="B483" s="23"/>
      <c r="C483" s="1" t="s">
        <v>318</v>
      </c>
      <c r="D483" s="22">
        <v>5.72</v>
      </c>
      <c r="E483" s="1">
        <v>92.5</v>
      </c>
      <c r="F483" s="1">
        <v>92.5</v>
      </c>
      <c r="G483" s="21">
        <v>131.65</v>
      </c>
      <c r="H483" s="21">
        <f t="shared" si="30"/>
        <v>753.03800000000001</v>
      </c>
    </row>
    <row r="484" spans="1:8" hidden="1">
      <c r="A484" s="1">
        <v>478</v>
      </c>
      <c r="B484" s="23"/>
      <c r="C484" s="1" t="s">
        <v>319</v>
      </c>
      <c r="D484" s="22">
        <v>5.88</v>
      </c>
      <c r="E484" s="1">
        <v>92.5</v>
      </c>
      <c r="F484" s="1">
        <v>92.5</v>
      </c>
      <c r="G484" s="21">
        <v>131.65</v>
      </c>
      <c r="H484" s="21">
        <f t="shared" si="30"/>
        <v>774.10199999999998</v>
      </c>
    </row>
    <row r="485" spans="1:8" hidden="1">
      <c r="A485" s="1">
        <v>479</v>
      </c>
      <c r="B485" s="23"/>
      <c r="C485" s="1" t="s">
        <v>320</v>
      </c>
      <c r="D485" s="22">
        <v>3.55</v>
      </c>
      <c r="E485" s="1">
        <v>92.5</v>
      </c>
      <c r="F485" s="1">
        <v>92.5</v>
      </c>
      <c r="G485" s="21">
        <v>131.65</v>
      </c>
      <c r="H485" s="21">
        <f t="shared" si="30"/>
        <v>467.35750000000002</v>
      </c>
    </row>
    <row r="486" spans="1:8" hidden="1">
      <c r="A486" s="1">
        <v>480</v>
      </c>
      <c r="B486" s="23"/>
      <c r="C486" s="1" t="s">
        <v>321</v>
      </c>
      <c r="D486" s="22">
        <v>3.4</v>
      </c>
      <c r="E486" s="1">
        <v>92.5</v>
      </c>
      <c r="F486" s="1">
        <v>92.5</v>
      </c>
      <c r="G486" s="21">
        <v>131.65</v>
      </c>
      <c r="H486" s="21">
        <f t="shared" si="30"/>
        <v>447.61</v>
      </c>
    </row>
    <row r="487" spans="1:8" hidden="1">
      <c r="A487" s="1">
        <v>481</v>
      </c>
      <c r="B487" s="23"/>
      <c r="C487" s="1" t="s">
        <v>322</v>
      </c>
      <c r="D487" s="22">
        <v>3.5</v>
      </c>
      <c r="E487" s="1">
        <v>92.5</v>
      </c>
      <c r="F487" s="1">
        <v>92.5</v>
      </c>
      <c r="G487" s="21">
        <v>131.65</v>
      </c>
      <c r="H487" s="21">
        <f t="shared" si="30"/>
        <v>460.77500000000003</v>
      </c>
    </row>
    <row r="488" spans="1:8" hidden="1">
      <c r="A488" s="1">
        <v>482</v>
      </c>
      <c r="B488" s="23"/>
      <c r="C488" s="1" t="s">
        <v>323</v>
      </c>
      <c r="D488" s="22">
        <v>3.3</v>
      </c>
      <c r="E488" s="1">
        <v>92.5</v>
      </c>
      <c r="F488" s="1">
        <v>92.5</v>
      </c>
      <c r="G488" s="21">
        <v>131.65</v>
      </c>
      <c r="H488" s="21">
        <f t="shared" si="30"/>
        <v>434.44499999999999</v>
      </c>
    </row>
    <row r="489" spans="1:8" hidden="1">
      <c r="A489" s="1">
        <v>483</v>
      </c>
      <c r="B489" s="23"/>
      <c r="C489" s="1" t="s">
        <v>324</v>
      </c>
      <c r="D489" s="22">
        <v>4.0999999999999996</v>
      </c>
      <c r="E489" s="1">
        <v>92.5</v>
      </c>
      <c r="F489" s="1">
        <v>92.5</v>
      </c>
      <c r="G489" s="21">
        <v>131.65</v>
      </c>
      <c r="H489" s="21">
        <f t="shared" si="30"/>
        <v>539.76499999999999</v>
      </c>
    </row>
    <row r="490" spans="1:8" hidden="1">
      <c r="A490" s="1">
        <v>484</v>
      </c>
      <c r="B490" s="23"/>
      <c r="C490" s="1" t="s">
        <v>325</v>
      </c>
      <c r="D490" s="22">
        <v>5.22</v>
      </c>
      <c r="E490" s="1">
        <v>92.5</v>
      </c>
      <c r="F490" s="1">
        <v>92.5</v>
      </c>
      <c r="G490" s="21">
        <v>131.65</v>
      </c>
      <c r="H490" s="21">
        <f t="shared" si="30"/>
        <v>687.21299999999997</v>
      </c>
    </row>
    <row r="491" spans="1:8" hidden="1">
      <c r="A491" s="1">
        <v>485</v>
      </c>
      <c r="B491" s="23"/>
      <c r="C491" s="1" t="s">
        <v>326</v>
      </c>
      <c r="D491" s="22">
        <v>4.05</v>
      </c>
      <c r="E491" s="1">
        <v>92.5</v>
      </c>
      <c r="F491" s="1">
        <v>92.5</v>
      </c>
      <c r="G491" s="21">
        <v>131.65</v>
      </c>
      <c r="H491" s="21">
        <f t="shared" si="30"/>
        <v>533.1825</v>
      </c>
    </row>
    <row r="492" spans="1:8" hidden="1">
      <c r="A492" s="1">
        <v>486</v>
      </c>
      <c r="B492" s="23"/>
      <c r="C492" s="1" t="s">
        <v>327</v>
      </c>
      <c r="D492" s="22">
        <v>3.75</v>
      </c>
      <c r="E492" s="1">
        <v>92.5</v>
      </c>
      <c r="F492" s="1">
        <v>92.5</v>
      </c>
      <c r="G492" s="21">
        <v>131.65</v>
      </c>
      <c r="H492" s="21">
        <f t="shared" si="30"/>
        <v>493.6875</v>
      </c>
    </row>
    <row r="493" spans="1:8" hidden="1">
      <c r="A493" s="1">
        <v>487</v>
      </c>
      <c r="B493" s="23"/>
      <c r="C493" s="1" t="s">
        <v>328</v>
      </c>
      <c r="D493" s="22">
        <v>3.5</v>
      </c>
      <c r="E493" s="1">
        <v>92.5</v>
      </c>
      <c r="F493" s="1">
        <v>92.5</v>
      </c>
      <c r="G493" s="21">
        <v>131.65</v>
      </c>
      <c r="H493" s="21">
        <f t="shared" si="30"/>
        <v>460.77500000000003</v>
      </c>
    </row>
    <row r="494" spans="1:8" hidden="1">
      <c r="A494" s="1">
        <v>488</v>
      </c>
      <c r="B494" s="23"/>
      <c r="C494" s="1" t="s">
        <v>329</v>
      </c>
      <c r="D494" s="22">
        <v>1.2</v>
      </c>
      <c r="E494" s="1">
        <v>92.5</v>
      </c>
      <c r="F494" s="1">
        <v>92.5</v>
      </c>
      <c r="G494" s="21">
        <v>131.65</v>
      </c>
      <c r="H494" s="21">
        <f t="shared" si="30"/>
        <v>157.97999999999999</v>
      </c>
    </row>
    <row r="495" spans="1:8">
      <c r="A495" s="1">
        <v>489</v>
      </c>
      <c r="B495" s="23"/>
      <c r="C495" s="1" t="s">
        <v>330</v>
      </c>
      <c r="D495" s="22">
        <v>1.25</v>
      </c>
      <c r="E495" s="1">
        <v>92.5</v>
      </c>
      <c r="F495" s="1">
        <v>92.5</v>
      </c>
      <c r="G495" s="21">
        <v>131.65</v>
      </c>
      <c r="H495" s="21">
        <f t="shared" si="30"/>
        <v>164.5625</v>
      </c>
    </row>
    <row r="496" spans="1:8">
      <c r="A496" s="1">
        <v>490</v>
      </c>
      <c r="B496" s="23"/>
      <c r="C496" s="1" t="s">
        <v>331</v>
      </c>
      <c r="D496" s="22">
        <v>1.25</v>
      </c>
      <c r="E496" s="1">
        <v>92.5</v>
      </c>
      <c r="F496" s="1">
        <v>92.5</v>
      </c>
      <c r="G496" s="21">
        <v>131.65</v>
      </c>
      <c r="H496" s="21">
        <f t="shared" si="30"/>
        <v>164.5625</v>
      </c>
    </row>
    <row r="497" spans="1:8" hidden="1">
      <c r="A497" s="1">
        <v>491</v>
      </c>
      <c r="B497" s="23"/>
      <c r="C497" s="1" t="s">
        <v>332</v>
      </c>
      <c r="D497" s="22">
        <v>1.1000000000000001</v>
      </c>
      <c r="E497" s="1">
        <v>92.5</v>
      </c>
      <c r="F497" s="1">
        <v>92.5</v>
      </c>
      <c r="G497" s="21">
        <v>131.65</v>
      </c>
      <c r="H497" s="21">
        <f t="shared" si="30"/>
        <v>144.81500000000003</v>
      </c>
    </row>
    <row r="498" spans="1:8" hidden="1">
      <c r="A498" s="1">
        <v>492</v>
      </c>
      <c r="B498" s="23"/>
      <c r="C498" s="1" t="s">
        <v>333</v>
      </c>
      <c r="D498" s="22">
        <v>1.1000000000000001</v>
      </c>
      <c r="E498" s="1">
        <v>92.5</v>
      </c>
      <c r="F498" s="1">
        <v>92.5</v>
      </c>
      <c r="G498" s="21">
        <v>131.65</v>
      </c>
      <c r="H498" s="21">
        <f t="shared" si="30"/>
        <v>144.81500000000003</v>
      </c>
    </row>
    <row r="499" spans="1:8" hidden="1">
      <c r="A499" s="1">
        <v>493</v>
      </c>
      <c r="B499" s="23"/>
      <c r="C499" s="1" t="s">
        <v>334</v>
      </c>
      <c r="D499" s="22">
        <v>1.31</v>
      </c>
      <c r="E499" s="1">
        <v>92.5</v>
      </c>
      <c r="F499" s="1">
        <v>92.5</v>
      </c>
      <c r="G499" s="21">
        <v>131.65</v>
      </c>
      <c r="H499" s="21">
        <f t="shared" si="30"/>
        <v>172.4615</v>
      </c>
    </row>
    <row r="500" spans="1:8" hidden="1">
      <c r="A500" s="1">
        <v>494</v>
      </c>
      <c r="B500" s="23"/>
      <c r="C500" s="1" t="s">
        <v>335</v>
      </c>
      <c r="D500" s="22">
        <v>1.3</v>
      </c>
      <c r="E500" s="1">
        <v>92.5</v>
      </c>
      <c r="F500" s="1">
        <v>92.5</v>
      </c>
      <c r="G500" s="21">
        <v>131.65</v>
      </c>
      <c r="H500" s="21">
        <f t="shared" si="30"/>
        <v>171.14500000000001</v>
      </c>
    </row>
    <row r="501" spans="1:8" hidden="1">
      <c r="A501" s="1">
        <v>495</v>
      </c>
      <c r="B501" s="23"/>
      <c r="C501" s="1" t="s">
        <v>336</v>
      </c>
      <c r="D501" s="22">
        <v>1.3</v>
      </c>
      <c r="E501" s="1">
        <v>92.5</v>
      </c>
      <c r="F501" s="1">
        <v>92.5</v>
      </c>
      <c r="G501" s="21">
        <v>131.65</v>
      </c>
      <c r="H501" s="21">
        <f t="shared" si="30"/>
        <v>171.14500000000001</v>
      </c>
    </row>
    <row r="502" spans="1:8">
      <c r="A502" s="1">
        <v>496</v>
      </c>
      <c r="B502" s="23"/>
      <c r="C502" s="1" t="s">
        <v>337</v>
      </c>
      <c r="D502" s="22">
        <v>1.25</v>
      </c>
      <c r="E502" s="1">
        <v>92.5</v>
      </c>
      <c r="F502" s="1">
        <v>92.5</v>
      </c>
      <c r="G502" s="21">
        <v>131.65</v>
      </c>
      <c r="H502" s="21">
        <f t="shared" si="30"/>
        <v>164.5625</v>
      </c>
    </row>
    <row r="503" spans="1:8" hidden="1">
      <c r="A503" s="1">
        <v>497</v>
      </c>
      <c r="B503" s="23"/>
      <c r="C503" s="1" t="s">
        <v>338</v>
      </c>
      <c r="D503" s="22">
        <v>1.2</v>
      </c>
      <c r="E503" s="1">
        <v>92.5</v>
      </c>
      <c r="F503" s="1">
        <v>92.5</v>
      </c>
      <c r="G503" s="21">
        <v>131.65</v>
      </c>
      <c r="H503" s="21">
        <f t="shared" si="30"/>
        <v>157.97999999999999</v>
      </c>
    </row>
    <row r="504" spans="1:8" hidden="1">
      <c r="A504" s="1">
        <v>498</v>
      </c>
      <c r="B504" s="23"/>
      <c r="C504" s="1" t="s">
        <v>339</v>
      </c>
      <c r="D504" s="22">
        <v>1.2</v>
      </c>
      <c r="E504" s="1">
        <v>92.5</v>
      </c>
      <c r="F504" s="1">
        <v>92.5</v>
      </c>
      <c r="G504" s="21">
        <v>131.65</v>
      </c>
      <c r="H504" s="21">
        <f t="shared" si="30"/>
        <v>157.97999999999999</v>
      </c>
    </row>
    <row r="505" spans="1:8" hidden="1">
      <c r="A505" s="1">
        <v>499</v>
      </c>
      <c r="B505" s="23"/>
      <c r="C505" s="1" t="s">
        <v>340</v>
      </c>
      <c r="D505" s="22">
        <v>1.31</v>
      </c>
      <c r="E505" s="1">
        <v>92.5</v>
      </c>
      <c r="F505" s="1">
        <v>92.5</v>
      </c>
      <c r="G505" s="21">
        <v>131.65</v>
      </c>
      <c r="H505" s="21">
        <f t="shared" si="30"/>
        <v>172.4615</v>
      </c>
    </row>
    <row r="506" spans="1:8" hidden="1">
      <c r="A506" s="1">
        <v>500</v>
      </c>
      <c r="B506" s="23"/>
      <c r="C506" s="1" t="s">
        <v>341</v>
      </c>
      <c r="D506" s="22">
        <v>1.36</v>
      </c>
      <c r="E506" s="1">
        <v>92.5</v>
      </c>
      <c r="F506" s="1">
        <v>92.5</v>
      </c>
      <c r="G506" s="21">
        <v>131.65</v>
      </c>
      <c r="H506" s="21">
        <f t="shared" si="30"/>
        <v>179.04400000000001</v>
      </c>
    </row>
    <row r="507" spans="1:8" hidden="1">
      <c r="A507" s="1">
        <v>501</v>
      </c>
      <c r="B507" s="23"/>
      <c r="C507" s="1" t="s">
        <v>342</v>
      </c>
      <c r="D507" s="22">
        <v>1.1499999999999999</v>
      </c>
      <c r="E507" s="1">
        <v>92.5</v>
      </c>
      <c r="F507" s="1">
        <v>92.5</v>
      </c>
      <c r="G507" s="21">
        <v>131.65</v>
      </c>
      <c r="H507" s="21">
        <f t="shared" si="30"/>
        <v>151.39750000000001</v>
      </c>
    </row>
    <row r="508" spans="1:8" hidden="1">
      <c r="A508" s="1">
        <v>502</v>
      </c>
      <c r="B508" s="23"/>
      <c r="C508" s="1" t="s">
        <v>343</v>
      </c>
      <c r="D508" s="22">
        <v>1.1499999999999999</v>
      </c>
      <c r="E508" s="1">
        <v>92.5</v>
      </c>
      <c r="F508" s="1">
        <v>92.5</v>
      </c>
      <c r="G508" s="21">
        <v>131.65</v>
      </c>
      <c r="H508" s="21">
        <f t="shared" si="30"/>
        <v>151.39750000000001</v>
      </c>
    </row>
    <row r="509" spans="1:8" hidden="1">
      <c r="A509" s="1">
        <v>503</v>
      </c>
      <c r="B509" s="23"/>
      <c r="C509" s="1" t="s">
        <v>344</v>
      </c>
      <c r="D509" s="22">
        <v>1.4</v>
      </c>
      <c r="E509" s="1">
        <v>92.5</v>
      </c>
      <c r="F509" s="1">
        <v>92.5</v>
      </c>
      <c r="G509" s="21">
        <v>131.65</v>
      </c>
      <c r="H509" s="21">
        <f t="shared" si="30"/>
        <v>184.31</v>
      </c>
    </row>
    <row r="510" spans="1:8" hidden="1">
      <c r="A510" s="1">
        <v>504</v>
      </c>
      <c r="B510" s="23"/>
      <c r="C510" s="1" t="s">
        <v>345</v>
      </c>
      <c r="D510" s="22">
        <v>1.3</v>
      </c>
      <c r="E510" s="1">
        <v>92.5</v>
      </c>
      <c r="F510" s="1">
        <v>92.5</v>
      </c>
      <c r="G510" s="21">
        <v>131.65</v>
      </c>
      <c r="H510" s="21">
        <f t="shared" si="30"/>
        <v>171.14500000000001</v>
      </c>
    </row>
    <row r="511" spans="1:8" hidden="1">
      <c r="A511" s="1">
        <v>505</v>
      </c>
      <c r="B511" s="23"/>
      <c r="C511" s="1" t="s">
        <v>346</v>
      </c>
      <c r="D511" s="22">
        <v>1.2</v>
      </c>
      <c r="E511" s="1">
        <v>92.5</v>
      </c>
      <c r="F511" s="1">
        <v>92.5</v>
      </c>
      <c r="G511" s="21">
        <v>131.65</v>
      </c>
      <c r="H511" s="21">
        <f t="shared" si="30"/>
        <v>157.97999999999999</v>
      </c>
    </row>
    <row r="512" spans="1:8" hidden="1">
      <c r="A512" s="1">
        <v>506</v>
      </c>
      <c r="B512" s="23"/>
      <c r="C512" s="1" t="s">
        <v>347</v>
      </c>
      <c r="D512" s="22">
        <v>1.4</v>
      </c>
      <c r="E512" s="1">
        <v>92.5</v>
      </c>
      <c r="F512" s="1">
        <v>92.5</v>
      </c>
      <c r="G512" s="21">
        <v>131.65</v>
      </c>
      <c r="H512" s="21">
        <f t="shared" si="30"/>
        <v>184.31</v>
      </c>
    </row>
    <row r="513" spans="1:8" hidden="1">
      <c r="A513" s="1">
        <v>507</v>
      </c>
      <c r="B513" s="23"/>
      <c r="C513" s="1" t="s">
        <v>348</v>
      </c>
      <c r="D513" s="22">
        <v>1.21</v>
      </c>
      <c r="E513" s="1">
        <v>92.5</v>
      </c>
      <c r="F513" s="1">
        <v>92.5</v>
      </c>
      <c r="G513" s="21">
        <v>131.65</v>
      </c>
      <c r="H513" s="21">
        <f t="shared" si="30"/>
        <v>159.29650000000001</v>
      </c>
    </row>
    <row r="514" spans="1:8" hidden="1">
      <c r="A514" s="1">
        <v>508</v>
      </c>
      <c r="B514" s="23"/>
      <c r="C514" s="1" t="s">
        <v>349</v>
      </c>
      <c r="D514" s="22">
        <v>1.2</v>
      </c>
      <c r="E514" s="1">
        <v>92.5</v>
      </c>
      <c r="F514" s="1">
        <v>92.5</v>
      </c>
      <c r="G514" s="21">
        <v>131.65</v>
      </c>
      <c r="H514" s="21">
        <f t="shared" si="30"/>
        <v>157.97999999999999</v>
      </c>
    </row>
    <row r="515" spans="1:8" hidden="1">
      <c r="A515" s="1">
        <v>509</v>
      </c>
      <c r="B515" s="23"/>
      <c r="C515" s="1" t="s">
        <v>350</v>
      </c>
      <c r="D515" s="22">
        <v>1.35</v>
      </c>
      <c r="E515" s="1">
        <v>92.5</v>
      </c>
      <c r="F515" s="1">
        <v>92.5</v>
      </c>
      <c r="G515" s="21">
        <v>131.65</v>
      </c>
      <c r="H515" s="21">
        <f t="shared" si="30"/>
        <v>177.72750000000002</v>
      </c>
    </row>
    <row r="516" spans="1:8" hidden="1">
      <c r="A516" s="1">
        <v>510</v>
      </c>
      <c r="B516" s="23"/>
      <c r="C516" s="1" t="s">
        <v>351</v>
      </c>
      <c r="D516" s="22">
        <v>1.1000000000000001</v>
      </c>
      <c r="E516" s="1">
        <v>92.5</v>
      </c>
      <c r="F516" s="1">
        <v>92.5</v>
      </c>
      <c r="G516" s="21">
        <v>131.65</v>
      </c>
      <c r="H516" s="21">
        <f t="shared" si="30"/>
        <v>144.81500000000003</v>
      </c>
    </row>
    <row r="517" spans="1:8" hidden="1">
      <c r="A517" s="1">
        <v>511</v>
      </c>
      <c r="B517" s="23"/>
      <c r="C517" s="1" t="s">
        <v>352</v>
      </c>
      <c r="D517" s="22">
        <v>1.2</v>
      </c>
      <c r="E517" s="1">
        <v>92.5</v>
      </c>
      <c r="F517" s="1">
        <v>92.5</v>
      </c>
      <c r="G517" s="21">
        <v>131.65</v>
      </c>
      <c r="H517" s="21">
        <f t="shared" si="30"/>
        <v>157.97999999999999</v>
      </c>
    </row>
    <row r="518" spans="1:8" hidden="1">
      <c r="A518" s="1">
        <v>512</v>
      </c>
      <c r="B518" s="23"/>
      <c r="C518" s="1" t="s">
        <v>353</v>
      </c>
      <c r="D518" s="22">
        <v>1.51</v>
      </c>
      <c r="E518" s="1">
        <v>92.5</v>
      </c>
      <c r="F518" s="1">
        <v>92.5</v>
      </c>
      <c r="G518" s="21">
        <v>131.65</v>
      </c>
      <c r="H518" s="21">
        <f t="shared" si="30"/>
        <v>198.79150000000001</v>
      </c>
    </row>
    <row r="519" spans="1:8">
      <c r="A519" s="1">
        <v>513</v>
      </c>
      <c r="B519" s="23"/>
      <c r="C519" s="1" t="s">
        <v>354</v>
      </c>
      <c r="D519" s="22">
        <v>1.25</v>
      </c>
      <c r="E519" s="1">
        <v>92.5</v>
      </c>
      <c r="F519" s="1">
        <v>92.5</v>
      </c>
      <c r="G519" s="21">
        <v>131.65</v>
      </c>
      <c r="H519" s="21">
        <f t="shared" si="30"/>
        <v>164.5625</v>
      </c>
    </row>
    <row r="520" spans="1:8" hidden="1">
      <c r="A520" s="1">
        <v>514</v>
      </c>
      <c r="B520" s="23"/>
      <c r="C520" s="1" t="s">
        <v>355</v>
      </c>
      <c r="D520" s="22">
        <v>1.31</v>
      </c>
      <c r="E520" s="1">
        <v>92.5</v>
      </c>
      <c r="F520" s="1">
        <v>92.5</v>
      </c>
      <c r="G520" s="21">
        <v>131.65</v>
      </c>
      <c r="H520" s="21">
        <f t="shared" si="30"/>
        <v>172.4615</v>
      </c>
    </row>
    <row r="521" spans="1:8" hidden="1">
      <c r="A521" s="1">
        <v>515</v>
      </c>
      <c r="B521" s="23"/>
      <c r="C521" s="1" t="s">
        <v>356</v>
      </c>
      <c r="D521" s="22">
        <v>1.5</v>
      </c>
      <c r="E521" s="1">
        <v>92.5</v>
      </c>
      <c r="F521" s="1">
        <v>92.5</v>
      </c>
      <c r="G521" s="21">
        <v>131.65</v>
      </c>
      <c r="H521" s="21">
        <f t="shared" si="30"/>
        <v>197.47500000000002</v>
      </c>
    </row>
    <row r="522" spans="1:8" hidden="1">
      <c r="A522" s="1">
        <v>516</v>
      </c>
      <c r="B522" s="23"/>
      <c r="C522" s="1" t="s">
        <v>357</v>
      </c>
      <c r="D522" s="22">
        <v>1.2</v>
      </c>
      <c r="E522" s="1">
        <v>92.5</v>
      </c>
      <c r="F522" s="1">
        <v>92.5</v>
      </c>
      <c r="G522" s="21">
        <v>131.65</v>
      </c>
      <c r="H522" s="21">
        <f t="shared" si="30"/>
        <v>157.97999999999999</v>
      </c>
    </row>
    <row r="523" spans="1:8" hidden="1">
      <c r="A523" s="1">
        <v>517</v>
      </c>
      <c r="B523" s="23"/>
      <c r="C523" s="1" t="s">
        <v>358</v>
      </c>
      <c r="D523" s="22">
        <v>1.32</v>
      </c>
      <c r="E523" s="1">
        <v>92.5</v>
      </c>
      <c r="F523" s="1">
        <v>92.5</v>
      </c>
      <c r="G523" s="21">
        <v>131.65</v>
      </c>
      <c r="H523" s="21">
        <f t="shared" si="30"/>
        <v>173.77800000000002</v>
      </c>
    </row>
    <row r="524" spans="1:8" hidden="1">
      <c r="A524" s="1">
        <v>518</v>
      </c>
      <c r="B524" s="23"/>
      <c r="C524" s="1" t="s">
        <v>359</v>
      </c>
      <c r="D524" s="22">
        <v>1.33</v>
      </c>
      <c r="E524" s="1">
        <v>92.5</v>
      </c>
      <c r="F524" s="1">
        <v>92.5</v>
      </c>
      <c r="G524" s="21">
        <v>131.65</v>
      </c>
      <c r="H524" s="21">
        <f t="shared" si="30"/>
        <v>175.09450000000001</v>
      </c>
    </row>
    <row r="525" spans="1:8" hidden="1">
      <c r="A525" s="1">
        <v>519</v>
      </c>
      <c r="B525" s="23"/>
      <c r="C525" s="1" t="s">
        <v>360</v>
      </c>
      <c r="D525" s="22">
        <v>1.1200000000000001</v>
      </c>
      <c r="E525" s="1">
        <v>92.5</v>
      </c>
      <c r="F525" s="1">
        <v>92.5</v>
      </c>
      <c r="G525" s="21">
        <v>131.65</v>
      </c>
      <c r="H525" s="21">
        <f t="shared" si="30"/>
        <v>147.44800000000001</v>
      </c>
    </row>
    <row r="526" spans="1:8" hidden="1">
      <c r="A526" s="1">
        <v>520</v>
      </c>
      <c r="B526" s="23"/>
      <c r="C526" s="1" t="s">
        <v>361</v>
      </c>
      <c r="D526" s="22">
        <v>1.18</v>
      </c>
      <c r="E526" s="1">
        <v>92.5</v>
      </c>
      <c r="F526" s="1">
        <v>92.5</v>
      </c>
      <c r="G526" s="21">
        <v>131.65</v>
      </c>
      <c r="H526" s="21">
        <f t="shared" si="30"/>
        <v>155.34700000000001</v>
      </c>
    </row>
    <row r="527" spans="1:8" hidden="1">
      <c r="A527" s="1">
        <v>521</v>
      </c>
      <c r="B527" s="23"/>
      <c r="C527" s="1" t="s">
        <v>362</v>
      </c>
      <c r="D527" s="22">
        <v>1.22</v>
      </c>
      <c r="E527" s="1">
        <v>92.5</v>
      </c>
      <c r="F527" s="1">
        <v>92.5</v>
      </c>
      <c r="G527" s="21">
        <v>131.65</v>
      </c>
      <c r="H527" s="21">
        <f t="shared" si="30"/>
        <v>160.613</v>
      </c>
    </row>
    <row r="528" spans="1:8" hidden="1">
      <c r="A528" s="1">
        <v>522</v>
      </c>
      <c r="B528" s="23"/>
      <c r="C528" s="1" t="s">
        <v>363</v>
      </c>
      <c r="D528" s="22">
        <v>1.41</v>
      </c>
      <c r="E528" s="1">
        <v>92.5</v>
      </c>
      <c r="F528" s="1">
        <v>92.5</v>
      </c>
      <c r="G528" s="21">
        <v>131.65</v>
      </c>
      <c r="H528" s="21">
        <f t="shared" ref="H528:H540" si="31">D528*G528</f>
        <v>185.62649999999999</v>
      </c>
    </row>
    <row r="529" spans="1:8" hidden="1">
      <c r="A529" s="1">
        <v>523</v>
      </c>
      <c r="B529" s="23"/>
      <c r="C529" s="1" t="s">
        <v>364</v>
      </c>
      <c r="D529" s="22">
        <v>1.26</v>
      </c>
      <c r="E529" s="1">
        <v>92.5</v>
      </c>
      <c r="F529" s="1">
        <v>92.5</v>
      </c>
      <c r="G529" s="21">
        <v>131.65</v>
      </c>
      <c r="H529" s="21">
        <f t="shared" si="31"/>
        <v>165.87900000000002</v>
      </c>
    </row>
    <row r="530" spans="1:8" hidden="1">
      <c r="A530" s="1">
        <v>524</v>
      </c>
      <c r="B530" s="23"/>
      <c r="C530" s="1" t="s">
        <v>365</v>
      </c>
      <c r="D530" s="22">
        <v>1.31</v>
      </c>
      <c r="E530" s="1">
        <v>92.5</v>
      </c>
      <c r="F530" s="1">
        <v>92.5</v>
      </c>
      <c r="G530" s="21">
        <v>131.65</v>
      </c>
      <c r="H530" s="21">
        <f t="shared" si="31"/>
        <v>172.4615</v>
      </c>
    </row>
    <row r="531" spans="1:8" hidden="1">
      <c r="A531" s="1">
        <v>525</v>
      </c>
      <c r="B531" s="23"/>
      <c r="C531" s="1" t="s">
        <v>366</v>
      </c>
      <c r="D531" s="22">
        <v>1.19</v>
      </c>
      <c r="E531" s="1">
        <v>92.5</v>
      </c>
      <c r="F531" s="1">
        <v>92.5</v>
      </c>
      <c r="G531" s="21">
        <v>131.65</v>
      </c>
      <c r="H531" s="21">
        <f t="shared" si="31"/>
        <v>156.6635</v>
      </c>
    </row>
    <row r="532" spans="1:8" hidden="1">
      <c r="A532" s="1">
        <v>526</v>
      </c>
      <c r="B532" s="23"/>
      <c r="C532" s="1" t="s">
        <v>367</v>
      </c>
      <c r="D532" s="22">
        <v>1.4</v>
      </c>
      <c r="E532" s="1">
        <v>92.5</v>
      </c>
      <c r="F532" s="1">
        <v>92.5</v>
      </c>
      <c r="G532" s="21">
        <v>131.65</v>
      </c>
      <c r="H532" s="21">
        <f t="shared" si="31"/>
        <v>184.31</v>
      </c>
    </row>
    <row r="533" spans="1:8" hidden="1">
      <c r="A533" s="1">
        <v>527</v>
      </c>
      <c r="B533" s="23"/>
      <c r="C533" s="1" t="s">
        <v>368</v>
      </c>
      <c r="D533" s="22">
        <v>1.2</v>
      </c>
      <c r="E533" s="1">
        <v>92.5</v>
      </c>
      <c r="F533" s="1">
        <v>92.5</v>
      </c>
      <c r="G533" s="21">
        <v>131.65</v>
      </c>
      <c r="H533" s="21">
        <f t="shared" si="31"/>
        <v>157.97999999999999</v>
      </c>
    </row>
    <row r="534" spans="1:8" hidden="1">
      <c r="A534" s="1">
        <v>528</v>
      </c>
      <c r="B534" s="23"/>
      <c r="C534" s="1" t="s">
        <v>369</v>
      </c>
      <c r="D534" s="22">
        <v>1.17</v>
      </c>
      <c r="E534" s="1">
        <v>92.5</v>
      </c>
      <c r="F534" s="1">
        <v>92.5</v>
      </c>
      <c r="G534" s="21">
        <v>131.65</v>
      </c>
      <c r="H534" s="21">
        <f t="shared" si="31"/>
        <v>154.03049999999999</v>
      </c>
    </row>
    <row r="535" spans="1:8" hidden="1">
      <c r="A535" s="1">
        <v>529</v>
      </c>
      <c r="B535" s="23"/>
      <c r="C535" s="1" t="s">
        <v>370</v>
      </c>
      <c r="D535" s="22">
        <v>1.32</v>
      </c>
      <c r="E535" s="1">
        <v>92.5</v>
      </c>
      <c r="F535" s="1">
        <v>92.5</v>
      </c>
      <c r="G535" s="21">
        <v>131.65</v>
      </c>
      <c r="H535" s="21">
        <f t="shared" si="31"/>
        <v>173.77800000000002</v>
      </c>
    </row>
    <row r="536" spans="1:8" hidden="1">
      <c r="A536" s="1">
        <v>530</v>
      </c>
      <c r="B536" s="23"/>
      <c r="C536" s="1" t="s">
        <v>371</v>
      </c>
      <c r="D536" s="22">
        <v>1.28</v>
      </c>
      <c r="E536" s="1">
        <v>92.5</v>
      </c>
      <c r="F536" s="1">
        <v>92.5</v>
      </c>
      <c r="G536" s="21">
        <v>131.65</v>
      </c>
      <c r="H536" s="21">
        <f t="shared" si="31"/>
        <v>168.512</v>
      </c>
    </row>
    <row r="537" spans="1:8">
      <c r="A537" s="1">
        <v>531</v>
      </c>
      <c r="B537" s="23"/>
      <c r="C537" s="1" t="s">
        <v>372</v>
      </c>
      <c r="D537" s="22">
        <v>1.25</v>
      </c>
      <c r="E537" s="1">
        <v>92.5</v>
      </c>
      <c r="F537" s="1">
        <v>92.5</v>
      </c>
      <c r="G537" s="21">
        <v>131.65</v>
      </c>
      <c r="H537" s="21">
        <f t="shared" si="31"/>
        <v>164.5625</v>
      </c>
    </row>
    <row r="538" spans="1:8" hidden="1">
      <c r="A538" s="1">
        <v>532</v>
      </c>
      <c r="B538" s="23"/>
      <c r="C538" s="1" t="s">
        <v>373</v>
      </c>
      <c r="D538" s="22">
        <v>1.32</v>
      </c>
      <c r="E538" s="1">
        <v>92.5</v>
      </c>
      <c r="F538" s="1">
        <v>92.5</v>
      </c>
      <c r="G538" s="21">
        <v>131.65</v>
      </c>
      <c r="H538" s="21">
        <f t="shared" si="31"/>
        <v>173.77800000000002</v>
      </c>
    </row>
    <row r="539" spans="1:8" hidden="1">
      <c r="A539" s="1">
        <v>533</v>
      </c>
      <c r="B539" s="23"/>
      <c r="C539" s="1" t="s">
        <v>374</v>
      </c>
      <c r="D539" s="22">
        <v>1.4</v>
      </c>
      <c r="E539" s="1">
        <v>92.5</v>
      </c>
      <c r="F539" s="1">
        <v>92.5</v>
      </c>
      <c r="G539" s="21">
        <v>131.65</v>
      </c>
      <c r="H539" s="21">
        <f t="shared" si="31"/>
        <v>184.31</v>
      </c>
    </row>
    <row r="540" spans="1:8" hidden="1">
      <c r="A540" s="1">
        <v>534</v>
      </c>
      <c r="B540" s="23"/>
      <c r="C540" s="1" t="s">
        <v>375</v>
      </c>
      <c r="D540" s="22">
        <v>1.35</v>
      </c>
      <c r="E540" s="1">
        <v>92.5</v>
      </c>
      <c r="F540" s="1">
        <v>92.5</v>
      </c>
      <c r="G540" s="21">
        <v>131.65</v>
      </c>
      <c r="H540" s="21">
        <f t="shared" si="31"/>
        <v>177.72750000000002</v>
      </c>
    </row>
    <row r="541" spans="1:8">
      <c r="A541" s="1">
        <v>535</v>
      </c>
      <c r="B541" s="23"/>
      <c r="C541" s="1" t="s">
        <v>376</v>
      </c>
      <c r="D541" s="22">
        <v>31.25</v>
      </c>
      <c r="E541" s="23">
        <v>86</v>
      </c>
      <c r="F541" s="23">
        <f>65-E541</f>
        <v>-21</v>
      </c>
      <c r="G541" s="21">
        <v>90</v>
      </c>
      <c r="H541" s="21">
        <f>(((D541*E541)/100)*G541)</f>
        <v>2418.75</v>
      </c>
    </row>
    <row r="542" spans="1:8" hidden="1">
      <c r="A542" s="1">
        <v>536</v>
      </c>
      <c r="B542" s="23"/>
      <c r="C542" s="1" t="s">
        <v>377</v>
      </c>
      <c r="D542" s="22">
        <v>11.6</v>
      </c>
      <c r="E542" s="23">
        <v>86</v>
      </c>
      <c r="F542" s="23">
        <f t="shared" ref="F542:F596" si="32">65-E542</f>
        <v>-21</v>
      </c>
      <c r="G542" s="21">
        <v>90</v>
      </c>
      <c r="H542" s="21">
        <f t="shared" ref="H542:H573" si="33">(((D542*E542)/100)*G542)</f>
        <v>897.84</v>
      </c>
    </row>
    <row r="543" spans="1:8" hidden="1">
      <c r="A543" s="1">
        <v>537</v>
      </c>
      <c r="B543" s="23"/>
      <c r="C543" s="1" t="s">
        <v>378</v>
      </c>
      <c r="D543" s="22">
        <v>21.75</v>
      </c>
      <c r="E543" s="23">
        <v>86</v>
      </c>
      <c r="F543" s="23">
        <f t="shared" si="32"/>
        <v>-21</v>
      </c>
      <c r="G543" s="21">
        <v>90</v>
      </c>
      <c r="H543" s="21">
        <f t="shared" si="33"/>
        <v>1683.4499999999998</v>
      </c>
    </row>
    <row r="544" spans="1:8" hidden="1">
      <c r="A544" s="1">
        <v>538</v>
      </c>
      <c r="B544" s="23"/>
      <c r="C544" s="1" t="s">
        <v>379</v>
      </c>
      <c r="D544" s="22">
        <v>16.649999999999999</v>
      </c>
      <c r="E544" s="23">
        <v>86</v>
      </c>
      <c r="F544" s="23">
        <f t="shared" si="32"/>
        <v>-21</v>
      </c>
      <c r="G544" s="21">
        <v>90</v>
      </c>
      <c r="H544" s="21">
        <f t="shared" si="33"/>
        <v>1288.7099999999998</v>
      </c>
    </row>
    <row r="545" spans="1:8" hidden="1">
      <c r="A545" s="1">
        <v>539</v>
      </c>
      <c r="B545" s="23"/>
      <c r="C545" s="1" t="s">
        <v>380</v>
      </c>
      <c r="D545" s="22">
        <v>14.15</v>
      </c>
      <c r="E545" s="23">
        <v>86</v>
      </c>
      <c r="F545" s="23">
        <f t="shared" si="32"/>
        <v>-21</v>
      </c>
      <c r="G545" s="21">
        <v>90</v>
      </c>
      <c r="H545" s="21">
        <f t="shared" si="33"/>
        <v>1095.21</v>
      </c>
    </row>
    <row r="546" spans="1:8" hidden="1">
      <c r="A546" s="1">
        <v>540</v>
      </c>
      <c r="B546" s="23"/>
      <c r="C546" s="1" t="s">
        <v>381</v>
      </c>
      <c r="D546" s="22">
        <v>15.6</v>
      </c>
      <c r="E546" s="23">
        <v>86</v>
      </c>
      <c r="F546" s="23">
        <f t="shared" si="32"/>
        <v>-21</v>
      </c>
      <c r="G546" s="21">
        <v>90</v>
      </c>
      <c r="H546" s="21">
        <f t="shared" si="33"/>
        <v>1207.4399999999998</v>
      </c>
    </row>
    <row r="547" spans="1:8">
      <c r="A547" s="1">
        <v>541</v>
      </c>
      <c r="B547" s="23"/>
      <c r="C547" s="1" t="s">
        <v>382</v>
      </c>
      <c r="D547" s="22">
        <v>13.25</v>
      </c>
      <c r="E547" s="23">
        <v>86</v>
      </c>
      <c r="F547" s="23">
        <f t="shared" si="32"/>
        <v>-21</v>
      </c>
      <c r="G547" s="21">
        <v>90</v>
      </c>
      <c r="H547" s="21">
        <f t="shared" si="33"/>
        <v>1025.55</v>
      </c>
    </row>
    <row r="548" spans="1:8" hidden="1">
      <c r="A548" s="1">
        <v>542</v>
      </c>
      <c r="B548" s="23"/>
      <c r="C548" s="1" t="s">
        <v>383</v>
      </c>
      <c r="D548" s="22">
        <v>12.45</v>
      </c>
      <c r="E548" s="23">
        <v>86</v>
      </c>
      <c r="F548" s="23">
        <f t="shared" si="32"/>
        <v>-21</v>
      </c>
      <c r="G548" s="21">
        <v>90</v>
      </c>
      <c r="H548" s="21">
        <f t="shared" si="33"/>
        <v>963.63000000000011</v>
      </c>
    </row>
    <row r="549" spans="1:8" hidden="1">
      <c r="A549" s="1">
        <v>543</v>
      </c>
      <c r="B549" s="23"/>
      <c r="C549" s="1" t="s">
        <v>384</v>
      </c>
      <c r="D549" s="22">
        <v>15.6</v>
      </c>
      <c r="E549" s="23">
        <v>86</v>
      </c>
      <c r="F549" s="23">
        <f t="shared" si="32"/>
        <v>-21</v>
      </c>
      <c r="G549" s="21">
        <v>90</v>
      </c>
      <c r="H549" s="21">
        <f t="shared" si="33"/>
        <v>1207.4399999999998</v>
      </c>
    </row>
    <row r="550" spans="1:8" hidden="1">
      <c r="A550" s="1">
        <v>544</v>
      </c>
      <c r="B550" s="23"/>
      <c r="C550" s="1" t="s">
        <v>385</v>
      </c>
      <c r="D550" s="22">
        <v>27.5</v>
      </c>
      <c r="E550" s="23">
        <v>86</v>
      </c>
      <c r="F550" s="23">
        <f t="shared" si="32"/>
        <v>-21</v>
      </c>
      <c r="G550" s="21">
        <v>90</v>
      </c>
      <c r="H550" s="21">
        <f t="shared" si="33"/>
        <v>2128.5</v>
      </c>
    </row>
    <row r="551" spans="1:8" hidden="1">
      <c r="A551" s="1">
        <v>545</v>
      </c>
      <c r="B551" s="23"/>
      <c r="C551" s="1" t="s">
        <v>386</v>
      </c>
      <c r="D551" s="22">
        <v>13.9</v>
      </c>
      <c r="E551" s="23">
        <v>86</v>
      </c>
      <c r="F551" s="23">
        <f t="shared" si="32"/>
        <v>-21</v>
      </c>
      <c r="G551" s="21">
        <v>90</v>
      </c>
      <c r="H551" s="21">
        <f t="shared" si="33"/>
        <v>1075.8600000000001</v>
      </c>
    </row>
    <row r="552" spans="1:8" hidden="1">
      <c r="A552" s="1">
        <v>546</v>
      </c>
      <c r="B552" s="23"/>
      <c r="C552" s="1" t="s">
        <v>387</v>
      </c>
      <c r="D552" s="22">
        <v>24.82</v>
      </c>
      <c r="E552" s="23">
        <v>86</v>
      </c>
      <c r="F552" s="23">
        <f t="shared" si="32"/>
        <v>-21</v>
      </c>
      <c r="G552" s="21">
        <v>90</v>
      </c>
      <c r="H552" s="21">
        <f t="shared" si="33"/>
        <v>1921.0679999999998</v>
      </c>
    </row>
    <row r="553" spans="1:8" hidden="1">
      <c r="A553" s="1">
        <v>547</v>
      </c>
      <c r="B553" s="23"/>
      <c r="C553" s="1" t="s">
        <v>388</v>
      </c>
      <c r="D553" s="22">
        <v>13.95</v>
      </c>
      <c r="E553" s="23">
        <v>86</v>
      </c>
      <c r="F553" s="23">
        <f t="shared" si="32"/>
        <v>-21</v>
      </c>
      <c r="G553" s="21">
        <v>90</v>
      </c>
      <c r="H553" s="21">
        <f t="shared" si="33"/>
        <v>1079.73</v>
      </c>
    </row>
    <row r="554" spans="1:8" hidden="1">
      <c r="A554" s="1">
        <v>548</v>
      </c>
      <c r="B554" s="23"/>
      <c r="C554" s="1" t="s">
        <v>389</v>
      </c>
      <c r="D554" s="22">
        <v>16.95</v>
      </c>
      <c r="E554" s="23">
        <v>86</v>
      </c>
      <c r="F554" s="23">
        <f t="shared" si="32"/>
        <v>-21</v>
      </c>
      <c r="G554" s="21">
        <v>90</v>
      </c>
      <c r="H554" s="21">
        <f t="shared" si="33"/>
        <v>1311.93</v>
      </c>
    </row>
    <row r="555" spans="1:8" hidden="1">
      <c r="A555" s="1">
        <v>549</v>
      </c>
      <c r="B555" s="23"/>
      <c r="C555" s="1" t="s">
        <v>390</v>
      </c>
      <c r="D555" s="22">
        <v>9.35</v>
      </c>
      <c r="E555" s="23">
        <v>86</v>
      </c>
      <c r="F555" s="23">
        <f t="shared" si="32"/>
        <v>-21</v>
      </c>
      <c r="G555" s="21">
        <v>90</v>
      </c>
      <c r="H555" s="21">
        <f t="shared" si="33"/>
        <v>723.69</v>
      </c>
    </row>
    <row r="556" spans="1:8" hidden="1">
      <c r="A556" s="1">
        <v>550</v>
      </c>
      <c r="B556" s="23"/>
      <c r="C556" s="1" t="s">
        <v>391</v>
      </c>
      <c r="D556" s="22">
        <v>17.3</v>
      </c>
      <c r="E556" s="23">
        <v>86</v>
      </c>
      <c r="F556" s="23">
        <f t="shared" si="32"/>
        <v>-21</v>
      </c>
      <c r="G556" s="21">
        <v>90</v>
      </c>
      <c r="H556" s="21">
        <f t="shared" si="33"/>
        <v>1339.02</v>
      </c>
    </row>
    <row r="557" spans="1:8" hidden="1">
      <c r="A557" s="1">
        <v>551</v>
      </c>
      <c r="B557" s="23"/>
      <c r="C557" s="1" t="s">
        <v>392</v>
      </c>
      <c r="D557" s="22">
        <v>12.05</v>
      </c>
      <c r="E557" s="23">
        <v>92.5</v>
      </c>
      <c r="F557" s="23">
        <f t="shared" si="32"/>
        <v>-27.5</v>
      </c>
      <c r="G557" s="21">
        <v>102.5</v>
      </c>
      <c r="H557" s="21">
        <f t="shared" si="33"/>
        <v>1142.4906249999999</v>
      </c>
    </row>
    <row r="558" spans="1:8" hidden="1">
      <c r="A558" s="1">
        <v>552</v>
      </c>
      <c r="B558" s="23"/>
      <c r="C558" s="1" t="s">
        <v>393</v>
      </c>
      <c r="D558" s="22">
        <v>7.66</v>
      </c>
      <c r="E558" s="23">
        <v>92.5</v>
      </c>
      <c r="F558" s="23">
        <f t="shared" si="32"/>
        <v>-27.5</v>
      </c>
      <c r="G558" s="21">
        <v>102.5</v>
      </c>
      <c r="H558" s="21">
        <f t="shared" si="33"/>
        <v>726.26375000000007</v>
      </c>
    </row>
    <row r="559" spans="1:8" hidden="1">
      <c r="A559" s="1">
        <v>553</v>
      </c>
      <c r="B559" s="23"/>
      <c r="C559" s="1" t="s">
        <v>394</v>
      </c>
      <c r="D559" s="22">
        <v>8.5</v>
      </c>
      <c r="E559" s="23">
        <v>92.5</v>
      </c>
      <c r="F559" s="23">
        <f t="shared" si="32"/>
        <v>-27.5</v>
      </c>
      <c r="G559" s="21">
        <v>102.5</v>
      </c>
      <c r="H559" s="21">
        <f t="shared" si="33"/>
        <v>805.90625</v>
      </c>
    </row>
    <row r="560" spans="1:8" hidden="1">
      <c r="A560" s="1">
        <v>554</v>
      </c>
      <c r="B560" s="23"/>
      <c r="C560" s="1" t="s">
        <v>395</v>
      </c>
      <c r="D560" s="22">
        <v>7.41</v>
      </c>
      <c r="E560" s="23">
        <v>92.5</v>
      </c>
      <c r="F560" s="23">
        <f t="shared" si="32"/>
        <v>-27.5</v>
      </c>
      <c r="G560" s="21">
        <v>102.5</v>
      </c>
      <c r="H560" s="21">
        <f t="shared" si="33"/>
        <v>702.56062500000007</v>
      </c>
    </row>
    <row r="561" spans="1:8" hidden="1">
      <c r="A561" s="1">
        <v>555</v>
      </c>
      <c r="B561" s="23"/>
      <c r="C561" s="1" t="s">
        <v>396</v>
      </c>
      <c r="D561" s="22">
        <v>8.4</v>
      </c>
      <c r="E561" s="23">
        <v>92.5</v>
      </c>
      <c r="F561" s="23">
        <f t="shared" si="32"/>
        <v>-27.5</v>
      </c>
      <c r="G561" s="21">
        <v>102.5</v>
      </c>
      <c r="H561" s="21">
        <f t="shared" si="33"/>
        <v>796.42499999999995</v>
      </c>
    </row>
    <row r="562" spans="1:8" hidden="1">
      <c r="A562" s="1">
        <v>556</v>
      </c>
      <c r="B562" s="23"/>
      <c r="C562" s="1" t="s">
        <v>397</v>
      </c>
      <c r="D562" s="22">
        <v>12.5</v>
      </c>
      <c r="E562" s="23">
        <v>92.5</v>
      </c>
      <c r="F562" s="23">
        <f t="shared" si="32"/>
        <v>-27.5</v>
      </c>
      <c r="G562" s="21">
        <v>102.5</v>
      </c>
      <c r="H562" s="21">
        <f t="shared" si="33"/>
        <v>1185.15625</v>
      </c>
    </row>
    <row r="563" spans="1:8" hidden="1">
      <c r="A563" s="1">
        <v>557</v>
      </c>
      <c r="B563" s="23"/>
      <c r="C563" s="1" t="s">
        <v>398</v>
      </c>
      <c r="D563" s="22">
        <v>14.5</v>
      </c>
      <c r="E563" s="23">
        <v>92.5</v>
      </c>
      <c r="F563" s="23">
        <f t="shared" si="32"/>
        <v>-27.5</v>
      </c>
      <c r="G563" s="21">
        <v>102.5</v>
      </c>
      <c r="H563" s="21">
        <f t="shared" si="33"/>
        <v>1374.78125</v>
      </c>
    </row>
    <row r="564" spans="1:8" hidden="1">
      <c r="A564" s="1">
        <v>558</v>
      </c>
      <c r="B564" s="23"/>
      <c r="C564" s="1" t="s">
        <v>399</v>
      </c>
      <c r="D564" s="22">
        <v>8.75</v>
      </c>
      <c r="E564" s="23">
        <v>92.5</v>
      </c>
      <c r="F564" s="23">
        <f t="shared" si="32"/>
        <v>-27.5</v>
      </c>
      <c r="G564" s="21">
        <v>102.5</v>
      </c>
      <c r="H564" s="21">
        <f t="shared" si="33"/>
        <v>829.609375</v>
      </c>
    </row>
    <row r="565" spans="1:8" hidden="1">
      <c r="A565" s="1">
        <v>559</v>
      </c>
      <c r="B565" s="23"/>
      <c r="C565" s="1" t="s">
        <v>400</v>
      </c>
      <c r="D565" s="22">
        <v>15.8</v>
      </c>
      <c r="E565" s="23">
        <v>92.5</v>
      </c>
      <c r="F565" s="23">
        <f t="shared" si="32"/>
        <v>-27.5</v>
      </c>
      <c r="G565" s="21">
        <v>102.5</v>
      </c>
      <c r="H565" s="21">
        <f t="shared" si="33"/>
        <v>1498.0374999999999</v>
      </c>
    </row>
    <row r="566" spans="1:8" hidden="1">
      <c r="A566" s="1">
        <v>560</v>
      </c>
      <c r="B566" s="23"/>
      <c r="C566" s="1" t="s">
        <v>401</v>
      </c>
      <c r="D566" s="22">
        <v>14</v>
      </c>
      <c r="E566" s="23">
        <v>92.5</v>
      </c>
      <c r="F566" s="23">
        <f t="shared" si="32"/>
        <v>-27.5</v>
      </c>
      <c r="G566" s="21">
        <v>102.5</v>
      </c>
      <c r="H566" s="21">
        <f t="shared" si="33"/>
        <v>1327.375</v>
      </c>
    </row>
    <row r="567" spans="1:8" hidden="1">
      <c r="A567" s="1">
        <v>561</v>
      </c>
      <c r="B567" s="23"/>
      <c r="C567" s="1" t="s">
        <v>402</v>
      </c>
      <c r="D567" s="22">
        <v>15.2</v>
      </c>
      <c r="E567" s="23">
        <v>90</v>
      </c>
      <c r="F567" s="23">
        <f t="shared" si="32"/>
        <v>-25</v>
      </c>
      <c r="G567" s="21">
        <v>91</v>
      </c>
      <c r="H567" s="21">
        <f t="shared" si="33"/>
        <v>1244.8799999999999</v>
      </c>
    </row>
    <row r="568" spans="1:8" hidden="1">
      <c r="A568" s="1">
        <v>562</v>
      </c>
      <c r="B568" s="23"/>
      <c r="C568" s="1" t="s">
        <v>403</v>
      </c>
      <c r="D568" s="22">
        <v>15.6</v>
      </c>
      <c r="E568" s="23">
        <v>90</v>
      </c>
      <c r="F568" s="23">
        <f t="shared" si="32"/>
        <v>-25</v>
      </c>
      <c r="G568" s="21">
        <v>91</v>
      </c>
      <c r="H568" s="21">
        <f t="shared" si="33"/>
        <v>1277.6399999999999</v>
      </c>
    </row>
    <row r="569" spans="1:8" hidden="1">
      <c r="A569" s="1">
        <v>563</v>
      </c>
      <c r="B569" s="23"/>
      <c r="C569" s="1" t="s">
        <v>404</v>
      </c>
      <c r="D569" s="22">
        <v>14.8</v>
      </c>
      <c r="E569" s="23">
        <v>86</v>
      </c>
      <c r="F569" s="23">
        <f t="shared" si="32"/>
        <v>-21</v>
      </c>
      <c r="G569" s="21">
        <v>89</v>
      </c>
      <c r="H569" s="21">
        <f t="shared" si="33"/>
        <v>1132.7919999999999</v>
      </c>
    </row>
    <row r="570" spans="1:8" hidden="1">
      <c r="A570" s="1">
        <v>564</v>
      </c>
      <c r="B570" s="23"/>
      <c r="C570" s="1" t="s">
        <v>405</v>
      </c>
      <c r="D570" s="22">
        <v>19.05</v>
      </c>
      <c r="E570" s="23">
        <v>86</v>
      </c>
      <c r="F570" s="23">
        <f t="shared" si="32"/>
        <v>-21</v>
      </c>
      <c r="G570" s="21">
        <v>89</v>
      </c>
      <c r="H570" s="21">
        <f t="shared" si="33"/>
        <v>1458.087</v>
      </c>
    </row>
    <row r="571" spans="1:8" hidden="1">
      <c r="A571" s="1">
        <v>565</v>
      </c>
      <c r="B571" s="23"/>
      <c r="C571" s="1" t="s">
        <v>406</v>
      </c>
      <c r="D571" s="22">
        <v>15.4</v>
      </c>
      <c r="E571" s="23">
        <v>86</v>
      </c>
      <c r="F571" s="23">
        <f t="shared" si="32"/>
        <v>-21</v>
      </c>
      <c r="G571" s="21">
        <v>89</v>
      </c>
      <c r="H571" s="21">
        <f t="shared" si="33"/>
        <v>1178.7160000000001</v>
      </c>
    </row>
    <row r="572" spans="1:8" hidden="1">
      <c r="A572" s="1">
        <v>566</v>
      </c>
      <c r="B572" s="23"/>
      <c r="C572" s="1" t="s">
        <v>407</v>
      </c>
      <c r="D572" s="22">
        <v>13.75</v>
      </c>
      <c r="E572" s="23">
        <v>86</v>
      </c>
      <c r="F572" s="23">
        <f t="shared" si="32"/>
        <v>-21</v>
      </c>
      <c r="G572" s="21">
        <v>89</v>
      </c>
      <c r="H572" s="21">
        <f t="shared" si="33"/>
        <v>1052.425</v>
      </c>
    </row>
    <row r="573" spans="1:8" hidden="1">
      <c r="A573" s="1">
        <v>567</v>
      </c>
      <c r="B573" s="23"/>
      <c r="C573" s="1" t="s">
        <v>408</v>
      </c>
      <c r="D573" s="22">
        <v>14.95</v>
      </c>
      <c r="E573" s="23">
        <v>86</v>
      </c>
      <c r="F573" s="23">
        <f t="shared" si="32"/>
        <v>-21</v>
      </c>
      <c r="G573" s="21">
        <v>89</v>
      </c>
      <c r="H573" s="21">
        <f t="shared" si="33"/>
        <v>1144.2730000000001</v>
      </c>
    </row>
    <row r="574" spans="1:8" hidden="1">
      <c r="A574" s="1">
        <v>568</v>
      </c>
      <c r="B574" s="23"/>
      <c r="C574" s="1" t="s">
        <v>409</v>
      </c>
      <c r="D574" s="22">
        <v>41.7</v>
      </c>
      <c r="E574" s="23">
        <v>92.5</v>
      </c>
      <c r="F574" s="23">
        <f t="shared" si="32"/>
        <v>-27.5</v>
      </c>
      <c r="G574" s="21">
        <v>90</v>
      </c>
      <c r="H574" s="21">
        <f>G574*D574</f>
        <v>3753.0000000000005</v>
      </c>
    </row>
    <row r="575" spans="1:8" hidden="1">
      <c r="A575" s="1">
        <v>569</v>
      </c>
      <c r="B575" s="23"/>
      <c r="C575" s="1" t="s">
        <v>410</v>
      </c>
      <c r="D575" s="22">
        <v>19</v>
      </c>
      <c r="E575" s="23">
        <v>92.5</v>
      </c>
      <c r="F575" s="23">
        <f t="shared" si="32"/>
        <v>-27.5</v>
      </c>
      <c r="G575" s="21">
        <v>90</v>
      </c>
      <c r="H575" s="21">
        <f t="shared" ref="H575:H582" si="34">G575*D575</f>
        <v>1710</v>
      </c>
    </row>
    <row r="576" spans="1:8" hidden="1">
      <c r="A576" s="1">
        <v>570</v>
      </c>
      <c r="B576" s="23"/>
      <c r="C576" s="1" t="s">
        <v>411</v>
      </c>
      <c r="D576" s="22">
        <v>10.75</v>
      </c>
      <c r="E576" s="23">
        <v>92.5</v>
      </c>
      <c r="F576" s="23">
        <f t="shared" si="32"/>
        <v>-27.5</v>
      </c>
      <c r="G576" s="21">
        <v>90</v>
      </c>
      <c r="H576" s="21">
        <f t="shared" si="34"/>
        <v>967.5</v>
      </c>
    </row>
    <row r="577" spans="1:8" hidden="1">
      <c r="A577" s="1">
        <v>571</v>
      </c>
      <c r="B577" s="23"/>
      <c r="C577" s="1" t="s">
        <v>412</v>
      </c>
      <c r="D577" s="22">
        <v>35.9</v>
      </c>
      <c r="E577" s="23">
        <v>92.5</v>
      </c>
      <c r="F577" s="23">
        <f t="shared" si="32"/>
        <v>-27.5</v>
      </c>
      <c r="G577" s="21">
        <v>90</v>
      </c>
      <c r="H577" s="21">
        <f t="shared" si="34"/>
        <v>3231</v>
      </c>
    </row>
    <row r="578" spans="1:8" hidden="1">
      <c r="A578" s="1">
        <v>572</v>
      </c>
      <c r="B578" s="23"/>
      <c r="C578" s="1" t="s">
        <v>413</v>
      </c>
      <c r="D578" s="22">
        <v>33.11</v>
      </c>
      <c r="E578" s="23">
        <v>92.5</v>
      </c>
      <c r="F578" s="23">
        <f t="shared" si="32"/>
        <v>-27.5</v>
      </c>
      <c r="G578" s="21">
        <v>90</v>
      </c>
      <c r="H578" s="21">
        <f t="shared" si="34"/>
        <v>2979.9</v>
      </c>
    </row>
    <row r="579" spans="1:8" hidden="1">
      <c r="A579" s="1">
        <v>573</v>
      </c>
      <c r="B579" s="23"/>
      <c r="C579" s="1" t="s">
        <v>414</v>
      </c>
      <c r="D579" s="22">
        <v>26.8</v>
      </c>
      <c r="E579" s="23">
        <v>92.5</v>
      </c>
      <c r="F579" s="23">
        <f t="shared" si="32"/>
        <v>-27.5</v>
      </c>
      <c r="G579" s="21">
        <v>90</v>
      </c>
      <c r="H579" s="21">
        <f t="shared" si="34"/>
        <v>2412</v>
      </c>
    </row>
    <row r="580" spans="1:8" hidden="1">
      <c r="A580" s="1">
        <v>574</v>
      </c>
      <c r="B580" s="23"/>
      <c r="C580" s="1" t="s">
        <v>415</v>
      </c>
      <c r="D580" s="22">
        <v>38.299999999999997</v>
      </c>
      <c r="E580" s="23">
        <v>92.5</v>
      </c>
      <c r="F580" s="23">
        <f t="shared" si="32"/>
        <v>-27.5</v>
      </c>
      <c r="G580" s="21">
        <v>90</v>
      </c>
      <c r="H580" s="21">
        <f t="shared" si="34"/>
        <v>3446.9999999999995</v>
      </c>
    </row>
    <row r="581" spans="1:8" hidden="1">
      <c r="A581" s="1">
        <v>575</v>
      </c>
      <c r="B581" s="23"/>
      <c r="C581" s="1" t="s">
        <v>416</v>
      </c>
      <c r="D581" s="22">
        <v>50.7</v>
      </c>
      <c r="E581" s="23">
        <v>92.5</v>
      </c>
      <c r="F581" s="23">
        <f t="shared" si="32"/>
        <v>-27.5</v>
      </c>
      <c r="G581" s="21">
        <v>100.5</v>
      </c>
      <c r="H581" s="21">
        <f t="shared" si="34"/>
        <v>5095.3500000000004</v>
      </c>
    </row>
    <row r="582" spans="1:8" hidden="1">
      <c r="A582" s="1">
        <v>576</v>
      </c>
      <c r="B582" s="23"/>
      <c r="C582" s="1" t="s">
        <v>417</v>
      </c>
      <c r="D582" s="22">
        <v>46</v>
      </c>
      <c r="E582" s="23">
        <v>92.5</v>
      </c>
      <c r="F582" s="23">
        <f t="shared" si="32"/>
        <v>-27.5</v>
      </c>
      <c r="G582" s="21">
        <v>150</v>
      </c>
      <c r="H582" s="21">
        <f t="shared" si="34"/>
        <v>6900</v>
      </c>
    </row>
    <row r="583" spans="1:8" hidden="1">
      <c r="A583" s="1">
        <v>577</v>
      </c>
      <c r="B583" s="23"/>
      <c r="C583" s="1" t="s">
        <v>418</v>
      </c>
      <c r="D583" s="22">
        <v>16</v>
      </c>
      <c r="E583" s="23">
        <v>86</v>
      </c>
      <c r="F583" s="23">
        <f t="shared" si="32"/>
        <v>-21</v>
      </c>
      <c r="G583" s="21">
        <v>94.8</v>
      </c>
      <c r="H583" s="21">
        <f>(((D583*E583)/100)*G583)</f>
        <v>1304.4479999999999</v>
      </c>
    </row>
    <row r="584" spans="1:8" hidden="1">
      <c r="A584" s="1">
        <v>578</v>
      </c>
      <c r="B584" s="23"/>
      <c r="C584" s="1" t="s">
        <v>419</v>
      </c>
      <c r="D584" s="22">
        <v>15.4</v>
      </c>
      <c r="E584" s="23">
        <v>86</v>
      </c>
      <c r="F584" s="23">
        <f t="shared" si="32"/>
        <v>-21</v>
      </c>
      <c r="G584" s="21">
        <v>94.8</v>
      </c>
      <c r="H584" s="21">
        <f t="shared" ref="H584:H596" si="35">(((D584*E584)/100)*G584)</f>
        <v>1255.5312000000001</v>
      </c>
    </row>
    <row r="585" spans="1:8" hidden="1">
      <c r="A585" s="1">
        <v>579</v>
      </c>
      <c r="B585" s="23"/>
      <c r="C585" s="1" t="s">
        <v>420</v>
      </c>
      <c r="D585" s="22">
        <v>16.3</v>
      </c>
      <c r="E585" s="23">
        <v>86</v>
      </c>
      <c r="F585" s="23">
        <f t="shared" si="32"/>
        <v>-21</v>
      </c>
      <c r="G585" s="21">
        <v>94.8</v>
      </c>
      <c r="H585" s="21">
        <f t="shared" si="35"/>
        <v>1328.9063999999998</v>
      </c>
    </row>
    <row r="586" spans="1:8" hidden="1">
      <c r="A586" s="1">
        <v>580</v>
      </c>
      <c r="B586" s="23"/>
      <c r="C586" s="1" t="s">
        <v>421</v>
      </c>
      <c r="D586" s="22">
        <v>15</v>
      </c>
      <c r="E586" s="23">
        <v>86</v>
      </c>
      <c r="F586" s="23">
        <f t="shared" si="32"/>
        <v>-21</v>
      </c>
      <c r="G586" s="21">
        <v>94.8</v>
      </c>
      <c r="H586" s="21">
        <f t="shared" si="35"/>
        <v>1222.92</v>
      </c>
    </row>
    <row r="587" spans="1:8" hidden="1">
      <c r="A587" s="1">
        <v>581</v>
      </c>
      <c r="B587" s="23"/>
      <c r="C587" s="1" t="s">
        <v>422</v>
      </c>
      <c r="D587" s="22">
        <v>12.7</v>
      </c>
      <c r="E587" s="23">
        <v>86</v>
      </c>
      <c r="F587" s="23">
        <f t="shared" si="32"/>
        <v>-21</v>
      </c>
      <c r="G587" s="21">
        <v>94.8</v>
      </c>
      <c r="H587" s="21">
        <f t="shared" si="35"/>
        <v>1035.4056</v>
      </c>
    </row>
    <row r="588" spans="1:8" hidden="1">
      <c r="A588" s="1">
        <v>582</v>
      </c>
      <c r="B588" s="23"/>
      <c r="C588" s="1" t="s">
        <v>423</v>
      </c>
      <c r="D588" s="22">
        <v>13</v>
      </c>
      <c r="E588" s="23">
        <v>86</v>
      </c>
      <c r="F588" s="23">
        <f t="shared" si="32"/>
        <v>-21</v>
      </c>
      <c r="G588" s="21">
        <v>94.8</v>
      </c>
      <c r="H588" s="21">
        <f t="shared" si="35"/>
        <v>1059.864</v>
      </c>
    </row>
    <row r="589" spans="1:8" hidden="1">
      <c r="A589" s="1">
        <v>583</v>
      </c>
      <c r="B589" s="23"/>
      <c r="C589" s="1" t="s">
        <v>424</v>
      </c>
      <c r="D589" s="22">
        <v>13</v>
      </c>
      <c r="E589" s="23">
        <v>86</v>
      </c>
      <c r="F589" s="23">
        <f t="shared" si="32"/>
        <v>-21</v>
      </c>
      <c r="G589" s="21">
        <v>94.8</v>
      </c>
      <c r="H589" s="21">
        <f t="shared" si="35"/>
        <v>1059.864</v>
      </c>
    </row>
    <row r="590" spans="1:8" hidden="1">
      <c r="A590" s="1">
        <v>584</v>
      </c>
      <c r="B590" s="23"/>
      <c r="C590" s="1" t="s">
        <v>425</v>
      </c>
      <c r="D590" s="22">
        <v>16.5</v>
      </c>
      <c r="E590" s="23">
        <v>86</v>
      </c>
      <c r="F590" s="23">
        <f t="shared" si="32"/>
        <v>-21</v>
      </c>
      <c r="G590" s="21">
        <v>94.8</v>
      </c>
      <c r="H590" s="21">
        <f t="shared" si="35"/>
        <v>1345.212</v>
      </c>
    </row>
    <row r="591" spans="1:8" hidden="1">
      <c r="A591" s="1">
        <v>585</v>
      </c>
      <c r="B591" s="23"/>
      <c r="C591" s="1" t="s">
        <v>426</v>
      </c>
      <c r="D591" s="22">
        <v>31.5</v>
      </c>
      <c r="E591" s="23">
        <v>86</v>
      </c>
      <c r="F591" s="23">
        <f t="shared" si="32"/>
        <v>-21</v>
      </c>
      <c r="G591" s="21">
        <v>94.8</v>
      </c>
      <c r="H591" s="21">
        <f t="shared" si="35"/>
        <v>2568.1320000000001</v>
      </c>
    </row>
    <row r="592" spans="1:8" hidden="1">
      <c r="A592" s="1">
        <v>586</v>
      </c>
      <c r="B592" s="23"/>
      <c r="C592" s="1" t="s">
        <v>427</v>
      </c>
      <c r="D592" s="22">
        <v>22</v>
      </c>
      <c r="E592" s="23">
        <v>86</v>
      </c>
      <c r="F592" s="23">
        <f t="shared" si="32"/>
        <v>-21</v>
      </c>
      <c r="G592" s="21">
        <v>94.8</v>
      </c>
      <c r="H592" s="21">
        <f t="shared" si="35"/>
        <v>1793.6160000000002</v>
      </c>
    </row>
    <row r="593" spans="1:8">
      <c r="A593" s="1">
        <v>587</v>
      </c>
      <c r="B593" s="23"/>
      <c r="C593" s="1" t="s">
        <v>428</v>
      </c>
      <c r="D593" s="22">
        <v>25</v>
      </c>
      <c r="E593" s="23">
        <v>86</v>
      </c>
      <c r="F593" s="23">
        <f t="shared" si="32"/>
        <v>-21</v>
      </c>
      <c r="G593" s="21">
        <v>94.8</v>
      </c>
      <c r="H593" s="21">
        <f t="shared" si="35"/>
        <v>2038.2</v>
      </c>
    </row>
    <row r="594" spans="1:8" hidden="1">
      <c r="A594" s="1">
        <v>588</v>
      </c>
      <c r="B594" s="23"/>
      <c r="C594" s="1" t="s">
        <v>429</v>
      </c>
      <c r="D594" s="22">
        <v>20</v>
      </c>
      <c r="E594" s="23">
        <v>86</v>
      </c>
      <c r="F594" s="23">
        <f t="shared" si="32"/>
        <v>-21</v>
      </c>
      <c r="G594" s="21">
        <v>94.8</v>
      </c>
      <c r="H594" s="21">
        <f t="shared" si="35"/>
        <v>1630.56</v>
      </c>
    </row>
    <row r="595" spans="1:8" hidden="1">
      <c r="A595" s="1">
        <v>589</v>
      </c>
      <c r="B595" s="23"/>
      <c r="C595" s="1" t="s">
        <v>430</v>
      </c>
      <c r="D595" s="22">
        <v>15.2</v>
      </c>
      <c r="E595" s="23">
        <v>86</v>
      </c>
      <c r="F595" s="23">
        <f t="shared" si="32"/>
        <v>-21</v>
      </c>
      <c r="G595" s="21">
        <v>94.8</v>
      </c>
      <c r="H595" s="21">
        <f t="shared" si="35"/>
        <v>1239.2256</v>
      </c>
    </row>
    <row r="596" spans="1:8" hidden="1">
      <c r="A596" s="1">
        <v>590</v>
      </c>
      <c r="B596" s="23"/>
      <c r="C596" s="1" t="s">
        <v>431</v>
      </c>
      <c r="D596" s="22">
        <v>18.2</v>
      </c>
      <c r="E596" s="23">
        <v>86</v>
      </c>
      <c r="F596" s="23">
        <f t="shared" si="32"/>
        <v>-21</v>
      </c>
      <c r="G596" s="21">
        <v>94.8</v>
      </c>
      <c r="H596" s="21">
        <f t="shared" si="35"/>
        <v>1483.8096</v>
      </c>
    </row>
    <row r="597" spans="1:8" hidden="1">
      <c r="A597" s="1">
        <v>591</v>
      </c>
      <c r="B597" s="23"/>
      <c r="C597" s="1" t="s">
        <v>432</v>
      </c>
      <c r="D597" s="22">
        <v>30</v>
      </c>
      <c r="E597" s="23">
        <v>92.5</v>
      </c>
      <c r="F597" s="23">
        <v>92.5</v>
      </c>
      <c r="G597" s="21">
        <v>115</v>
      </c>
      <c r="H597" s="21">
        <f>D597*G597</f>
        <v>3450</v>
      </c>
    </row>
    <row r="598" spans="1:8" hidden="1">
      <c r="A598" s="1">
        <v>592</v>
      </c>
      <c r="B598" s="23"/>
      <c r="C598" s="1" t="s">
        <v>433</v>
      </c>
      <c r="D598" s="22">
        <v>30</v>
      </c>
      <c r="E598" s="23">
        <v>92.5</v>
      </c>
      <c r="F598" s="23">
        <v>92.5</v>
      </c>
      <c r="G598" s="21">
        <v>115</v>
      </c>
      <c r="H598" s="21">
        <f>D598*G598</f>
        <v>3450</v>
      </c>
    </row>
    <row r="599" spans="1:8" hidden="1">
      <c r="A599" s="1">
        <v>593</v>
      </c>
      <c r="B599" s="23"/>
      <c r="C599" s="1" t="s">
        <v>642</v>
      </c>
      <c r="D599" s="22">
        <v>13.8</v>
      </c>
      <c r="E599" s="23">
        <v>86</v>
      </c>
      <c r="F599" s="23">
        <f>21-E599</f>
        <v>-65</v>
      </c>
      <c r="G599" s="21">
        <v>90</v>
      </c>
      <c r="H599" s="21">
        <f>(((D599*E599)/100)*G599)</f>
        <v>1068.1200000000001</v>
      </c>
    </row>
    <row r="600" spans="1:8">
      <c r="A600" s="1">
        <v>594</v>
      </c>
      <c r="B600" s="23"/>
      <c r="C600" s="1" t="s">
        <v>643</v>
      </c>
      <c r="D600" s="22">
        <v>25.91</v>
      </c>
      <c r="E600" s="23">
        <v>86</v>
      </c>
      <c r="F600" s="23">
        <f t="shared" ref="F600:F659" si="36">21-E600</f>
        <v>-65</v>
      </c>
      <c r="G600" s="21">
        <v>90</v>
      </c>
      <c r="H600" s="21">
        <f t="shared" ref="H600:H619" si="37">(((D600*E600)/100)*G600)</f>
        <v>2005.4340000000002</v>
      </c>
    </row>
    <row r="601" spans="1:8" hidden="1">
      <c r="A601" s="1">
        <v>595</v>
      </c>
      <c r="B601" s="23"/>
      <c r="C601" s="1" t="s">
        <v>644</v>
      </c>
      <c r="D601" s="22">
        <v>10.15</v>
      </c>
      <c r="E601" s="23">
        <v>86</v>
      </c>
      <c r="F601" s="23">
        <f t="shared" si="36"/>
        <v>-65</v>
      </c>
      <c r="G601" s="21">
        <v>90</v>
      </c>
      <c r="H601" s="21">
        <f t="shared" si="37"/>
        <v>785.6099999999999</v>
      </c>
    </row>
    <row r="602" spans="1:8" hidden="1">
      <c r="A602" s="1">
        <v>596</v>
      </c>
      <c r="B602" s="23"/>
      <c r="C602" s="1" t="s">
        <v>645</v>
      </c>
      <c r="D602" s="22">
        <v>35</v>
      </c>
      <c r="E602" s="23">
        <v>86</v>
      </c>
      <c r="F602" s="23">
        <f t="shared" si="36"/>
        <v>-65</v>
      </c>
      <c r="G602" s="21">
        <v>90</v>
      </c>
      <c r="H602" s="21">
        <f t="shared" si="37"/>
        <v>2709</v>
      </c>
    </row>
    <row r="603" spans="1:8" hidden="1">
      <c r="A603" s="1">
        <v>597</v>
      </c>
      <c r="B603" s="23"/>
      <c r="C603" s="1" t="s">
        <v>646</v>
      </c>
      <c r="D603" s="22">
        <v>22.23</v>
      </c>
      <c r="E603" s="23">
        <v>86</v>
      </c>
      <c r="F603" s="23">
        <f t="shared" si="36"/>
        <v>-65</v>
      </c>
      <c r="G603" s="21">
        <v>90</v>
      </c>
      <c r="H603" s="21">
        <f t="shared" si="37"/>
        <v>1720.6019999999999</v>
      </c>
    </row>
    <row r="604" spans="1:8" hidden="1">
      <c r="A604" s="1">
        <v>598</v>
      </c>
      <c r="B604" s="23"/>
      <c r="C604" s="1" t="s">
        <v>647</v>
      </c>
      <c r="D604" s="22">
        <v>18.7</v>
      </c>
      <c r="E604" s="23">
        <v>86</v>
      </c>
      <c r="F604" s="23">
        <f t="shared" si="36"/>
        <v>-65</v>
      </c>
      <c r="G604" s="21">
        <v>90</v>
      </c>
      <c r="H604" s="21">
        <f t="shared" si="37"/>
        <v>1447.38</v>
      </c>
    </row>
    <row r="605" spans="1:8" hidden="1">
      <c r="A605" s="1">
        <v>599</v>
      </c>
      <c r="B605" s="23"/>
      <c r="C605" s="1" t="s">
        <v>648</v>
      </c>
      <c r="D605" s="22">
        <v>9.7200000000000006</v>
      </c>
      <c r="E605" s="23">
        <v>86</v>
      </c>
      <c r="F605" s="23">
        <f t="shared" si="36"/>
        <v>-65</v>
      </c>
      <c r="G605" s="21">
        <v>90</v>
      </c>
      <c r="H605" s="21">
        <f t="shared" si="37"/>
        <v>752.32800000000009</v>
      </c>
    </row>
    <row r="606" spans="1:8" hidden="1">
      <c r="A606" s="1">
        <v>600</v>
      </c>
      <c r="B606" s="23"/>
      <c r="C606" s="1" t="s">
        <v>649</v>
      </c>
      <c r="D606" s="22">
        <v>31.7</v>
      </c>
      <c r="E606" s="23">
        <v>86</v>
      </c>
      <c r="F606" s="23">
        <f t="shared" si="36"/>
        <v>-65</v>
      </c>
      <c r="G606" s="21">
        <v>90</v>
      </c>
      <c r="H606" s="21">
        <f t="shared" si="37"/>
        <v>2453.58</v>
      </c>
    </row>
    <row r="607" spans="1:8" hidden="1">
      <c r="A607" s="1">
        <v>601</v>
      </c>
      <c r="B607" s="23"/>
      <c r="C607" s="1" t="s">
        <v>650</v>
      </c>
      <c r="D607" s="22">
        <v>24.1</v>
      </c>
      <c r="E607" s="23">
        <v>86</v>
      </c>
      <c r="F607" s="23">
        <f t="shared" si="36"/>
        <v>-65</v>
      </c>
      <c r="G607" s="21">
        <v>90</v>
      </c>
      <c r="H607" s="21">
        <f t="shared" si="37"/>
        <v>1865.34</v>
      </c>
    </row>
    <row r="608" spans="1:8" hidden="1">
      <c r="A608" s="1">
        <v>602</v>
      </c>
      <c r="B608" s="23"/>
      <c r="C608" s="1" t="s">
        <v>651</v>
      </c>
      <c r="D608" s="22">
        <v>33.11</v>
      </c>
      <c r="E608" s="23">
        <v>86</v>
      </c>
      <c r="F608" s="23">
        <f t="shared" si="36"/>
        <v>-65</v>
      </c>
      <c r="G608" s="21">
        <v>90</v>
      </c>
      <c r="H608" s="21">
        <f t="shared" si="37"/>
        <v>2562.7139999999999</v>
      </c>
    </row>
    <row r="609" spans="1:8" hidden="1">
      <c r="A609" s="1">
        <v>603</v>
      </c>
      <c r="B609" s="23"/>
      <c r="C609" s="1" t="s">
        <v>652</v>
      </c>
      <c r="D609" s="22">
        <v>41.61</v>
      </c>
      <c r="E609" s="23">
        <v>86</v>
      </c>
      <c r="F609" s="23">
        <f t="shared" si="36"/>
        <v>-65</v>
      </c>
      <c r="G609" s="21">
        <v>90</v>
      </c>
      <c r="H609" s="21">
        <f t="shared" si="37"/>
        <v>3220.6139999999996</v>
      </c>
    </row>
    <row r="610" spans="1:8" hidden="1">
      <c r="A610" s="1">
        <v>604</v>
      </c>
      <c r="B610" s="23"/>
      <c r="C610" s="1" t="s">
        <v>653</v>
      </c>
      <c r="D610" s="22">
        <v>11.35</v>
      </c>
      <c r="E610" s="23">
        <v>86</v>
      </c>
      <c r="F610" s="23">
        <f t="shared" si="36"/>
        <v>-65</v>
      </c>
      <c r="G610" s="21">
        <v>90</v>
      </c>
      <c r="H610" s="21">
        <f t="shared" si="37"/>
        <v>878.49000000000012</v>
      </c>
    </row>
    <row r="611" spans="1:8" hidden="1">
      <c r="A611" s="1">
        <v>605</v>
      </c>
      <c r="B611" s="23"/>
      <c r="C611" s="1" t="s">
        <v>654</v>
      </c>
      <c r="D611" s="22">
        <v>6.75</v>
      </c>
      <c r="E611" s="23">
        <v>86</v>
      </c>
      <c r="F611" s="23">
        <f t="shared" si="36"/>
        <v>-65</v>
      </c>
      <c r="G611" s="21">
        <v>90</v>
      </c>
      <c r="H611" s="21">
        <f t="shared" si="37"/>
        <v>522.44999999999993</v>
      </c>
    </row>
    <row r="612" spans="1:8" hidden="1">
      <c r="A612" s="1">
        <v>606</v>
      </c>
      <c r="B612" s="23"/>
      <c r="C612" s="1" t="s">
        <v>655</v>
      </c>
      <c r="D612" s="22">
        <v>9.8000000000000007</v>
      </c>
      <c r="E612" s="23">
        <v>86</v>
      </c>
      <c r="F612" s="23">
        <f t="shared" si="36"/>
        <v>-65</v>
      </c>
      <c r="G612" s="21">
        <v>90</v>
      </c>
      <c r="H612" s="21">
        <f t="shared" si="37"/>
        <v>758.5200000000001</v>
      </c>
    </row>
    <row r="613" spans="1:8" hidden="1">
      <c r="A613" s="1">
        <v>607</v>
      </c>
      <c r="B613" s="23"/>
      <c r="C613" s="1" t="s">
        <v>656</v>
      </c>
      <c r="D613" s="22">
        <v>6.66</v>
      </c>
      <c r="E613" s="23">
        <v>86</v>
      </c>
      <c r="F613" s="23">
        <f t="shared" si="36"/>
        <v>-65</v>
      </c>
      <c r="G613" s="21">
        <v>90</v>
      </c>
      <c r="H613" s="21">
        <f t="shared" si="37"/>
        <v>515.48400000000004</v>
      </c>
    </row>
    <row r="614" spans="1:8" hidden="1">
      <c r="A614" s="1">
        <v>608</v>
      </c>
      <c r="B614" s="23"/>
      <c r="C614" s="1" t="s">
        <v>657</v>
      </c>
      <c r="D614" s="22">
        <v>5.27</v>
      </c>
      <c r="E614" s="23">
        <v>86</v>
      </c>
      <c r="F614" s="23">
        <f t="shared" si="36"/>
        <v>-65</v>
      </c>
      <c r="G614" s="21">
        <v>90</v>
      </c>
      <c r="H614" s="21">
        <f t="shared" si="37"/>
        <v>407.89799999999997</v>
      </c>
    </row>
    <row r="615" spans="1:8" hidden="1">
      <c r="A615" s="1">
        <v>609</v>
      </c>
      <c r="B615" s="23"/>
      <c r="C615" s="1" t="s">
        <v>658</v>
      </c>
      <c r="D615" s="22">
        <v>24.9</v>
      </c>
      <c r="E615" s="23">
        <v>86</v>
      </c>
      <c r="F615" s="23">
        <f t="shared" si="36"/>
        <v>-65</v>
      </c>
      <c r="G615" s="21">
        <v>90</v>
      </c>
      <c r="H615" s="21">
        <f t="shared" si="37"/>
        <v>1927.2600000000002</v>
      </c>
    </row>
    <row r="616" spans="1:8" hidden="1">
      <c r="A616" s="1">
        <v>610</v>
      </c>
      <c r="B616" s="23"/>
      <c r="C616" s="1" t="s">
        <v>659</v>
      </c>
      <c r="D616" s="22">
        <v>36</v>
      </c>
      <c r="E616" s="23">
        <v>86</v>
      </c>
      <c r="F616" s="23">
        <f t="shared" si="36"/>
        <v>-65</v>
      </c>
      <c r="G616" s="21">
        <v>90</v>
      </c>
      <c r="H616" s="21">
        <f t="shared" si="37"/>
        <v>2786.4</v>
      </c>
    </row>
    <row r="617" spans="1:8" hidden="1">
      <c r="A617" s="1">
        <v>611</v>
      </c>
      <c r="B617" s="23"/>
      <c r="C617" s="1" t="s">
        <v>660</v>
      </c>
      <c r="D617" s="22">
        <v>40.5</v>
      </c>
      <c r="E617" s="23">
        <v>86</v>
      </c>
      <c r="F617" s="23">
        <f t="shared" si="36"/>
        <v>-65</v>
      </c>
      <c r="G617" s="21">
        <v>90</v>
      </c>
      <c r="H617" s="21">
        <f t="shared" si="37"/>
        <v>3134.7</v>
      </c>
    </row>
    <row r="618" spans="1:8" hidden="1">
      <c r="A618" s="1">
        <v>612</v>
      </c>
      <c r="B618" s="23"/>
      <c r="C618" s="1" t="s">
        <v>661</v>
      </c>
      <c r="D618" s="22">
        <v>40.5</v>
      </c>
      <c r="E618" s="23">
        <v>86</v>
      </c>
      <c r="F618" s="23">
        <f t="shared" si="36"/>
        <v>-65</v>
      </c>
      <c r="G618" s="21">
        <v>90</v>
      </c>
      <c r="H618" s="21">
        <f t="shared" si="37"/>
        <v>3134.7</v>
      </c>
    </row>
    <row r="619" spans="1:8" hidden="1">
      <c r="A619" s="1">
        <v>613</v>
      </c>
      <c r="B619" s="23"/>
      <c r="C619" s="1" t="s">
        <v>662</v>
      </c>
      <c r="D619" s="22">
        <v>23.5</v>
      </c>
      <c r="E619" s="23">
        <v>86</v>
      </c>
      <c r="F619" s="23">
        <f t="shared" si="36"/>
        <v>-65</v>
      </c>
      <c r="G619" s="21">
        <v>90</v>
      </c>
      <c r="H619" s="21">
        <f t="shared" si="37"/>
        <v>1818.9</v>
      </c>
    </row>
    <row r="620" spans="1:8" hidden="1">
      <c r="A620" s="1">
        <v>614</v>
      </c>
      <c r="B620" s="23"/>
      <c r="C620" s="1" t="s">
        <v>663</v>
      </c>
      <c r="D620" s="22">
        <v>10.5</v>
      </c>
      <c r="E620" s="23">
        <v>92.5</v>
      </c>
      <c r="F620" s="23">
        <f t="shared" si="36"/>
        <v>-71.5</v>
      </c>
      <c r="G620" s="21">
        <v>127</v>
      </c>
      <c r="H620" s="21">
        <f>D620*G620</f>
        <v>1333.5</v>
      </c>
    </row>
    <row r="621" spans="1:8" hidden="1">
      <c r="A621" s="1">
        <v>615</v>
      </c>
      <c r="B621" s="23"/>
      <c r="C621" s="1" t="s">
        <v>664</v>
      </c>
      <c r="D621" s="22">
        <v>7.81</v>
      </c>
      <c r="E621" s="23">
        <v>92.5</v>
      </c>
      <c r="F621" s="23">
        <f t="shared" si="36"/>
        <v>-71.5</v>
      </c>
      <c r="G621" s="21">
        <v>127</v>
      </c>
      <c r="H621" s="21">
        <f t="shared" ref="H621:H641" si="38">D621*G621</f>
        <v>991.87</v>
      </c>
    </row>
    <row r="622" spans="1:8" hidden="1">
      <c r="A622" s="1">
        <v>616</v>
      </c>
      <c r="B622" s="23"/>
      <c r="C622" s="1" t="s">
        <v>665</v>
      </c>
      <c r="D622" s="22">
        <v>7.52</v>
      </c>
      <c r="E622" s="23">
        <v>92.5</v>
      </c>
      <c r="F622" s="23">
        <f t="shared" si="36"/>
        <v>-71.5</v>
      </c>
      <c r="G622" s="21">
        <v>127</v>
      </c>
      <c r="H622" s="21">
        <f t="shared" si="38"/>
        <v>955.04</v>
      </c>
    </row>
    <row r="623" spans="1:8" hidden="1">
      <c r="A623" s="1">
        <v>617</v>
      </c>
      <c r="B623" s="23"/>
      <c r="C623" s="1" t="s">
        <v>666</v>
      </c>
      <c r="D623" s="22">
        <v>8.1</v>
      </c>
      <c r="E623" s="23">
        <v>92.5</v>
      </c>
      <c r="F623" s="23">
        <f t="shared" si="36"/>
        <v>-71.5</v>
      </c>
      <c r="G623" s="21">
        <v>127</v>
      </c>
      <c r="H623" s="21">
        <f t="shared" si="38"/>
        <v>1028.7</v>
      </c>
    </row>
    <row r="624" spans="1:8" hidden="1">
      <c r="A624" s="1">
        <v>618</v>
      </c>
      <c r="B624" s="23"/>
      <c r="C624" s="1" t="s">
        <v>667</v>
      </c>
      <c r="D624" s="22">
        <v>7.38</v>
      </c>
      <c r="E624" s="23">
        <v>92.5</v>
      </c>
      <c r="F624" s="23">
        <f t="shared" si="36"/>
        <v>-71.5</v>
      </c>
      <c r="G624" s="21">
        <v>127</v>
      </c>
      <c r="H624" s="21">
        <f t="shared" si="38"/>
        <v>937.26</v>
      </c>
    </row>
    <row r="625" spans="1:8" hidden="1">
      <c r="A625" s="1">
        <v>619</v>
      </c>
      <c r="B625" s="23"/>
      <c r="C625" s="1" t="s">
        <v>668</v>
      </c>
      <c r="D625" s="22">
        <v>6.79</v>
      </c>
      <c r="E625" s="23">
        <v>92.5</v>
      </c>
      <c r="F625" s="23">
        <f t="shared" si="36"/>
        <v>-71.5</v>
      </c>
      <c r="G625" s="21">
        <v>127</v>
      </c>
      <c r="H625" s="21">
        <f t="shared" si="38"/>
        <v>862.33</v>
      </c>
    </row>
    <row r="626" spans="1:8" hidden="1">
      <c r="A626" s="1">
        <v>620</v>
      </c>
      <c r="B626" s="23"/>
      <c r="C626" s="1" t="s">
        <v>669</v>
      </c>
      <c r="D626" s="22">
        <v>7.31</v>
      </c>
      <c r="E626" s="23">
        <v>92.5</v>
      </c>
      <c r="F626" s="23">
        <f t="shared" si="36"/>
        <v>-71.5</v>
      </c>
      <c r="G626" s="21">
        <v>127</v>
      </c>
      <c r="H626" s="21">
        <f t="shared" si="38"/>
        <v>928.37</v>
      </c>
    </row>
    <row r="627" spans="1:8" hidden="1">
      <c r="A627" s="1">
        <v>621</v>
      </c>
      <c r="B627" s="23"/>
      <c r="C627" s="1" t="s">
        <v>670</v>
      </c>
      <c r="D627" s="22">
        <v>7.4</v>
      </c>
      <c r="E627" s="23">
        <v>92.5</v>
      </c>
      <c r="F627" s="23">
        <f t="shared" si="36"/>
        <v>-71.5</v>
      </c>
      <c r="G627" s="21">
        <v>127</v>
      </c>
      <c r="H627" s="21">
        <f t="shared" si="38"/>
        <v>939.80000000000007</v>
      </c>
    </row>
    <row r="628" spans="1:8" hidden="1">
      <c r="A628" s="1">
        <v>622</v>
      </c>
      <c r="B628" s="23"/>
      <c r="C628" s="1" t="s">
        <v>671</v>
      </c>
      <c r="D628" s="22">
        <v>7.07</v>
      </c>
      <c r="E628" s="23">
        <v>92.5</v>
      </c>
      <c r="F628" s="23">
        <f t="shared" si="36"/>
        <v>-71.5</v>
      </c>
      <c r="G628" s="21">
        <v>127</v>
      </c>
      <c r="H628" s="21">
        <f t="shared" si="38"/>
        <v>897.89</v>
      </c>
    </row>
    <row r="629" spans="1:8" hidden="1">
      <c r="A629" s="1">
        <v>623</v>
      </c>
      <c r="B629" s="23"/>
      <c r="C629" s="1" t="s">
        <v>672</v>
      </c>
      <c r="D629" s="22">
        <v>6.52</v>
      </c>
      <c r="E629" s="23">
        <v>92.5</v>
      </c>
      <c r="F629" s="23">
        <f t="shared" si="36"/>
        <v>-71.5</v>
      </c>
      <c r="G629" s="21">
        <v>127</v>
      </c>
      <c r="H629" s="21">
        <f t="shared" si="38"/>
        <v>828.04</v>
      </c>
    </row>
    <row r="630" spans="1:8" hidden="1">
      <c r="A630" s="1">
        <v>624</v>
      </c>
      <c r="B630" s="23"/>
      <c r="C630" s="1" t="s">
        <v>673</v>
      </c>
      <c r="D630" s="22">
        <v>7.21</v>
      </c>
      <c r="E630" s="23">
        <v>92.5</v>
      </c>
      <c r="F630" s="23">
        <f t="shared" si="36"/>
        <v>-71.5</v>
      </c>
      <c r="G630" s="21">
        <v>127</v>
      </c>
      <c r="H630" s="21">
        <f t="shared" si="38"/>
        <v>915.67</v>
      </c>
    </row>
    <row r="631" spans="1:8" hidden="1">
      <c r="A631" s="1">
        <v>625</v>
      </c>
      <c r="B631" s="23"/>
      <c r="C631" s="1" t="s">
        <v>674</v>
      </c>
      <c r="D631" s="22">
        <v>6.37</v>
      </c>
      <c r="E631" s="23">
        <v>92.5</v>
      </c>
      <c r="F631" s="23">
        <f t="shared" si="36"/>
        <v>-71.5</v>
      </c>
      <c r="G631" s="21">
        <v>127</v>
      </c>
      <c r="H631" s="21">
        <f t="shared" si="38"/>
        <v>808.99</v>
      </c>
    </row>
    <row r="632" spans="1:8" hidden="1">
      <c r="A632" s="1">
        <v>626</v>
      </c>
      <c r="B632" s="23"/>
      <c r="C632" s="1" t="s">
        <v>675</v>
      </c>
      <c r="D632" s="22">
        <v>6.53</v>
      </c>
      <c r="E632" s="23">
        <v>92.5</v>
      </c>
      <c r="F632" s="23">
        <f t="shared" si="36"/>
        <v>-71.5</v>
      </c>
      <c r="G632" s="21">
        <v>127</v>
      </c>
      <c r="H632" s="21">
        <f t="shared" si="38"/>
        <v>829.31000000000006</v>
      </c>
    </row>
    <row r="633" spans="1:8" hidden="1">
      <c r="A633" s="1">
        <v>627</v>
      </c>
      <c r="B633" s="23"/>
      <c r="C633" s="1" t="s">
        <v>676</v>
      </c>
      <c r="D633" s="22">
        <v>6.71</v>
      </c>
      <c r="E633" s="23">
        <v>92.5</v>
      </c>
      <c r="F633" s="23">
        <f t="shared" si="36"/>
        <v>-71.5</v>
      </c>
      <c r="G633" s="21">
        <v>127</v>
      </c>
      <c r="H633" s="21">
        <f t="shared" si="38"/>
        <v>852.17</v>
      </c>
    </row>
    <row r="634" spans="1:8" hidden="1">
      <c r="A634" s="1">
        <v>628</v>
      </c>
      <c r="B634" s="23"/>
      <c r="C634" s="1" t="s">
        <v>677</v>
      </c>
      <c r="D634" s="22">
        <v>6.5</v>
      </c>
      <c r="E634" s="23">
        <v>92.5</v>
      </c>
      <c r="F634" s="23">
        <f t="shared" si="36"/>
        <v>-71.5</v>
      </c>
      <c r="G634" s="21">
        <v>127</v>
      </c>
      <c r="H634" s="21">
        <f t="shared" si="38"/>
        <v>825.5</v>
      </c>
    </row>
    <row r="635" spans="1:8" hidden="1">
      <c r="A635" s="1">
        <v>629</v>
      </c>
      <c r="B635" s="23"/>
      <c r="C635" s="1" t="s">
        <v>678</v>
      </c>
      <c r="D635" s="22">
        <v>6.76</v>
      </c>
      <c r="E635" s="23">
        <v>92.5</v>
      </c>
      <c r="F635" s="23">
        <f t="shared" si="36"/>
        <v>-71.5</v>
      </c>
      <c r="G635" s="21">
        <v>127</v>
      </c>
      <c r="H635" s="21">
        <f t="shared" si="38"/>
        <v>858.52</v>
      </c>
    </row>
    <row r="636" spans="1:8" hidden="1">
      <c r="A636" s="1">
        <v>630</v>
      </c>
      <c r="B636" s="23"/>
      <c r="C636" s="1" t="s">
        <v>679</v>
      </c>
      <c r="D636" s="22">
        <v>6.92</v>
      </c>
      <c r="E636" s="23">
        <v>92.5</v>
      </c>
      <c r="F636" s="23">
        <f t="shared" si="36"/>
        <v>-71.5</v>
      </c>
      <c r="G636" s="21">
        <v>127</v>
      </c>
      <c r="H636" s="21">
        <f t="shared" si="38"/>
        <v>878.84</v>
      </c>
    </row>
    <row r="637" spans="1:8" hidden="1">
      <c r="A637" s="1">
        <v>631</v>
      </c>
      <c r="B637" s="23"/>
      <c r="C637" s="1" t="s">
        <v>680</v>
      </c>
      <c r="D637" s="22">
        <v>6.69</v>
      </c>
      <c r="E637" s="23">
        <v>92.5</v>
      </c>
      <c r="F637" s="23">
        <f t="shared" si="36"/>
        <v>-71.5</v>
      </c>
      <c r="G637" s="21">
        <v>127</v>
      </c>
      <c r="H637" s="21">
        <f t="shared" si="38"/>
        <v>849.63</v>
      </c>
    </row>
    <row r="638" spans="1:8" hidden="1">
      <c r="A638" s="1">
        <v>632</v>
      </c>
      <c r="B638" s="23"/>
      <c r="C638" s="1" t="s">
        <v>681</v>
      </c>
      <c r="D638" s="22">
        <v>6.57</v>
      </c>
      <c r="E638" s="23">
        <v>92.5</v>
      </c>
      <c r="F638" s="23">
        <f t="shared" si="36"/>
        <v>-71.5</v>
      </c>
      <c r="G638" s="21">
        <v>127</v>
      </c>
      <c r="H638" s="21">
        <f t="shared" si="38"/>
        <v>834.39</v>
      </c>
    </row>
    <row r="639" spans="1:8" hidden="1">
      <c r="A639" s="1">
        <v>633</v>
      </c>
      <c r="B639" s="23"/>
      <c r="C639" s="1" t="s">
        <v>682</v>
      </c>
      <c r="D639" s="22">
        <v>6.3</v>
      </c>
      <c r="E639" s="23">
        <v>92.5</v>
      </c>
      <c r="F639" s="23">
        <f t="shared" si="36"/>
        <v>-71.5</v>
      </c>
      <c r="G639" s="21">
        <v>127</v>
      </c>
      <c r="H639" s="21">
        <f t="shared" si="38"/>
        <v>800.1</v>
      </c>
    </row>
    <row r="640" spans="1:8" hidden="1">
      <c r="A640" s="1">
        <v>634</v>
      </c>
      <c r="B640" s="23"/>
      <c r="C640" s="1" t="s">
        <v>683</v>
      </c>
      <c r="D640" s="22">
        <v>6.8</v>
      </c>
      <c r="E640" s="23">
        <v>92.5</v>
      </c>
      <c r="F640" s="23">
        <f t="shared" si="36"/>
        <v>-71.5</v>
      </c>
      <c r="G640" s="21">
        <v>127</v>
      </c>
      <c r="H640" s="21">
        <f t="shared" si="38"/>
        <v>863.6</v>
      </c>
    </row>
    <row r="641" spans="1:8" hidden="1">
      <c r="A641" s="1">
        <v>635</v>
      </c>
      <c r="B641" s="23"/>
      <c r="C641" s="1" t="s">
        <v>684</v>
      </c>
      <c r="D641" s="22">
        <v>10.5</v>
      </c>
      <c r="E641" s="23">
        <v>92.5</v>
      </c>
      <c r="F641" s="23">
        <f t="shared" si="36"/>
        <v>-71.5</v>
      </c>
      <c r="G641" s="21">
        <v>165</v>
      </c>
      <c r="H641" s="21">
        <f t="shared" si="38"/>
        <v>1732.5</v>
      </c>
    </row>
    <row r="642" spans="1:8" hidden="1">
      <c r="A642" s="1">
        <v>636</v>
      </c>
      <c r="B642" s="23"/>
      <c r="C642" s="1" t="s">
        <v>434</v>
      </c>
      <c r="D642" s="22">
        <v>29.36</v>
      </c>
      <c r="E642" s="23">
        <v>92.5</v>
      </c>
      <c r="F642" s="23">
        <f t="shared" si="36"/>
        <v>-71.5</v>
      </c>
      <c r="G642" s="21">
        <v>101</v>
      </c>
      <c r="H642" s="21">
        <f>D642*G642</f>
        <v>2965.36</v>
      </c>
    </row>
    <row r="643" spans="1:8" hidden="1">
      <c r="A643" s="1">
        <v>637</v>
      </c>
      <c r="B643" s="23"/>
      <c r="C643" s="1" t="s">
        <v>435</v>
      </c>
      <c r="D643" s="22">
        <v>29.6</v>
      </c>
      <c r="E643" s="23">
        <v>92.5</v>
      </c>
      <c r="F643" s="23">
        <f t="shared" si="36"/>
        <v>-71.5</v>
      </c>
      <c r="G643" s="21">
        <v>101</v>
      </c>
      <c r="H643" s="21">
        <f t="shared" ref="H643:H644" si="39">D643*G643</f>
        <v>2989.6000000000004</v>
      </c>
    </row>
    <row r="644" spans="1:8" hidden="1">
      <c r="A644" s="1">
        <v>638</v>
      </c>
      <c r="B644" s="23"/>
      <c r="C644" s="1" t="s">
        <v>436</v>
      </c>
      <c r="D644" s="22">
        <v>30.1</v>
      </c>
      <c r="E644" s="23">
        <v>92.5</v>
      </c>
      <c r="F644" s="23">
        <f t="shared" si="36"/>
        <v>-71.5</v>
      </c>
      <c r="G644" s="21">
        <v>101</v>
      </c>
      <c r="H644" s="21">
        <f t="shared" si="39"/>
        <v>3040.1000000000004</v>
      </c>
    </row>
    <row r="645" spans="1:8" hidden="1">
      <c r="A645" s="1">
        <v>639</v>
      </c>
      <c r="B645" s="23"/>
      <c r="C645" s="1" t="s">
        <v>437</v>
      </c>
      <c r="D645" s="22">
        <v>26.8</v>
      </c>
      <c r="E645" s="23">
        <v>85</v>
      </c>
      <c r="F645" s="23">
        <f t="shared" si="36"/>
        <v>-64</v>
      </c>
      <c r="G645" s="21">
        <v>89</v>
      </c>
      <c r="H645" s="21">
        <f>(((D645*E645)/100)*G645)</f>
        <v>2027.42</v>
      </c>
    </row>
    <row r="646" spans="1:8" hidden="1">
      <c r="A646" s="1">
        <v>640</v>
      </c>
      <c r="B646" s="23"/>
      <c r="C646" s="1" t="s">
        <v>438</v>
      </c>
      <c r="D646" s="22">
        <v>30.5</v>
      </c>
      <c r="E646" s="23">
        <v>85</v>
      </c>
      <c r="F646" s="23">
        <f t="shared" si="36"/>
        <v>-64</v>
      </c>
      <c r="G646" s="21">
        <v>89</v>
      </c>
      <c r="H646" s="21">
        <f t="shared" ref="H646:H652" si="40">(((D646*E646)/100)*G646)</f>
        <v>2307.3250000000003</v>
      </c>
    </row>
    <row r="647" spans="1:8" hidden="1">
      <c r="A647" s="1">
        <v>641</v>
      </c>
      <c r="B647" s="23"/>
      <c r="C647" s="1" t="s">
        <v>439</v>
      </c>
      <c r="D647" s="22">
        <v>32.799999999999997</v>
      </c>
      <c r="E647" s="23">
        <v>85</v>
      </c>
      <c r="F647" s="23">
        <f t="shared" si="36"/>
        <v>-64</v>
      </c>
      <c r="G647" s="21">
        <v>89</v>
      </c>
      <c r="H647" s="21">
        <f t="shared" si="40"/>
        <v>2481.3199999999997</v>
      </c>
    </row>
    <row r="648" spans="1:8" hidden="1">
      <c r="A648" s="1">
        <v>642</v>
      </c>
      <c r="B648" s="23"/>
      <c r="C648" s="1" t="s">
        <v>440</v>
      </c>
      <c r="D648" s="22">
        <v>13.9</v>
      </c>
      <c r="E648" s="23">
        <v>85</v>
      </c>
      <c r="F648" s="23">
        <f t="shared" si="36"/>
        <v>-64</v>
      </c>
      <c r="G648" s="21">
        <v>89</v>
      </c>
      <c r="H648" s="21">
        <f t="shared" si="40"/>
        <v>1051.5349999999999</v>
      </c>
    </row>
    <row r="649" spans="1:8" hidden="1">
      <c r="A649" s="1">
        <v>643</v>
      </c>
      <c r="B649" s="23"/>
      <c r="C649" s="1" t="s">
        <v>441</v>
      </c>
      <c r="D649" s="22">
        <v>20.350000000000001</v>
      </c>
      <c r="E649" s="23">
        <v>85</v>
      </c>
      <c r="F649" s="23">
        <f t="shared" si="36"/>
        <v>-64</v>
      </c>
      <c r="G649" s="21">
        <v>89</v>
      </c>
      <c r="H649" s="21">
        <f t="shared" si="40"/>
        <v>1539.4775000000002</v>
      </c>
    </row>
    <row r="650" spans="1:8" hidden="1">
      <c r="A650" s="1">
        <v>644</v>
      </c>
      <c r="B650" s="23"/>
      <c r="C650" s="1" t="s">
        <v>442</v>
      </c>
      <c r="D650" s="22">
        <v>23.15</v>
      </c>
      <c r="E650" s="23">
        <v>85</v>
      </c>
      <c r="F650" s="23">
        <f t="shared" si="36"/>
        <v>-64</v>
      </c>
      <c r="G650" s="21">
        <v>89</v>
      </c>
      <c r="H650" s="21">
        <f t="shared" si="40"/>
        <v>1751.2974999999999</v>
      </c>
    </row>
    <row r="651" spans="1:8" hidden="1">
      <c r="A651" s="1">
        <v>645</v>
      </c>
      <c r="B651" s="23"/>
      <c r="C651" s="1" t="s">
        <v>443</v>
      </c>
      <c r="D651" s="22">
        <v>14.75</v>
      </c>
      <c r="E651" s="23">
        <v>85</v>
      </c>
      <c r="F651" s="23">
        <f t="shared" si="36"/>
        <v>-64</v>
      </c>
      <c r="G651" s="21">
        <v>89</v>
      </c>
      <c r="H651" s="21">
        <f t="shared" si="40"/>
        <v>1115.8374999999999</v>
      </c>
    </row>
    <row r="652" spans="1:8" hidden="1">
      <c r="A652" s="1">
        <v>646</v>
      </c>
      <c r="B652" s="23"/>
      <c r="C652" s="1" t="s">
        <v>444</v>
      </c>
      <c r="D652" s="22">
        <v>10.42</v>
      </c>
      <c r="E652" s="23">
        <v>85</v>
      </c>
      <c r="F652" s="23">
        <f t="shared" si="36"/>
        <v>-64</v>
      </c>
      <c r="G652" s="21">
        <v>89</v>
      </c>
      <c r="H652" s="21">
        <f t="shared" si="40"/>
        <v>788.27300000000014</v>
      </c>
    </row>
    <row r="653" spans="1:8" hidden="1">
      <c r="B653" s="23"/>
      <c r="E653" s="23"/>
      <c r="F653" s="23"/>
      <c r="G653" s="21"/>
      <c r="H653" s="21"/>
    </row>
    <row r="654" spans="1:8" hidden="1">
      <c r="A654" s="1">
        <v>647</v>
      </c>
      <c r="B654" s="1" t="s">
        <v>617</v>
      </c>
      <c r="C654" s="1" t="s">
        <v>588</v>
      </c>
      <c r="D654" s="22">
        <v>0.35</v>
      </c>
      <c r="E654" s="23">
        <v>80.39</v>
      </c>
      <c r="F654" s="23">
        <f t="shared" si="36"/>
        <v>-59.39</v>
      </c>
      <c r="G654" s="21">
        <v>7211.6</v>
      </c>
      <c r="H654" s="21">
        <v>2029.0918339999998</v>
      </c>
    </row>
    <row r="655" spans="1:8" hidden="1">
      <c r="A655" s="1">
        <v>649</v>
      </c>
      <c r="B655" s="1" t="s">
        <v>617</v>
      </c>
      <c r="C655" s="1" t="s">
        <v>612</v>
      </c>
      <c r="D655" s="22">
        <v>0.35</v>
      </c>
      <c r="E655" s="23">
        <v>80.39</v>
      </c>
      <c r="F655" s="23">
        <f t="shared" si="36"/>
        <v>-59.39</v>
      </c>
      <c r="G655" s="21">
        <v>7211.6</v>
      </c>
      <c r="H655" s="21">
        <v>2029.0918339999998</v>
      </c>
    </row>
    <row r="656" spans="1:8" hidden="1">
      <c r="A656" s="1">
        <v>650</v>
      </c>
      <c r="B656" s="27">
        <v>9.5</v>
      </c>
      <c r="C656" s="9" t="s">
        <v>77</v>
      </c>
      <c r="D656" s="10">
        <v>107.35</v>
      </c>
      <c r="E656" s="9">
        <v>82</v>
      </c>
      <c r="F656" s="23">
        <f t="shared" si="36"/>
        <v>-61</v>
      </c>
      <c r="G656" s="11">
        <v>92</v>
      </c>
      <c r="H656" s="11">
        <v>8098.4839999999986</v>
      </c>
    </row>
    <row r="657" spans="1:8" hidden="1">
      <c r="A657" s="1">
        <v>651</v>
      </c>
      <c r="B657" s="29">
        <v>9</v>
      </c>
      <c r="C657" s="15" t="s">
        <v>108</v>
      </c>
      <c r="D657" s="16">
        <v>53.35</v>
      </c>
      <c r="E657" s="15">
        <v>65</v>
      </c>
      <c r="F657" s="23">
        <f t="shared" si="36"/>
        <v>-44</v>
      </c>
      <c r="G657" s="17">
        <v>89</v>
      </c>
      <c r="H657" s="17">
        <v>3086.2975000000001</v>
      </c>
    </row>
    <row r="658" spans="1:8" hidden="1">
      <c r="A658" s="1">
        <v>652</v>
      </c>
      <c r="B658" s="23"/>
      <c r="C658" s="1" t="s">
        <v>147</v>
      </c>
      <c r="D658" s="22">
        <v>35</v>
      </c>
      <c r="E658" s="1">
        <v>82</v>
      </c>
      <c r="F658" s="23">
        <f t="shared" si="36"/>
        <v>-61</v>
      </c>
      <c r="G658" s="21">
        <v>92</v>
      </c>
      <c r="H658" s="21">
        <v>2640.4</v>
      </c>
    </row>
    <row r="659" spans="1:8" hidden="1">
      <c r="A659" s="1">
        <v>653</v>
      </c>
      <c r="B659" s="23"/>
      <c r="C659" s="1" t="s">
        <v>148</v>
      </c>
      <c r="D659" s="22">
        <v>40.35</v>
      </c>
      <c r="E659" s="1">
        <v>82</v>
      </c>
      <c r="F659" s="23">
        <f t="shared" si="36"/>
        <v>-61</v>
      </c>
      <c r="G659" s="21">
        <v>92</v>
      </c>
      <c r="H659" s="21">
        <v>3044.0040000000004</v>
      </c>
    </row>
    <row r="660" spans="1:8" hidden="1">
      <c r="A660" s="1">
        <v>654</v>
      </c>
      <c r="B660" s="23"/>
      <c r="C660" s="1" t="s">
        <v>174</v>
      </c>
      <c r="D660" s="22">
        <v>3.35</v>
      </c>
      <c r="E660" s="1">
        <v>92.5</v>
      </c>
      <c r="F660" s="1">
        <v>92.5</v>
      </c>
      <c r="G660" s="21">
        <v>140</v>
      </c>
      <c r="H660" s="21">
        <v>469</v>
      </c>
    </row>
    <row r="661" spans="1:8" hidden="1">
      <c r="A661" s="1">
        <v>655</v>
      </c>
      <c r="B661" s="23"/>
      <c r="C661" s="1" t="s">
        <v>216</v>
      </c>
      <c r="D661" s="22">
        <v>1.35</v>
      </c>
      <c r="E661" s="1">
        <v>92.5</v>
      </c>
      <c r="F661" s="1">
        <v>92.5</v>
      </c>
      <c r="G661" s="21">
        <v>140</v>
      </c>
      <c r="H661" s="21">
        <v>189</v>
      </c>
    </row>
    <row r="662" spans="1:8" hidden="1">
      <c r="A662" s="1">
        <v>656</v>
      </c>
      <c r="B662" s="23"/>
      <c r="C662" s="1" t="s">
        <v>223</v>
      </c>
      <c r="D662" s="22">
        <v>1.35</v>
      </c>
      <c r="E662" s="1">
        <v>92.5</v>
      </c>
      <c r="F662" s="1">
        <v>92.5</v>
      </c>
      <c r="G662" s="21">
        <v>140</v>
      </c>
      <c r="H662" s="21">
        <v>189</v>
      </c>
    </row>
    <row r="663" spans="1:8" hidden="1">
      <c r="A663" s="1">
        <v>657</v>
      </c>
      <c r="B663" s="23"/>
      <c r="C663" s="1" t="s">
        <v>252</v>
      </c>
      <c r="D663" s="22">
        <v>4.3499999999999996</v>
      </c>
      <c r="E663" s="1">
        <v>92.5</v>
      </c>
      <c r="F663" s="1">
        <v>92.5</v>
      </c>
      <c r="G663" s="21">
        <v>127</v>
      </c>
      <c r="H663" s="21">
        <v>552.44999999999993</v>
      </c>
    </row>
    <row r="664" spans="1:8" hidden="1">
      <c r="A664" s="1">
        <v>658</v>
      </c>
      <c r="B664" s="23"/>
      <c r="C664" s="1" t="s">
        <v>253</v>
      </c>
      <c r="D664" s="22">
        <v>3.35</v>
      </c>
      <c r="E664" s="1">
        <v>92.5</v>
      </c>
      <c r="F664" s="1">
        <v>92.5</v>
      </c>
      <c r="G664" s="21">
        <v>127</v>
      </c>
      <c r="H664" s="21">
        <v>425.45</v>
      </c>
    </row>
    <row r="665" spans="1:8" hidden="1">
      <c r="A665" s="1">
        <v>659</v>
      </c>
      <c r="B665" s="23"/>
      <c r="C665" s="1" t="s">
        <v>350</v>
      </c>
      <c r="D665" s="22">
        <v>1.35</v>
      </c>
      <c r="E665" s="1">
        <v>92.5</v>
      </c>
      <c r="F665" s="1">
        <v>92.5</v>
      </c>
      <c r="G665" s="21">
        <v>131.65</v>
      </c>
      <c r="H665" s="21">
        <v>177.72750000000002</v>
      </c>
    </row>
    <row r="666" spans="1:8" hidden="1">
      <c r="A666" s="1">
        <v>660</v>
      </c>
      <c r="B666" s="23"/>
      <c r="C666" s="1" t="s">
        <v>375</v>
      </c>
      <c r="D666" s="22">
        <v>1.35</v>
      </c>
      <c r="E666" s="1">
        <v>92.5</v>
      </c>
      <c r="F666" s="1">
        <v>92.5</v>
      </c>
      <c r="G666" s="21">
        <v>131.65</v>
      </c>
      <c r="H666" s="21">
        <v>177.72750000000002</v>
      </c>
    </row>
    <row r="667" spans="1:8" hidden="1">
      <c r="B667" s="23"/>
      <c r="C667" s="1" t="s">
        <v>770</v>
      </c>
      <c r="D667" s="22">
        <v>28.72</v>
      </c>
      <c r="E667" s="23">
        <v>92.5</v>
      </c>
      <c r="F667" s="23">
        <v>92.5</v>
      </c>
      <c r="G667" s="21">
        <v>103</v>
      </c>
      <c r="H667" s="21">
        <f>D667*G667</f>
        <v>2958.16</v>
      </c>
    </row>
    <row r="668" spans="1:8" hidden="1">
      <c r="A668" s="1">
        <v>661</v>
      </c>
      <c r="B668" s="23"/>
      <c r="C668" s="1" t="s">
        <v>390</v>
      </c>
      <c r="D668" s="22">
        <v>9.35</v>
      </c>
      <c r="E668" s="23">
        <v>86</v>
      </c>
      <c r="F668" s="23">
        <f t="shared" ref="F668:F675" si="41">21-E668</f>
        <v>-65</v>
      </c>
      <c r="G668" s="21">
        <v>90</v>
      </c>
      <c r="H668" s="21">
        <v>723.69</v>
      </c>
    </row>
    <row r="669" spans="1:8" hidden="1">
      <c r="A669" s="1">
        <v>662</v>
      </c>
      <c r="B669" s="23"/>
      <c r="C669" s="1" t="s">
        <v>412</v>
      </c>
      <c r="D669" s="22">
        <v>35.9</v>
      </c>
      <c r="E669" s="23">
        <v>92.5</v>
      </c>
      <c r="F669" s="23">
        <f t="shared" si="41"/>
        <v>-71.5</v>
      </c>
      <c r="G669" s="21">
        <v>90</v>
      </c>
      <c r="H669" s="21">
        <v>3231</v>
      </c>
    </row>
    <row r="670" spans="1:8" hidden="1">
      <c r="A670" s="1">
        <v>663</v>
      </c>
      <c r="B670" s="23"/>
      <c r="C670" s="1" t="s">
        <v>452</v>
      </c>
      <c r="D670" s="22">
        <v>35</v>
      </c>
      <c r="E670" s="23">
        <v>86</v>
      </c>
      <c r="F670" s="23">
        <f t="shared" si="41"/>
        <v>-65</v>
      </c>
      <c r="G670" s="21">
        <v>90</v>
      </c>
      <c r="H670" s="21">
        <v>2709</v>
      </c>
    </row>
    <row r="671" spans="1:8" hidden="1">
      <c r="B671" s="23"/>
      <c r="E671" s="23"/>
      <c r="F671" s="23"/>
      <c r="G671" s="21"/>
      <c r="H671" s="21"/>
    </row>
    <row r="672" spans="1:8" hidden="1">
      <c r="A672" s="1">
        <v>665</v>
      </c>
      <c r="B672" s="23"/>
      <c r="C672" s="1" t="s">
        <v>629</v>
      </c>
      <c r="D672" s="22">
        <v>13.35</v>
      </c>
      <c r="E672" s="23">
        <v>86</v>
      </c>
      <c r="F672" s="23">
        <f t="shared" si="41"/>
        <v>-65</v>
      </c>
      <c r="G672" s="21">
        <v>90</v>
      </c>
      <c r="H672" s="21">
        <v>1033.29</v>
      </c>
    </row>
    <row r="673" spans="1:8" hidden="1">
      <c r="A673" s="1">
        <v>666</v>
      </c>
      <c r="B673" s="23"/>
      <c r="C673" s="1" t="s">
        <v>768</v>
      </c>
      <c r="D673" s="22">
        <v>32.97</v>
      </c>
      <c r="E673" s="23">
        <v>92.5</v>
      </c>
      <c r="F673" s="23">
        <v>92.5</v>
      </c>
      <c r="G673" s="21">
        <v>102</v>
      </c>
      <c r="H673" s="21">
        <f>G673*D673</f>
        <v>3362.94</v>
      </c>
    </row>
    <row r="674" spans="1:8" hidden="1">
      <c r="A674" s="1">
        <v>667</v>
      </c>
      <c r="B674" s="23"/>
      <c r="C674" s="1" t="s">
        <v>622</v>
      </c>
      <c r="D674" s="22">
        <v>9.6</v>
      </c>
      <c r="E674" s="23">
        <v>65</v>
      </c>
      <c r="F674" s="23">
        <f t="shared" si="41"/>
        <v>-44</v>
      </c>
      <c r="G674" s="21">
        <v>89.9</v>
      </c>
      <c r="H674" s="21">
        <v>560.976</v>
      </c>
    </row>
    <row r="675" spans="1:8" hidden="1">
      <c r="A675" s="1">
        <v>668</v>
      </c>
      <c r="B675" s="23"/>
      <c r="C675" s="1" t="s">
        <v>685</v>
      </c>
      <c r="D675" s="22">
        <v>16.850000000000001</v>
      </c>
      <c r="E675" s="23">
        <v>73.5</v>
      </c>
      <c r="F675" s="23">
        <f t="shared" si="41"/>
        <v>-52.5</v>
      </c>
      <c r="G675" s="21">
        <v>92.4</v>
      </c>
      <c r="H675" s="21">
        <f>(((D675*E675)/100)*G675)</f>
        <v>1144.3509000000004</v>
      </c>
    </row>
    <row r="676" spans="1:8" hidden="1">
      <c r="A676" s="1">
        <v>669</v>
      </c>
      <c r="B676" s="23"/>
      <c r="C676" s="1" t="s">
        <v>686</v>
      </c>
      <c r="D676" s="22">
        <v>15.9</v>
      </c>
      <c r="E676" s="23">
        <v>73.5</v>
      </c>
      <c r="F676" s="23">
        <v>-18.5</v>
      </c>
      <c r="G676" s="21">
        <v>92.4</v>
      </c>
      <c r="H676" s="21">
        <f t="shared" ref="H676:H679" si="42">(((D676*E676)/100)*G676)</f>
        <v>1079.8326000000002</v>
      </c>
    </row>
    <row r="677" spans="1:8" hidden="1">
      <c r="A677" s="1">
        <v>670</v>
      </c>
      <c r="B677" s="23"/>
      <c r="C677" s="1" t="s">
        <v>687</v>
      </c>
      <c r="D677" s="22">
        <v>14.7</v>
      </c>
      <c r="E677" s="23">
        <v>73.5</v>
      </c>
      <c r="F677" s="23">
        <v>-18.5</v>
      </c>
      <c r="G677" s="21">
        <v>92.4</v>
      </c>
      <c r="H677" s="21">
        <f t="shared" si="42"/>
        <v>998.33580000000018</v>
      </c>
    </row>
    <row r="678" spans="1:8" hidden="1">
      <c r="A678" s="1">
        <v>671</v>
      </c>
      <c r="B678" s="23"/>
      <c r="C678" s="1" t="s">
        <v>624</v>
      </c>
      <c r="D678" s="22">
        <v>6.58</v>
      </c>
      <c r="E678" s="23">
        <v>73.5</v>
      </c>
      <c r="F678" s="23">
        <v>-18.5</v>
      </c>
      <c r="G678" s="21">
        <v>92.4</v>
      </c>
      <c r="H678" s="21">
        <f t="shared" si="42"/>
        <v>446.87412</v>
      </c>
    </row>
    <row r="679" spans="1:8" hidden="1">
      <c r="A679" s="1">
        <v>672</v>
      </c>
      <c r="B679" s="23"/>
      <c r="C679" s="1" t="s">
        <v>625</v>
      </c>
      <c r="D679" s="22">
        <v>8.35</v>
      </c>
      <c r="E679" s="23">
        <v>73.5</v>
      </c>
      <c r="F679" s="23">
        <v>73.5</v>
      </c>
      <c r="G679" s="21">
        <v>92.4</v>
      </c>
      <c r="H679" s="21">
        <f t="shared" si="42"/>
        <v>567.08190000000002</v>
      </c>
    </row>
    <row r="680" spans="1:8">
      <c r="A680" s="1">
        <v>673</v>
      </c>
      <c r="B680" s="23"/>
      <c r="C680" s="1" t="s">
        <v>626</v>
      </c>
      <c r="D680" s="22">
        <v>5.25</v>
      </c>
      <c r="E680" s="23">
        <v>92.5</v>
      </c>
      <c r="F680" s="23"/>
      <c r="G680" s="21">
        <v>140</v>
      </c>
      <c r="H680" s="21">
        <v>735</v>
      </c>
    </row>
    <row r="681" spans="1:8" hidden="1">
      <c r="B681" s="23"/>
      <c r="C681" s="1" t="s">
        <v>769</v>
      </c>
      <c r="D681" s="22">
        <v>17.7</v>
      </c>
      <c r="E681" s="23">
        <v>65</v>
      </c>
      <c r="F681" s="23">
        <v>85</v>
      </c>
      <c r="G681" s="21">
        <v>88</v>
      </c>
      <c r="H681" s="21">
        <f>(((D681*F681)/100)*G681)</f>
        <v>1323.96</v>
      </c>
    </row>
    <row r="682" spans="1:8" hidden="1">
      <c r="A682" s="1">
        <v>674</v>
      </c>
      <c r="B682" s="23"/>
      <c r="C682" s="1" t="s">
        <v>627</v>
      </c>
      <c r="D682" s="22">
        <v>13.1</v>
      </c>
      <c r="E682" s="23">
        <v>90</v>
      </c>
      <c r="F682" s="23">
        <v>25</v>
      </c>
      <c r="G682" s="21">
        <v>91</v>
      </c>
      <c r="H682" s="21">
        <v>1100</v>
      </c>
    </row>
    <row r="683" spans="1:8" hidden="1">
      <c r="B683" s="23"/>
      <c r="C683" s="1" t="s">
        <v>688</v>
      </c>
      <c r="E683" s="23"/>
      <c r="F683" s="23"/>
      <c r="G683" s="21"/>
      <c r="H683" s="21">
        <v>135</v>
      </c>
    </row>
    <row r="684" spans="1:8" hidden="1">
      <c r="B684" s="23"/>
      <c r="C684" s="1" t="s">
        <v>704</v>
      </c>
      <c r="D684" s="22">
        <v>3.5</v>
      </c>
      <c r="E684" s="23">
        <v>73.5</v>
      </c>
      <c r="F684" s="23">
        <v>73.5</v>
      </c>
      <c r="G684" s="21">
        <v>92.4</v>
      </c>
      <c r="H684" s="21">
        <f t="shared" ref="H684" si="43">(((D684*E684)/100)*G684)</f>
        <v>237.69899999999998</v>
      </c>
    </row>
    <row r="685" spans="1:8" hidden="1">
      <c r="B685" s="23"/>
      <c r="C685" s="1" t="s">
        <v>705</v>
      </c>
      <c r="D685" s="22">
        <v>14.5</v>
      </c>
      <c r="E685" s="23">
        <v>73.5</v>
      </c>
      <c r="F685" s="23">
        <v>73.5</v>
      </c>
      <c r="G685" s="21">
        <v>92.4</v>
      </c>
      <c r="H685" s="21">
        <f t="shared" ref="H685:H688" si="44">(((D685*E685)/100)*G685)</f>
        <v>984.75300000000016</v>
      </c>
    </row>
    <row r="686" spans="1:8" hidden="1">
      <c r="B686" s="23"/>
      <c r="E686" s="23">
        <v>73.5</v>
      </c>
      <c r="F686" s="23">
        <v>73.5</v>
      </c>
      <c r="G686" s="21">
        <v>92.4</v>
      </c>
      <c r="H686" s="21">
        <f t="shared" si="44"/>
        <v>0</v>
      </c>
    </row>
    <row r="687" spans="1:8" hidden="1">
      <c r="B687" s="23"/>
      <c r="E687" s="23">
        <v>73.5</v>
      </c>
      <c r="F687" s="23">
        <v>73.5</v>
      </c>
      <c r="G687" s="21">
        <v>92.4</v>
      </c>
      <c r="H687" s="21">
        <f t="shared" si="44"/>
        <v>0</v>
      </c>
    </row>
    <row r="688" spans="1:8" hidden="1">
      <c r="B688" s="23"/>
      <c r="E688" s="23">
        <v>73.5</v>
      </c>
      <c r="F688" s="23">
        <v>73.5</v>
      </c>
      <c r="G688" s="21">
        <v>92.4</v>
      </c>
      <c r="H688" s="21">
        <f t="shared" si="44"/>
        <v>0</v>
      </c>
    </row>
    <row r="689" spans="1:8" hidden="1">
      <c r="A689" s="1">
        <v>677</v>
      </c>
      <c r="B689" s="23"/>
      <c r="C689" s="1" t="s">
        <v>709</v>
      </c>
      <c r="D689" s="22">
        <v>2.67</v>
      </c>
      <c r="E689" s="23">
        <v>73.5</v>
      </c>
      <c r="F689" s="23">
        <v>73.5</v>
      </c>
      <c r="G689" s="21">
        <v>92.4</v>
      </c>
      <c r="H689" s="21">
        <f t="shared" ref="H689:H692" si="45">(((D689*E689)/100)*G689)</f>
        <v>181.33038000000002</v>
      </c>
    </row>
    <row r="690" spans="1:8" hidden="1">
      <c r="A690" s="1">
        <v>678</v>
      </c>
      <c r="B690" s="23"/>
      <c r="C690" s="1" t="s">
        <v>710</v>
      </c>
      <c r="D690" s="22">
        <f>7.15</f>
        <v>7.15</v>
      </c>
      <c r="E690" s="23">
        <v>73.5</v>
      </c>
      <c r="F690" s="23">
        <v>73.5</v>
      </c>
      <c r="G690" s="21">
        <v>92.4</v>
      </c>
      <c r="H690" s="21">
        <f t="shared" si="45"/>
        <v>485.58510000000007</v>
      </c>
    </row>
    <row r="691" spans="1:8" hidden="1">
      <c r="A691" s="1">
        <v>679</v>
      </c>
      <c r="B691" s="23"/>
      <c r="C691" s="1" t="s">
        <v>711</v>
      </c>
      <c r="D691" s="22">
        <v>8.86</v>
      </c>
      <c r="E691" s="23">
        <v>73.5</v>
      </c>
      <c r="F691" s="23">
        <v>73.5</v>
      </c>
      <c r="G691" s="21">
        <v>92.4</v>
      </c>
      <c r="H691" s="21">
        <f t="shared" si="45"/>
        <v>601.71803999999997</v>
      </c>
    </row>
    <row r="692" spans="1:8" hidden="1">
      <c r="A692" s="1">
        <v>680</v>
      </c>
      <c r="B692" s="23"/>
      <c r="C692" s="1" t="s">
        <v>712</v>
      </c>
      <c r="D692" s="22">
        <v>6.5</v>
      </c>
      <c r="E692" s="23">
        <v>73.5</v>
      </c>
      <c r="F692" s="23">
        <v>73.5</v>
      </c>
      <c r="G692" s="21">
        <v>92.4</v>
      </c>
      <c r="H692" s="21">
        <f t="shared" si="45"/>
        <v>441.44100000000003</v>
      </c>
    </row>
    <row r="693" spans="1:8" hidden="1">
      <c r="A693" s="1">
        <v>681</v>
      </c>
      <c r="B693" s="23"/>
      <c r="C693" s="1" t="s">
        <v>628</v>
      </c>
      <c r="D693" s="22">
        <v>16</v>
      </c>
      <c r="E693" s="23">
        <v>94.25</v>
      </c>
      <c r="F693" s="23">
        <v>2.25</v>
      </c>
      <c r="G693" s="21">
        <v>7210</v>
      </c>
      <c r="H693" s="21">
        <v>108726.8</v>
      </c>
    </row>
    <row r="694" spans="1:8" hidden="1">
      <c r="A694" s="1">
        <v>682</v>
      </c>
      <c r="B694" s="23"/>
      <c r="C694" s="1" t="s">
        <v>713</v>
      </c>
      <c r="D694" s="22">
        <v>9.3000000000000007</v>
      </c>
      <c r="E694" s="23">
        <v>73.5</v>
      </c>
      <c r="F694" s="23">
        <v>73.5</v>
      </c>
      <c r="G694" s="21">
        <v>92.4</v>
      </c>
      <c r="H694" s="21">
        <f t="shared" ref="H694:H695" si="46">(((D694*E694)/100)*G694)</f>
        <v>631.60020000000009</v>
      </c>
    </row>
    <row r="695" spans="1:8" hidden="1">
      <c r="A695" s="1">
        <v>683</v>
      </c>
      <c r="B695" s="23"/>
      <c r="C695" s="1" t="s">
        <v>716</v>
      </c>
      <c r="D695" s="22">
        <v>15</v>
      </c>
      <c r="E695" s="23">
        <v>73.5</v>
      </c>
      <c r="F695" s="23">
        <v>73.5</v>
      </c>
      <c r="G695" s="21">
        <v>92.4</v>
      </c>
      <c r="H695" s="21">
        <f t="shared" si="46"/>
        <v>1018.7100000000002</v>
      </c>
    </row>
    <row r="696" spans="1:8" hidden="1">
      <c r="A696" s="1">
        <v>684</v>
      </c>
      <c r="B696" s="23"/>
      <c r="C696" s="1" t="s">
        <v>717</v>
      </c>
      <c r="D696" s="22">
        <v>5.4</v>
      </c>
      <c r="E696" s="23">
        <v>73.5</v>
      </c>
      <c r="F696" s="23">
        <v>73.5</v>
      </c>
      <c r="G696" s="21">
        <v>92.4</v>
      </c>
      <c r="H696" s="21">
        <f t="shared" ref="H696:H707" si="47">(((D696*E696)/100)*G696)</f>
        <v>366.73560000000003</v>
      </c>
    </row>
    <row r="697" spans="1:8">
      <c r="B697" s="23"/>
      <c r="C697" s="1" t="s">
        <v>765</v>
      </c>
      <c r="D697" s="22">
        <v>2.95</v>
      </c>
      <c r="E697" s="23">
        <v>65</v>
      </c>
      <c r="F697" s="23">
        <v>85</v>
      </c>
      <c r="G697" s="21">
        <v>84</v>
      </c>
      <c r="H697" s="21">
        <f t="shared" si="47"/>
        <v>161.07</v>
      </c>
    </row>
    <row r="698" spans="1:8">
      <c r="B698" s="23"/>
      <c r="C698" s="1" t="s">
        <v>766</v>
      </c>
      <c r="D698" s="22">
        <v>2.4500000000000002</v>
      </c>
      <c r="E698" s="23">
        <v>92.5</v>
      </c>
      <c r="F698" s="23">
        <v>92.5</v>
      </c>
      <c r="G698" s="21">
        <v>145</v>
      </c>
      <c r="H698" s="21">
        <f t="shared" si="47"/>
        <v>328.60625000000005</v>
      </c>
    </row>
    <row r="699" spans="1:8">
      <c r="B699" s="23"/>
      <c r="C699" s="1" t="s">
        <v>767</v>
      </c>
      <c r="D699" s="22">
        <v>2.6</v>
      </c>
      <c r="E699" s="23">
        <v>92.5</v>
      </c>
      <c r="F699" s="23">
        <v>92.5</v>
      </c>
      <c r="G699" s="21">
        <v>145</v>
      </c>
      <c r="H699" s="21">
        <f t="shared" ref="H699" si="48">(((D699*E699)/100)*G699)</f>
        <v>348.72499999999997</v>
      </c>
    </row>
    <row r="700" spans="1:8">
      <c r="B700" s="23"/>
      <c r="C700" s="1" t="s">
        <v>689</v>
      </c>
      <c r="E700" s="23"/>
      <c r="F700" s="23"/>
      <c r="G700" s="21"/>
      <c r="H700" s="21">
        <v>242</v>
      </c>
    </row>
    <row r="701" spans="1:8">
      <c r="B701" s="23"/>
      <c r="C701" s="1" t="s">
        <v>690</v>
      </c>
      <c r="E701" s="23"/>
      <c r="F701" s="23"/>
      <c r="G701" s="21"/>
      <c r="H701" s="21">
        <v>500</v>
      </c>
    </row>
    <row r="702" spans="1:8">
      <c r="B702" s="23"/>
      <c r="C702" s="1" t="s">
        <v>722</v>
      </c>
      <c r="D702" s="22">
        <v>19.3</v>
      </c>
      <c r="E702" s="23">
        <v>73.5</v>
      </c>
      <c r="F702" s="23">
        <v>73.5</v>
      </c>
      <c r="G702" s="21">
        <v>92.4</v>
      </c>
      <c r="H702" s="21">
        <f t="shared" ref="H702" si="49">(((D702*E702)/100)*G702)</f>
        <v>1310.7402</v>
      </c>
    </row>
    <row r="703" spans="1:8">
      <c r="B703" s="23"/>
      <c r="C703" s="1" t="s">
        <v>724</v>
      </c>
      <c r="D703" s="22">
        <v>18.48</v>
      </c>
      <c r="E703" s="23">
        <v>80</v>
      </c>
      <c r="F703" s="23">
        <f>65-E703</f>
        <v>-15</v>
      </c>
      <c r="G703" s="21">
        <v>90</v>
      </c>
      <c r="H703" s="21">
        <f t="shared" ref="H703" si="50">(((D703*E703)/100)*G703)</f>
        <v>1330.5600000000002</v>
      </c>
    </row>
    <row r="704" spans="1:8">
      <c r="B704" s="23"/>
      <c r="C704" s="1" t="s">
        <v>725</v>
      </c>
      <c r="D704" s="22">
        <v>19.3</v>
      </c>
      <c r="E704" s="23">
        <v>73.5</v>
      </c>
      <c r="F704" s="23">
        <v>73.5</v>
      </c>
      <c r="G704" s="21">
        <v>92.4</v>
      </c>
      <c r="H704" s="21">
        <f t="shared" ref="H704" si="51">(((D704*E704)/100)*G704)</f>
        <v>1310.7402</v>
      </c>
    </row>
    <row r="705" spans="2:8">
      <c r="B705" s="23"/>
      <c r="C705" s="1" t="s">
        <v>728</v>
      </c>
      <c r="D705" s="22">
        <v>6.63</v>
      </c>
      <c r="E705" s="23">
        <v>73.5</v>
      </c>
      <c r="F705" s="23">
        <v>73.5</v>
      </c>
      <c r="G705" s="21">
        <v>92.4</v>
      </c>
      <c r="H705" s="21">
        <f t="shared" ref="H705" si="52">(((D705*E705)/100)*G705)</f>
        <v>450.26982000000004</v>
      </c>
    </row>
    <row r="706" spans="2:8">
      <c r="B706" s="23"/>
      <c r="E706" s="23"/>
      <c r="F706" s="23"/>
      <c r="G706" s="21"/>
      <c r="H706" s="21"/>
    </row>
    <row r="707" spans="2:8">
      <c r="B707" s="23"/>
      <c r="C707" s="49" t="s">
        <v>699</v>
      </c>
      <c r="D707" s="22">
        <v>9.6</v>
      </c>
      <c r="E707" s="23">
        <v>73.5</v>
      </c>
      <c r="F707" s="23">
        <v>73.5</v>
      </c>
      <c r="G707" s="21">
        <v>92.4</v>
      </c>
      <c r="H707" s="21">
        <f t="shared" si="47"/>
        <v>651.97440000000006</v>
      </c>
    </row>
    <row r="708" spans="2:8">
      <c r="C708" s="1" t="s">
        <v>691</v>
      </c>
      <c r="D708" s="22">
        <v>7.9</v>
      </c>
      <c r="E708" s="1">
        <v>100</v>
      </c>
      <c r="H708" s="62">
        <v>61000</v>
      </c>
    </row>
    <row r="709" spans="2:8">
      <c r="C709" s="1" t="s">
        <v>693</v>
      </c>
      <c r="D709" s="22">
        <v>15.7</v>
      </c>
      <c r="E709" s="1">
        <v>89</v>
      </c>
      <c r="F709" s="1">
        <f>65-E709</f>
        <v>-24</v>
      </c>
      <c r="G709" s="1">
        <v>92</v>
      </c>
      <c r="H709" s="62">
        <f t="shared" ref="H709:H718" si="53">(((D709*E709)/100)*G709)</f>
        <v>1285.5159999999998</v>
      </c>
    </row>
    <row r="710" spans="2:8">
      <c r="C710" s="1" t="s">
        <v>720</v>
      </c>
      <c r="D710" s="22">
        <v>8.1</v>
      </c>
      <c r="E710" s="1">
        <v>94</v>
      </c>
      <c r="F710" s="1">
        <v>2</v>
      </c>
      <c r="G710" s="1">
        <v>7400</v>
      </c>
      <c r="H710" s="62">
        <f t="shared" si="53"/>
        <v>56343.6</v>
      </c>
    </row>
    <row r="711" spans="2:8">
      <c r="C711" s="1" t="s">
        <v>721</v>
      </c>
      <c r="D711" s="22">
        <v>8.08</v>
      </c>
      <c r="E711" s="1">
        <v>96.5</v>
      </c>
      <c r="F711" s="1">
        <v>4.5</v>
      </c>
      <c r="G711" s="1">
        <v>7400</v>
      </c>
      <c r="H711" s="62">
        <f t="shared" si="53"/>
        <v>57699.28</v>
      </c>
    </row>
    <row r="712" spans="2:8">
      <c r="C712" s="1" t="s">
        <v>726</v>
      </c>
      <c r="D712" s="22">
        <v>6.08</v>
      </c>
      <c r="E712" s="1">
        <v>100</v>
      </c>
      <c r="F712" s="1">
        <v>8</v>
      </c>
      <c r="G712" s="1">
        <v>7080</v>
      </c>
      <c r="H712" s="62">
        <f t="shared" si="53"/>
        <v>43046.400000000001</v>
      </c>
    </row>
    <row r="713" spans="2:8">
      <c r="C713" s="1" t="s">
        <v>730</v>
      </c>
      <c r="D713" s="22">
        <v>12.04</v>
      </c>
      <c r="E713" s="1">
        <v>96.75</v>
      </c>
      <c r="F713" s="1">
        <v>4.75</v>
      </c>
      <c r="G713" s="1">
        <v>7400</v>
      </c>
      <c r="H713" s="62">
        <f>(((D713*E713)/100)*G713)</f>
        <v>86200.37999999999</v>
      </c>
    </row>
    <row r="714" spans="2:8">
      <c r="C714" s="1" t="s">
        <v>731</v>
      </c>
      <c r="D714" s="22">
        <v>1</v>
      </c>
      <c r="E714" s="1">
        <v>100</v>
      </c>
      <c r="F714" s="1">
        <v>8</v>
      </c>
      <c r="G714" s="1">
        <v>7080</v>
      </c>
      <c r="H714" s="62">
        <f t="shared" si="53"/>
        <v>7080</v>
      </c>
    </row>
    <row r="715" spans="2:8">
      <c r="C715" s="1" t="s">
        <v>786</v>
      </c>
      <c r="D715" s="22">
        <v>0.39</v>
      </c>
      <c r="E715" s="1">
        <v>79</v>
      </c>
      <c r="F715" s="1">
        <v>14</v>
      </c>
      <c r="G715" s="1">
        <v>7300</v>
      </c>
      <c r="H715" s="62">
        <f t="shared" si="53"/>
        <v>2249.13</v>
      </c>
    </row>
    <row r="717" spans="2:8">
      <c r="C717" s="1" t="s">
        <v>732</v>
      </c>
      <c r="D717" s="22">
        <v>4.09</v>
      </c>
      <c r="E717" s="1">
        <v>95.5</v>
      </c>
      <c r="F717" s="1">
        <v>3.5</v>
      </c>
      <c r="G717" s="1">
        <v>7400</v>
      </c>
      <c r="H717" s="62">
        <f t="shared" si="53"/>
        <v>28904.03</v>
      </c>
    </row>
    <row r="718" spans="2:8">
      <c r="C718" s="1" t="s">
        <v>784</v>
      </c>
      <c r="D718" s="22">
        <v>24.16</v>
      </c>
      <c r="E718" s="1">
        <v>97.5</v>
      </c>
      <c r="F718" s="1">
        <v>5.5</v>
      </c>
      <c r="G718" s="1">
        <v>7059</v>
      </c>
      <c r="H718" s="62">
        <f t="shared" si="53"/>
        <v>166281.80399999997</v>
      </c>
    </row>
    <row r="719" spans="2:8">
      <c r="C719" s="1" t="s">
        <v>733</v>
      </c>
      <c r="D719" s="22">
        <v>47</v>
      </c>
      <c r="E719" s="1">
        <v>92.5</v>
      </c>
      <c r="H719" s="62">
        <v>5150</v>
      </c>
    </row>
    <row r="720" spans="2:8">
      <c r="C720" s="1" t="s">
        <v>734</v>
      </c>
      <c r="D720" s="22">
        <v>7.65</v>
      </c>
      <c r="E720" s="1">
        <v>86</v>
      </c>
      <c r="F720" s="1">
        <v>21</v>
      </c>
      <c r="G720" s="1">
        <v>82</v>
      </c>
      <c r="H720" s="62">
        <v>550</v>
      </c>
    </row>
    <row r="721" spans="3:8">
      <c r="C721" s="1" t="s">
        <v>735</v>
      </c>
      <c r="D721" s="22">
        <v>0.95</v>
      </c>
      <c r="H721" s="62">
        <v>6500</v>
      </c>
    </row>
    <row r="722" spans="3:8">
      <c r="C722" s="1" t="s">
        <v>736</v>
      </c>
      <c r="H722" s="62">
        <v>500</v>
      </c>
    </row>
  </sheetData>
  <autoFilter ref="A1:H696" xr:uid="{88989162-356A-4788-BCBC-F22D308E6B46}">
    <filterColumn colId="3">
      <filters>
        <filter val="0.250"/>
        <filter val="1.250"/>
        <filter val="13.250"/>
        <filter val="25.000"/>
        <filter val="25.100"/>
        <filter val="25.110"/>
        <filter val="25.580"/>
        <filter val="25.750"/>
        <filter val="25.830"/>
        <filter val="25.910"/>
        <filter val="25.950"/>
        <filter val="31.250"/>
        <filter val="32.250"/>
        <filter val="4.250"/>
        <filter val="5.250"/>
        <filter val="50.250"/>
        <filter val="96.250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4A85-14C7-49F6-B977-1F5B88789375}">
  <sheetPr>
    <pageSetUpPr fitToPage="1"/>
  </sheetPr>
  <dimension ref="A1:Y314"/>
  <sheetViews>
    <sheetView zoomScale="85" zoomScaleNormal="85" workbookViewId="0">
      <pane ySplit="1" topLeftCell="A182" activePane="bottomLeft" state="frozen"/>
      <selection activeCell="C701" sqref="C701"/>
      <selection pane="bottomLeft" activeCell="J181" sqref="J181"/>
    </sheetView>
  </sheetViews>
  <sheetFormatPr defaultColWidth="8.69921875" defaultRowHeight="22.8"/>
  <cols>
    <col min="1" max="1" width="17" style="32" bestFit="1" customWidth="1"/>
    <col min="2" max="2" width="37.796875" style="32" bestFit="1" customWidth="1"/>
    <col min="3" max="3" width="15.5" style="37" bestFit="1" customWidth="1"/>
    <col min="4" max="4" width="12.296875" style="32" customWidth="1"/>
    <col min="5" max="5" width="11" style="32" customWidth="1"/>
    <col min="6" max="6" width="10.3984375" style="32" customWidth="1"/>
    <col min="7" max="7" width="23" style="33" bestFit="1" customWidth="1"/>
    <col min="8" max="8" width="15.5" style="40" customWidth="1"/>
    <col min="9" max="9" width="10.09765625" style="32" customWidth="1"/>
    <col min="10" max="10" width="15.09765625" style="2" bestFit="1" customWidth="1"/>
    <col min="11" max="11" width="14.296875" style="34" customWidth="1"/>
    <col min="12" max="12" width="14.69921875" style="32" bestFit="1" customWidth="1"/>
    <col min="13" max="13" width="12.19921875" style="32" bestFit="1" customWidth="1"/>
    <col min="14" max="14" width="16.8984375" style="32" bestFit="1" customWidth="1"/>
    <col min="15" max="15" width="22.8984375" style="32" bestFit="1" customWidth="1"/>
    <col min="16" max="16" width="23.3984375" style="32" bestFit="1" customWidth="1"/>
    <col min="17" max="17" width="28.5" style="39" bestFit="1" customWidth="1"/>
    <col min="18" max="18" width="27.796875" style="39" bestFit="1" customWidth="1"/>
    <col min="19" max="20" width="23.69921875" style="39" customWidth="1"/>
    <col min="21" max="21" width="24" style="39" bestFit="1" customWidth="1"/>
    <col min="22" max="22" width="32.296875" style="39" customWidth="1"/>
    <col min="23" max="23" width="22.796875" style="39" bestFit="1" customWidth="1"/>
    <col min="24" max="24" width="2.296875" style="32" bestFit="1" customWidth="1"/>
    <col min="25" max="25" width="16.8984375" style="36" bestFit="1" customWidth="1"/>
    <col min="26" max="16384" width="8.69921875" style="32"/>
  </cols>
  <sheetData>
    <row r="1" spans="1:25">
      <c r="A1" s="32" t="s">
        <v>445</v>
      </c>
      <c r="B1" s="32" t="s">
        <v>446</v>
      </c>
      <c r="C1" s="37" t="s">
        <v>447</v>
      </c>
      <c r="D1" s="32" t="s">
        <v>2</v>
      </c>
      <c r="E1" s="32" t="s">
        <v>618</v>
      </c>
      <c r="F1" s="32" t="s">
        <v>3</v>
      </c>
      <c r="G1" s="33" t="s">
        <v>748</v>
      </c>
      <c r="H1" s="40" t="s">
        <v>619</v>
      </c>
      <c r="I1" s="33" t="s">
        <v>451</v>
      </c>
      <c r="J1" s="2" t="s">
        <v>448</v>
      </c>
      <c r="K1" s="34" t="s">
        <v>449</v>
      </c>
      <c r="L1" s="32" t="s">
        <v>2</v>
      </c>
      <c r="M1" s="32" t="s">
        <v>3</v>
      </c>
      <c r="N1" s="32" t="s">
        <v>450</v>
      </c>
      <c r="O1" s="32" t="s">
        <v>620</v>
      </c>
      <c r="P1" s="32" t="s">
        <v>621</v>
      </c>
      <c r="Q1" s="42" t="s">
        <v>632</v>
      </c>
      <c r="R1" s="42" t="s">
        <v>631</v>
      </c>
      <c r="S1" s="42" t="s">
        <v>630</v>
      </c>
      <c r="T1" s="42" t="s">
        <v>633</v>
      </c>
      <c r="U1" s="42" t="s">
        <v>637</v>
      </c>
      <c r="V1" s="42" t="s">
        <v>635</v>
      </c>
      <c r="W1" s="42" t="s">
        <v>634</v>
      </c>
    </row>
    <row r="2" spans="1:25">
      <c r="A2" s="35">
        <v>45488</v>
      </c>
      <c r="B2" s="32" t="s">
        <v>685</v>
      </c>
      <c r="C2" s="37">
        <f>VLOOKUP(B2,'ALL-GOLD-SILVER-STOCK'!C:H,2,)</f>
        <v>16.850000000000001</v>
      </c>
      <c r="D2" s="32">
        <f>VLOOKUP(B2,'ALL-GOLD-SILVER-STOCK'!C:H,3,)</f>
        <v>73.5</v>
      </c>
      <c r="E2" s="32">
        <f>VLOOKUP(B2,'ALL-GOLD-SILVER-STOCK'!C:H,4,)</f>
        <v>-52.5</v>
      </c>
      <c r="F2" s="32">
        <f>VLOOKUP(B2,'ALL-GOLD-SILVER-STOCK'!C:H,5,)</f>
        <v>92.4</v>
      </c>
      <c r="G2" s="33">
        <f>VLOOKUP(B2,'ALL-GOLD-SILVER-STOCK'!C:H,6,)</f>
        <v>1144.3509000000004</v>
      </c>
      <c r="H2" s="40">
        <v>2100</v>
      </c>
      <c r="J2" s="24">
        <f>((H2+P2)-G2)</f>
        <v>995.56529999999975</v>
      </c>
      <c r="K2" s="34">
        <v>11.4</v>
      </c>
      <c r="L2" s="32">
        <v>63</v>
      </c>
      <c r="M2" s="32">
        <v>90</v>
      </c>
      <c r="N2" s="36">
        <f>(((K2-(K2*1%))*L2)/100)*M2</f>
        <v>639.9162</v>
      </c>
      <c r="O2" s="32">
        <v>600</v>
      </c>
      <c r="P2" s="36">
        <f>(N2-O2)</f>
        <v>39.916200000000003</v>
      </c>
      <c r="Q2" s="42">
        <f>SUM(G2:G191)</f>
        <v>935982.29775940033</v>
      </c>
      <c r="R2" s="42">
        <f>SUM(H2:H191)</f>
        <v>1012584.5</v>
      </c>
      <c r="S2" s="42">
        <f>SUM(J2:J191)</f>
        <v>190123.73658060006</v>
      </c>
      <c r="T2" s="42">
        <f>4740+7010+420</f>
        <v>12170</v>
      </c>
      <c r="U2" s="42">
        <f>S2-T10</f>
        <v>134553.73658060006</v>
      </c>
      <c r="V2" s="39" t="s">
        <v>702</v>
      </c>
      <c r="W2" s="39">
        <v>31800</v>
      </c>
      <c r="X2" s="36" t="str">
        <f t="shared" ref="X2:X10" si="0">IF(N2&gt;O2,"+","-")</f>
        <v>+</v>
      </c>
      <c r="Y2" s="36" t="str">
        <f t="shared" ref="Y2:Y10" si="1">X2&amp;P2</f>
        <v>+39.9162</v>
      </c>
    </row>
    <row r="3" spans="1:25">
      <c r="A3" s="35">
        <v>45488</v>
      </c>
      <c r="B3" s="32" t="s">
        <v>349</v>
      </c>
      <c r="C3" s="37">
        <f>VLOOKUP(B3,'ALL-GOLD-SILVER-STOCK'!C:H,2,)</f>
        <v>1.2</v>
      </c>
      <c r="D3" s="32">
        <f>VLOOKUP(B3,'ALL-GOLD-SILVER-STOCK'!C:H,3,)</f>
        <v>92.5</v>
      </c>
      <c r="E3" s="32">
        <f>VLOOKUP(B3,'ALL-GOLD-SILVER-STOCK'!C:H,4,)</f>
        <v>92.5</v>
      </c>
      <c r="F3" s="32">
        <f>VLOOKUP(B3,'ALL-GOLD-SILVER-STOCK'!C:H,5,)</f>
        <v>131.65</v>
      </c>
      <c r="G3" s="33">
        <f>VLOOKUP(B3,'ALL-GOLD-SILVER-STOCK'!C:H,6,)</f>
        <v>157.97999999999999</v>
      </c>
      <c r="H3" s="40">
        <v>300</v>
      </c>
      <c r="J3" s="24">
        <f t="shared" ref="J3:J20" si="2">((H3+P3)-G3)</f>
        <v>142.02000000000001</v>
      </c>
      <c r="L3" s="32">
        <v>63</v>
      </c>
      <c r="N3" s="36">
        <f t="shared" ref="N3:N33" si="3">(((K3-(K3*1%))*L3)/100)*M3</f>
        <v>0</v>
      </c>
      <c r="P3" s="36">
        <f t="shared" ref="P3:P7" si="4">(N3-O3)</f>
        <v>0</v>
      </c>
      <c r="T3" s="39" t="s">
        <v>718</v>
      </c>
      <c r="V3" s="39" t="s">
        <v>703</v>
      </c>
      <c r="W3" s="39">
        <v>43000</v>
      </c>
      <c r="X3" s="36" t="str">
        <f t="shared" si="0"/>
        <v>-</v>
      </c>
      <c r="Y3" s="36" t="str">
        <f t="shared" si="1"/>
        <v>-0</v>
      </c>
    </row>
    <row r="4" spans="1:25">
      <c r="A4" s="35">
        <v>45488</v>
      </c>
      <c r="B4" s="32" t="s">
        <v>688</v>
      </c>
      <c r="C4" s="37">
        <f>VLOOKUP(B4,'ALL-GOLD-SILVER-STOCK'!C:H,2,)</f>
        <v>0</v>
      </c>
      <c r="D4" s="32">
        <f>VLOOKUP(B4,'ALL-GOLD-SILVER-STOCK'!C:H,3,)</f>
        <v>0</v>
      </c>
      <c r="E4" s="32">
        <f>VLOOKUP(B4,'ALL-GOLD-SILVER-STOCK'!C:H,4,)</f>
        <v>0</v>
      </c>
      <c r="F4" s="32">
        <f>VLOOKUP(B4,'ALL-GOLD-SILVER-STOCK'!C:H,5,)</f>
        <v>0</v>
      </c>
      <c r="G4" s="33">
        <f>VLOOKUP(B4,'ALL-GOLD-SILVER-STOCK'!C:H,6,)</f>
        <v>135</v>
      </c>
      <c r="H4" s="40">
        <v>400</v>
      </c>
      <c r="J4" s="24">
        <f t="shared" si="2"/>
        <v>265</v>
      </c>
      <c r="L4" s="32">
        <v>63</v>
      </c>
      <c r="N4" s="36">
        <f t="shared" si="3"/>
        <v>0</v>
      </c>
      <c r="P4" s="36">
        <f t="shared" si="4"/>
        <v>0</v>
      </c>
      <c r="R4" s="39" t="s">
        <v>749</v>
      </c>
      <c r="S4" s="39">
        <v>2000</v>
      </c>
      <c r="T4" s="42">
        <f>SUM(I2:I191)+S4</f>
        <v>16800</v>
      </c>
      <c r="V4" s="39" t="s">
        <v>701</v>
      </c>
      <c r="W4" s="39">
        <v>1250</v>
      </c>
      <c r="X4" s="36" t="str">
        <f t="shared" si="0"/>
        <v>-</v>
      </c>
      <c r="Y4" s="36" t="str">
        <f t="shared" si="1"/>
        <v>-0</v>
      </c>
    </row>
    <row r="5" spans="1:25">
      <c r="A5" s="35">
        <v>45488</v>
      </c>
      <c r="B5" s="32" t="s">
        <v>588</v>
      </c>
      <c r="C5" s="37">
        <f>VLOOKUP(B5,'ALL-GOLD-SILVER-STOCK'!C:H,2,)</f>
        <v>0.36</v>
      </c>
      <c r="D5" s="32">
        <f>VLOOKUP(B5,'ALL-GOLD-SILVER-STOCK'!C:H,3,)</f>
        <v>80.39</v>
      </c>
      <c r="E5" s="32">
        <f>VLOOKUP(B5,'ALL-GOLD-SILVER-STOCK'!C:H,4,)</f>
        <v>-10</v>
      </c>
      <c r="F5" s="32">
        <f>VLOOKUP(B5,'ALL-GOLD-SILVER-STOCK'!C:H,5,)</f>
        <v>7218.2</v>
      </c>
      <c r="G5" s="33">
        <f>VLOOKUP(B5,'ALL-GOLD-SILVER-STOCK'!C:H,6,)</f>
        <v>2088.9759528</v>
      </c>
      <c r="H5" s="40">
        <v>3000</v>
      </c>
      <c r="J5" s="24">
        <f t="shared" si="2"/>
        <v>911.02404720000004</v>
      </c>
      <c r="L5" s="32">
        <v>63</v>
      </c>
      <c r="N5" s="36">
        <f t="shared" si="3"/>
        <v>0</v>
      </c>
      <c r="P5" s="36">
        <f t="shared" si="4"/>
        <v>0</v>
      </c>
      <c r="R5" s="39" t="s">
        <v>762</v>
      </c>
      <c r="S5" s="39">
        <v>6300</v>
      </c>
      <c r="V5" s="39" t="s">
        <v>707</v>
      </c>
      <c r="W5" s="39">
        <v>5300</v>
      </c>
      <c r="X5" s="36" t="str">
        <f t="shared" si="0"/>
        <v>-</v>
      </c>
      <c r="Y5" s="36" t="str">
        <f t="shared" si="1"/>
        <v>-0</v>
      </c>
    </row>
    <row r="6" spans="1:25">
      <c r="A6" s="35">
        <v>45488</v>
      </c>
      <c r="B6" s="32" t="s">
        <v>197</v>
      </c>
      <c r="C6" s="37">
        <f>VLOOKUP(B6,'ALL-GOLD-SILVER-STOCK'!C:H,2,)</f>
        <v>1.4</v>
      </c>
      <c r="D6" s="32">
        <f>VLOOKUP(B6,'ALL-GOLD-SILVER-STOCK'!C:H,3,)</f>
        <v>92.5</v>
      </c>
      <c r="E6" s="32">
        <f>VLOOKUP(B6,'ALL-GOLD-SILVER-STOCK'!C:H,4,)</f>
        <v>92.5</v>
      </c>
      <c r="F6" s="32">
        <f>VLOOKUP(B6,'ALL-GOLD-SILVER-STOCK'!C:H,5,)</f>
        <v>140</v>
      </c>
      <c r="G6" s="33">
        <f>VLOOKUP(B6,'ALL-GOLD-SILVER-STOCK'!C:H,6,)</f>
        <v>196</v>
      </c>
      <c r="H6" s="40">
        <v>275</v>
      </c>
      <c r="J6" s="24">
        <f t="shared" si="2"/>
        <v>79</v>
      </c>
      <c r="L6" s="32">
        <v>63</v>
      </c>
      <c r="N6" s="36">
        <f t="shared" si="3"/>
        <v>0</v>
      </c>
      <c r="P6" s="36">
        <f t="shared" si="4"/>
        <v>0</v>
      </c>
      <c r="R6" s="39" t="s">
        <v>763</v>
      </c>
      <c r="S6" s="39">
        <v>18300</v>
      </c>
      <c r="V6" s="39" t="s">
        <v>708</v>
      </c>
      <c r="W6" s="39">
        <v>75000</v>
      </c>
      <c r="X6" s="36" t="str">
        <f t="shared" si="0"/>
        <v>-</v>
      </c>
      <c r="Y6" s="36" t="str">
        <f t="shared" si="1"/>
        <v>-0</v>
      </c>
    </row>
    <row r="7" spans="1:25">
      <c r="A7" s="35">
        <v>45488</v>
      </c>
      <c r="B7" s="32" t="s">
        <v>219</v>
      </c>
      <c r="C7" s="37">
        <f>VLOOKUP(B7,'ALL-GOLD-SILVER-STOCK'!C:H,2,)</f>
        <v>1.25</v>
      </c>
      <c r="D7" s="32">
        <f>VLOOKUP(B7,'ALL-GOLD-SILVER-STOCK'!C:H,3,)</f>
        <v>92.5</v>
      </c>
      <c r="E7" s="32">
        <f>VLOOKUP(B7,'ALL-GOLD-SILVER-STOCK'!C:H,4,)</f>
        <v>92.5</v>
      </c>
      <c r="F7" s="32">
        <f>VLOOKUP(B7,'ALL-GOLD-SILVER-STOCK'!C:H,5,)</f>
        <v>140</v>
      </c>
      <c r="G7" s="33">
        <f>VLOOKUP(B7,'ALL-GOLD-SILVER-STOCK'!C:H,6,)</f>
        <v>175</v>
      </c>
      <c r="H7" s="40">
        <v>275</v>
      </c>
      <c r="J7" s="24">
        <f t="shared" si="2"/>
        <v>100</v>
      </c>
      <c r="L7" s="32">
        <v>63</v>
      </c>
      <c r="N7" s="36">
        <f t="shared" si="3"/>
        <v>0</v>
      </c>
      <c r="P7" s="36">
        <f t="shared" si="4"/>
        <v>0</v>
      </c>
      <c r="R7" s="39" t="s">
        <v>764</v>
      </c>
      <c r="S7" s="39">
        <v>36100</v>
      </c>
      <c r="V7" s="39" t="s">
        <v>738</v>
      </c>
      <c r="W7" s="39">
        <v>200000</v>
      </c>
      <c r="X7" s="36" t="str">
        <f t="shared" si="0"/>
        <v>-</v>
      </c>
      <c r="Y7" s="36" t="str">
        <f t="shared" si="1"/>
        <v>-0</v>
      </c>
    </row>
    <row r="8" spans="1:25">
      <c r="A8" s="35">
        <v>45488</v>
      </c>
      <c r="B8" s="15" t="s">
        <v>86</v>
      </c>
      <c r="C8" s="37">
        <f>VLOOKUP(B8,'ALL-GOLD-SILVER-STOCK'!C:H,2,)</f>
        <v>40.409999999999997</v>
      </c>
      <c r="D8" s="32">
        <f>VLOOKUP(B8,'ALL-GOLD-SILVER-STOCK'!C:H,3,)</f>
        <v>65</v>
      </c>
      <c r="E8" s="32">
        <f>VLOOKUP(B8,'ALL-GOLD-SILVER-STOCK'!C:H,4,)</f>
        <v>-10</v>
      </c>
      <c r="F8" s="32">
        <f>VLOOKUP(B8,'ALL-GOLD-SILVER-STOCK'!C:H,5,)</f>
        <v>89</v>
      </c>
      <c r="G8" s="33">
        <f>VLOOKUP(B8,'ALL-GOLD-SILVER-STOCK'!C:H,6,)</f>
        <v>2337.7184999999999</v>
      </c>
      <c r="H8" s="40">
        <v>4450</v>
      </c>
      <c r="J8" s="24">
        <f t="shared" si="2"/>
        <v>1691.1949</v>
      </c>
      <c r="K8" s="47">
        <v>5.56</v>
      </c>
      <c r="L8" s="32">
        <v>85</v>
      </c>
      <c r="M8" s="32">
        <v>90</v>
      </c>
      <c r="N8" s="36">
        <f t="shared" si="3"/>
        <v>421.08659999999998</v>
      </c>
      <c r="O8" s="32">
        <v>0</v>
      </c>
      <c r="P8" s="36">
        <f>-(N8-O8)</f>
        <v>-421.08659999999998</v>
      </c>
      <c r="V8" s="39" t="s">
        <v>739</v>
      </c>
      <c r="W8" s="39">
        <v>7080</v>
      </c>
      <c r="X8" s="36" t="str">
        <f t="shared" si="0"/>
        <v>+</v>
      </c>
      <c r="Y8" s="36" t="str">
        <f t="shared" si="1"/>
        <v>+-421.0866</v>
      </c>
    </row>
    <row r="9" spans="1:25">
      <c r="A9" s="35">
        <v>45486</v>
      </c>
      <c r="B9" s="32" t="s">
        <v>325</v>
      </c>
      <c r="C9" s="37">
        <f>VLOOKUP(B9,'ALL-GOLD-SILVER-STOCK'!C:H,2,)</f>
        <v>5.22</v>
      </c>
      <c r="D9" s="32">
        <f>VLOOKUP(B9,'ALL-GOLD-SILVER-STOCK'!C:H,3,)</f>
        <v>92.5</v>
      </c>
      <c r="E9" s="32">
        <f>VLOOKUP(B9,'ALL-GOLD-SILVER-STOCK'!C:H,4,)</f>
        <v>92.5</v>
      </c>
      <c r="F9" s="32">
        <f>VLOOKUP(B9,'ALL-GOLD-SILVER-STOCK'!C:H,5,)</f>
        <v>131.65</v>
      </c>
      <c r="G9" s="33">
        <f>VLOOKUP(B9,'ALL-GOLD-SILVER-STOCK'!C:H,6,)</f>
        <v>687.21299999999997</v>
      </c>
      <c r="H9" s="40">
        <v>1080</v>
      </c>
      <c r="J9" s="24">
        <f t="shared" si="2"/>
        <v>447.98427000000015</v>
      </c>
      <c r="K9" s="34">
        <v>4.1900000000000004</v>
      </c>
      <c r="L9" s="32">
        <v>63</v>
      </c>
      <c r="M9" s="32">
        <v>90</v>
      </c>
      <c r="N9" s="36">
        <f t="shared" si="3"/>
        <v>235.19727</v>
      </c>
      <c r="O9" s="32">
        <v>180</v>
      </c>
      <c r="P9" s="36">
        <f>(N9-O9)</f>
        <v>55.197270000000003</v>
      </c>
      <c r="T9" s="39" t="s">
        <v>719</v>
      </c>
      <c r="V9" s="39" t="s">
        <v>740</v>
      </c>
      <c r="W9" s="39">
        <v>1500</v>
      </c>
      <c r="X9" s="36" t="str">
        <f t="shared" si="0"/>
        <v>+</v>
      </c>
      <c r="Y9" s="36" t="str">
        <f t="shared" si="1"/>
        <v>+55.19727</v>
      </c>
    </row>
    <row r="10" spans="1:25">
      <c r="A10" s="35">
        <v>45486</v>
      </c>
      <c r="B10" s="32" t="s">
        <v>417</v>
      </c>
      <c r="C10" s="37">
        <f>VLOOKUP(B10,'ALL-GOLD-SILVER-STOCK'!C:H,2,)</f>
        <v>46</v>
      </c>
      <c r="D10" s="32">
        <f>VLOOKUP(B10,'ALL-GOLD-SILVER-STOCK'!C:H,3,)</f>
        <v>92.5</v>
      </c>
      <c r="E10" s="32">
        <f>VLOOKUP(B10,'ALL-GOLD-SILVER-STOCK'!C:H,4,)</f>
        <v>-27.5</v>
      </c>
      <c r="F10" s="32">
        <f>VLOOKUP(B10,'ALL-GOLD-SILVER-STOCK'!C:H,5,)</f>
        <v>150</v>
      </c>
      <c r="G10" s="33">
        <f>VLOOKUP(B10,'ALL-GOLD-SILVER-STOCK'!C:H,6,)</f>
        <v>6900</v>
      </c>
      <c r="H10" s="40">
        <v>11000</v>
      </c>
      <c r="I10" s="63"/>
      <c r="J10" s="24">
        <f t="shared" si="2"/>
        <v>4100</v>
      </c>
      <c r="L10" s="32">
        <v>63</v>
      </c>
      <c r="N10" s="36">
        <f t="shared" si="3"/>
        <v>0</v>
      </c>
      <c r="P10" s="36">
        <f>(N10-O10)</f>
        <v>0</v>
      </c>
      <c r="T10" s="42">
        <f>T2+T4+S4+S5+S6</f>
        <v>55570</v>
      </c>
      <c r="V10" s="39" t="s">
        <v>741</v>
      </c>
      <c r="W10" s="39">
        <v>28590</v>
      </c>
      <c r="X10" s="36" t="str">
        <f t="shared" si="0"/>
        <v>-</v>
      </c>
      <c r="Y10" s="36" t="str">
        <f t="shared" si="1"/>
        <v>-0</v>
      </c>
    </row>
    <row r="11" spans="1:25">
      <c r="A11" s="35">
        <v>45486</v>
      </c>
      <c r="B11" s="15" t="s">
        <v>104</v>
      </c>
      <c r="C11" s="37">
        <f>VLOOKUP(B11,'ALL-GOLD-SILVER-STOCK'!C:H,2,)</f>
        <v>21.8</v>
      </c>
      <c r="D11" s="32">
        <f>VLOOKUP(B11,'ALL-GOLD-SILVER-STOCK'!C:H,3,)</f>
        <v>65</v>
      </c>
      <c r="E11" s="32">
        <f>VLOOKUP(B11,'ALL-GOLD-SILVER-STOCK'!C:H,4,)</f>
        <v>-10</v>
      </c>
      <c r="F11" s="32">
        <f>VLOOKUP(B11,'ALL-GOLD-SILVER-STOCK'!C:H,5,)</f>
        <v>89</v>
      </c>
      <c r="G11" s="33">
        <f>VLOOKUP(B11,'ALL-GOLD-SILVER-STOCK'!C:H,6,)</f>
        <v>1261.1299999999999</v>
      </c>
      <c r="H11" s="40">
        <v>2500</v>
      </c>
      <c r="I11" s="2">
        <v>2000</v>
      </c>
      <c r="J11" s="24">
        <f t="shared" si="2"/>
        <v>1238.8700000000001</v>
      </c>
      <c r="L11" s="32">
        <v>63</v>
      </c>
      <c r="N11" s="36">
        <f t="shared" si="3"/>
        <v>0</v>
      </c>
      <c r="P11" s="36">
        <f t="shared" ref="P11:P74" si="5">N11-O11</f>
        <v>0</v>
      </c>
      <c r="R11" s="68"/>
      <c r="V11" s="39" t="s">
        <v>742</v>
      </c>
      <c r="W11" s="39">
        <v>6800</v>
      </c>
    </row>
    <row r="12" spans="1:25">
      <c r="A12" s="35">
        <v>45484</v>
      </c>
      <c r="B12" s="32" t="s">
        <v>299</v>
      </c>
      <c r="C12" s="37">
        <f>VLOOKUP(B12,'ALL-GOLD-SILVER-STOCK'!C:H,2,)</f>
        <v>1.22</v>
      </c>
      <c r="D12" s="32">
        <f>VLOOKUP(B12,'ALL-GOLD-SILVER-STOCK'!C:H,3,)</f>
        <v>92.5</v>
      </c>
      <c r="E12" s="32">
        <f>VLOOKUP(B12,'ALL-GOLD-SILVER-STOCK'!C:H,4,)</f>
        <v>92.5</v>
      </c>
      <c r="F12" s="32">
        <f>VLOOKUP(B12,'ALL-GOLD-SILVER-STOCK'!C:H,5,)</f>
        <v>127</v>
      </c>
      <c r="G12" s="33">
        <f>VLOOKUP(B12,'ALL-GOLD-SILVER-STOCK'!C:H,6,)</f>
        <v>154.94</v>
      </c>
      <c r="H12" s="40">
        <v>370</v>
      </c>
      <c r="J12" s="24">
        <f t="shared" si="2"/>
        <v>215.06</v>
      </c>
      <c r="L12" s="32">
        <v>63</v>
      </c>
      <c r="N12" s="36">
        <f t="shared" si="3"/>
        <v>0</v>
      </c>
      <c r="P12" s="36">
        <f t="shared" si="5"/>
        <v>0</v>
      </c>
      <c r="V12" s="39" t="s">
        <v>745</v>
      </c>
      <c r="W12" s="39">
        <v>4000</v>
      </c>
    </row>
    <row r="13" spans="1:25">
      <c r="A13" s="35">
        <v>45484</v>
      </c>
      <c r="B13" s="32" t="s">
        <v>295</v>
      </c>
      <c r="C13" s="37">
        <f>VLOOKUP(B13,'ALL-GOLD-SILVER-STOCK'!C:H,2,)</f>
        <v>1.1100000000000001</v>
      </c>
      <c r="D13" s="32">
        <f>VLOOKUP(B13,'ALL-GOLD-SILVER-STOCK'!C:H,3,)</f>
        <v>92.5</v>
      </c>
      <c r="E13" s="32">
        <f>VLOOKUP(B13,'ALL-GOLD-SILVER-STOCK'!C:H,4,)</f>
        <v>92.5</v>
      </c>
      <c r="F13" s="32">
        <f>VLOOKUP(B13,'ALL-GOLD-SILVER-STOCK'!C:H,5,)</f>
        <v>127</v>
      </c>
      <c r="G13" s="33">
        <f>VLOOKUP(B13,'ALL-GOLD-SILVER-STOCK'!C:H,6,)</f>
        <v>140.97</v>
      </c>
      <c r="H13" s="40">
        <v>300</v>
      </c>
      <c r="J13" s="24">
        <f t="shared" si="2"/>
        <v>159.03</v>
      </c>
      <c r="L13" s="32">
        <v>63</v>
      </c>
      <c r="N13" s="36">
        <f t="shared" si="3"/>
        <v>0</v>
      </c>
      <c r="P13" s="36">
        <f t="shared" si="5"/>
        <v>0</v>
      </c>
      <c r="V13" s="39" t="s">
        <v>744</v>
      </c>
      <c r="W13" s="39">
        <v>4280</v>
      </c>
    </row>
    <row r="14" spans="1:25">
      <c r="A14" s="35">
        <v>45484</v>
      </c>
      <c r="B14" s="32" t="s">
        <v>287</v>
      </c>
      <c r="C14" s="37">
        <f>VLOOKUP(B14,'ALL-GOLD-SILVER-STOCK'!C:H,2,)</f>
        <v>1.07</v>
      </c>
      <c r="D14" s="32">
        <f>VLOOKUP(B14,'ALL-GOLD-SILVER-STOCK'!C:H,3,)</f>
        <v>92.5</v>
      </c>
      <c r="E14" s="32">
        <f>VLOOKUP(B14,'ALL-GOLD-SILVER-STOCK'!C:H,4,)</f>
        <v>92.5</v>
      </c>
      <c r="F14" s="32">
        <f>VLOOKUP(B14,'ALL-GOLD-SILVER-STOCK'!C:H,5,)</f>
        <v>127</v>
      </c>
      <c r="G14" s="33">
        <f>VLOOKUP(B14,'ALL-GOLD-SILVER-STOCK'!C:H,6,)</f>
        <v>135.89000000000001</v>
      </c>
      <c r="H14" s="40">
        <v>300</v>
      </c>
      <c r="J14" s="24">
        <f t="shared" si="2"/>
        <v>164.10999999999999</v>
      </c>
      <c r="L14" s="32">
        <v>63</v>
      </c>
      <c r="N14" s="36">
        <f t="shared" si="3"/>
        <v>0</v>
      </c>
      <c r="P14" s="36">
        <f t="shared" si="5"/>
        <v>0</v>
      </c>
      <c r="R14" s="39">
        <f>R2-Q2</f>
        <v>76602.202240599669</v>
      </c>
    </row>
    <row r="15" spans="1:25">
      <c r="A15" s="35">
        <v>45484</v>
      </c>
      <c r="B15" s="32" t="s">
        <v>290</v>
      </c>
      <c r="C15" s="37">
        <f>VLOOKUP(B15,'ALL-GOLD-SILVER-STOCK'!C:H,2,)</f>
        <v>1.1200000000000001</v>
      </c>
      <c r="D15" s="32">
        <f>VLOOKUP(B15,'ALL-GOLD-SILVER-STOCK'!C:H,3,)</f>
        <v>92.5</v>
      </c>
      <c r="E15" s="32">
        <f>VLOOKUP(B15,'ALL-GOLD-SILVER-STOCK'!C:H,4,)</f>
        <v>92.5</v>
      </c>
      <c r="F15" s="32">
        <f>VLOOKUP(B15,'ALL-GOLD-SILVER-STOCK'!C:H,5,)</f>
        <v>127</v>
      </c>
      <c r="G15" s="33">
        <f>VLOOKUP(B15,'ALL-GOLD-SILVER-STOCK'!C:H,6,)</f>
        <v>142.24</v>
      </c>
      <c r="H15" s="40">
        <v>300</v>
      </c>
      <c r="J15" s="24">
        <f t="shared" si="2"/>
        <v>157.76</v>
      </c>
      <c r="L15" s="32">
        <v>63</v>
      </c>
      <c r="N15" s="36">
        <f t="shared" si="3"/>
        <v>0</v>
      </c>
      <c r="P15" s="36">
        <f t="shared" si="5"/>
        <v>0</v>
      </c>
      <c r="V15" s="39" t="s">
        <v>750</v>
      </c>
      <c r="W15" s="39">
        <v>21800</v>
      </c>
    </row>
    <row r="16" spans="1:25">
      <c r="A16" s="35">
        <v>45484</v>
      </c>
      <c r="B16" s="32" t="s">
        <v>688</v>
      </c>
      <c r="C16" s="37">
        <f>VLOOKUP(B16,'ALL-GOLD-SILVER-STOCK'!C:H,2,)</f>
        <v>0</v>
      </c>
      <c r="D16" s="32">
        <f>VLOOKUP(B16,'ALL-GOLD-SILVER-STOCK'!C:H,3,)</f>
        <v>0</v>
      </c>
      <c r="E16" s="32">
        <f>VLOOKUP(B16,'ALL-GOLD-SILVER-STOCK'!C:H,4,)</f>
        <v>0</v>
      </c>
      <c r="F16" s="32">
        <f>VLOOKUP(B16,'ALL-GOLD-SILVER-STOCK'!C:H,5,)</f>
        <v>0</v>
      </c>
      <c r="G16" s="33">
        <f>VLOOKUP(B16,'ALL-GOLD-SILVER-STOCK'!C:H,6,)</f>
        <v>135</v>
      </c>
      <c r="H16" s="40">
        <v>450</v>
      </c>
      <c r="J16" s="24">
        <f t="shared" si="2"/>
        <v>315</v>
      </c>
      <c r="L16" s="32">
        <v>63</v>
      </c>
      <c r="N16" s="36">
        <f t="shared" si="3"/>
        <v>0</v>
      </c>
      <c r="P16" s="36">
        <f t="shared" si="5"/>
        <v>0</v>
      </c>
      <c r="V16" s="39" t="s">
        <v>751</v>
      </c>
      <c r="W16" s="39">
        <v>4200</v>
      </c>
    </row>
    <row r="17" spans="1:25">
      <c r="A17" s="48">
        <v>45483</v>
      </c>
      <c r="B17" s="32" t="s">
        <v>691</v>
      </c>
      <c r="C17" s="37">
        <f>VLOOKUP(B17,'ALL-GOLD-SILVER-STOCK'!C:H,2,)</f>
        <v>7.9</v>
      </c>
      <c r="D17" s="32">
        <f>VLOOKUP(B17,'ALL-GOLD-SILVER-STOCK'!C:H,3,)</f>
        <v>100</v>
      </c>
      <c r="E17" s="32">
        <f>VLOOKUP(B17,'ALL-GOLD-SILVER-STOCK'!C:H,4,)</f>
        <v>0</v>
      </c>
      <c r="F17" s="32">
        <f>VLOOKUP(B17,'ALL-GOLD-SILVER-STOCK'!C:H,5,)</f>
        <v>0</v>
      </c>
      <c r="G17" s="33">
        <f>VLOOKUP(B17,'ALL-GOLD-SILVER-STOCK'!C:H,6,)</f>
        <v>61000</v>
      </c>
      <c r="H17" s="64">
        <v>63000</v>
      </c>
      <c r="I17" s="63"/>
      <c r="J17" s="24">
        <f t="shared" si="2"/>
        <v>2000</v>
      </c>
      <c r="L17" s="32">
        <v>63</v>
      </c>
      <c r="N17" s="36">
        <f t="shared" si="3"/>
        <v>0</v>
      </c>
      <c r="P17" s="36">
        <f t="shared" si="5"/>
        <v>0</v>
      </c>
      <c r="V17" s="42" t="s">
        <v>636</v>
      </c>
      <c r="W17" s="42">
        <f>SUM(W2:W16)</f>
        <v>434600</v>
      </c>
    </row>
    <row r="18" spans="1:25">
      <c r="A18" s="48">
        <v>45483</v>
      </c>
      <c r="B18" s="32" t="s">
        <v>692</v>
      </c>
      <c r="C18" s="37">
        <f>VLOOKUP(B18,'ALL-GOLD-SILVER-STOCK'!C:H,2,)</f>
        <v>0.105</v>
      </c>
      <c r="D18" s="32">
        <f>VLOOKUP(B18,'ALL-GOLD-SILVER-STOCK'!C:H,3,)</f>
        <v>80.39</v>
      </c>
      <c r="E18" s="32">
        <f>VLOOKUP(B18,'ALL-GOLD-SILVER-STOCK'!C:H,4,)</f>
        <v>-10</v>
      </c>
      <c r="F18" s="32">
        <f>VLOOKUP(B18,'ALL-GOLD-SILVER-STOCK'!C:H,5,)</f>
        <v>7218.2</v>
      </c>
      <c r="G18" s="33">
        <f>VLOOKUP(B18,'ALL-GOLD-SILVER-STOCK'!C:H,6,)</f>
        <v>609.28465289999986</v>
      </c>
      <c r="H18" s="40">
        <v>1000</v>
      </c>
      <c r="J18" s="24">
        <f t="shared" si="2"/>
        <v>390.71534710000014</v>
      </c>
      <c r="L18" s="32">
        <v>63</v>
      </c>
      <c r="N18" s="36">
        <f t="shared" si="3"/>
        <v>0</v>
      </c>
      <c r="P18" s="36">
        <f t="shared" si="5"/>
        <v>0</v>
      </c>
    </row>
    <row r="19" spans="1:25">
      <c r="A19" s="48">
        <v>45483</v>
      </c>
      <c r="B19" s="3" t="s">
        <v>23</v>
      </c>
      <c r="C19" s="37">
        <f>VLOOKUP(B19,'ALL-GOLD-SILVER-STOCK'!C:H,2,)</f>
        <v>74.17</v>
      </c>
      <c r="D19" s="32">
        <f>VLOOKUP(B19,'ALL-GOLD-SILVER-STOCK'!C:H,3,)</f>
        <v>76.5</v>
      </c>
      <c r="E19" s="32">
        <f>VLOOKUP(B19,'ALL-GOLD-SILVER-STOCK'!C:H,4,)</f>
        <v>-11.5</v>
      </c>
      <c r="F19" s="32">
        <f>VLOOKUP(B19,'ALL-GOLD-SILVER-STOCK'!C:H,5,)</f>
        <v>89.9</v>
      </c>
      <c r="G19" s="33">
        <f>VLOOKUP(B19,'ALL-GOLD-SILVER-STOCK'!C:H,6,)</f>
        <v>5100.9304950000005</v>
      </c>
      <c r="H19" s="41">
        <v>8400</v>
      </c>
      <c r="I19" s="2">
        <v>3400</v>
      </c>
      <c r="J19" s="24">
        <f t="shared" si="2"/>
        <v>3299.0695049999995</v>
      </c>
      <c r="L19" s="32">
        <v>63</v>
      </c>
      <c r="N19" s="36">
        <f t="shared" si="3"/>
        <v>0</v>
      </c>
      <c r="P19" s="36">
        <f t="shared" si="5"/>
        <v>0</v>
      </c>
    </row>
    <row r="20" spans="1:25">
      <c r="A20" s="48">
        <v>45483</v>
      </c>
      <c r="B20" s="32" t="s">
        <v>688</v>
      </c>
      <c r="C20" s="37">
        <f>VLOOKUP(B20,'ALL-GOLD-SILVER-STOCK'!C:H,2,)</f>
        <v>0</v>
      </c>
      <c r="D20" s="32">
        <f>VLOOKUP(B20,'ALL-GOLD-SILVER-STOCK'!C:H,3,)</f>
        <v>0</v>
      </c>
      <c r="E20" s="32">
        <f>VLOOKUP(B20,'ALL-GOLD-SILVER-STOCK'!C:H,4,)</f>
        <v>0</v>
      </c>
      <c r="F20" s="32">
        <f>VLOOKUP(B20,'ALL-GOLD-SILVER-STOCK'!C:H,5,)</f>
        <v>0</v>
      </c>
      <c r="G20" s="33">
        <f>VLOOKUP(B20,'ALL-GOLD-SILVER-STOCK'!C:H,6,)</f>
        <v>135</v>
      </c>
      <c r="H20" s="50">
        <v>500</v>
      </c>
      <c r="I20" s="49"/>
      <c r="J20" s="24">
        <f t="shared" si="2"/>
        <v>365</v>
      </c>
      <c r="L20" s="32">
        <v>63</v>
      </c>
      <c r="N20" s="36">
        <f t="shared" si="3"/>
        <v>0</v>
      </c>
      <c r="P20" s="36">
        <f t="shared" si="5"/>
        <v>0</v>
      </c>
    </row>
    <row r="21" spans="1:25" s="52" customFormat="1">
      <c r="A21" s="95">
        <v>45483</v>
      </c>
      <c r="B21" s="52" t="s">
        <v>697</v>
      </c>
      <c r="C21" s="53">
        <v>0</v>
      </c>
      <c r="D21" s="52">
        <v>0</v>
      </c>
      <c r="E21" s="52">
        <v>0</v>
      </c>
      <c r="F21" s="52">
        <v>0</v>
      </c>
      <c r="G21" s="54">
        <v>0</v>
      </c>
      <c r="H21" s="55"/>
      <c r="J21" s="56">
        <f>P21</f>
        <v>0.28200000000001069</v>
      </c>
      <c r="K21" s="57">
        <v>3</v>
      </c>
      <c r="L21" s="52">
        <v>92</v>
      </c>
      <c r="M21" s="52">
        <v>55</v>
      </c>
      <c r="N21" s="58">
        <f t="shared" si="3"/>
        <v>150.28200000000001</v>
      </c>
      <c r="O21" s="52">
        <v>150</v>
      </c>
      <c r="P21" s="58">
        <f t="shared" si="5"/>
        <v>0.28200000000001069</v>
      </c>
      <c r="Q21" s="59"/>
      <c r="R21" s="59"/>
      <c r="S21" s="59"/>
      <c r="T21" s="59"/>
      <c r="U21" s="59"/>
      <c r="V21" s="59"/>
      <c r="W21" s="59"/>
      <c r="Y21" s="58"/>
    </row>
    <row r="22" spans="1:25">
      <c r="A22" s="35">
        <v>45482</v>
      </c>
      <c r="B22" s="32" t="s">
        <v>693</v>
      </c>
      <c r="C22" s="37">
        <f>VLOOKUP(B22,'ALL-GOLD-SILVER-STOCK'!C:H,2,)</f>
        <v>15.7</v>
      </c>
      <c r="D22" s="32">
        <f>VLOOKUP(B22,'ALL-GOLD-SILVER-STOCK'!C:H,3,)</f>
        <v>89</v>
      </c>
      <c r="E22" s="32">
        <f>VLOOKUP(B22,'ALL-GOLD-SILVER-STOCK'!C:H,4,)</f>
        <v>-24</v>
      </c>
      <c r="F22" s="32">
        <f>VLOOKUP(B22,'ALL-GOLD-SILVER-STOCK'!C:H,5,)</f>
        <v>92</v>
      </c>
      <c r="G22" s="33">
        <f>VLOOKUP(B22,'ALL-GOLD-SILVER-STOCK'!C:H,6,)</f>
        <v>1285.5159999999998</v>
      </c>
      <c r="H22" s="40">
        <v>2050</v>
      </c>
      <c r="J22" s="24">
        <f t="shared" ref="J22:J28" si="6">((H22+P22)-G22)</f>
        <v>663.548</v>
      </c>
      <c r="K22" s="34">
        <v>8</v>
      </c>
      <c r="L22" s="32">
        <v>63</v>
      </c>
      <c r="M22" s="32">
        <v>90</v>
      </c>
      <c r="N22" s="36">
        <f t="shared" si="3"/>
        <v>449.06399999999996</v>
      </c>
      <c r="O22" s="32">
        <v>550</v>
      </c>
      <c r="P22" s="36">
        <f t="shared" si="5"/>
        <v>-100.93600000000004</v>
      </c>
    </row>
    <row r="23" spans="1:25">
      <c r="A23" s="35">
        <v>45482</v>
      </c>
      <c r="B23" s="32" t="s">
        <v>673</v>
      </c>
      <c r="C23" s="37">
        <f>VLOOKUP(B23,'ALL-GOLD-SILVER-STOCK'!C:H,2,)</f>
        <v>7.21</v>
      </c>
      <c r="D23" s="32">
        <f>VLOOKUP(B23,'ALL-GOLD-SILVER-STOCK'!C:H,3,)</f>
        <v>92.5</v>
      </c>
      <c r="E23" s="32">
        <f>VLOOKUP(B23,'ALL-GOLD-SILVER-STOCK'!C:H,4,)</f>
        <v>-71.5</v>
      </c>
      <c r="F23" s="32">
        <f>VLOOKUP(B23,'ALL-GOLD-SILVER-STOCK'!C:H,5,)</f>
        <v>127</v>
      </c>
      <c r="G23" s="33">
        <f>VLOOKUP(B23,'ALL-GOLD-SILVER-STOCK'!C:H,6,)</f>
        <v>915.67</v>
      </c>
      <c r="H23" s="40">
        <v>2000</v>
      </c>
      <c r="J23" s="24">
        <f t="shared" si="6"/>
        <v>1084.33</v>
      </c>
      <c r="L23" s="32">
        <v>63</v>
      </c>
      <c r="N23" s="36">
        <f t="shared" si="3"/>
        <v>0</v>
      </c>
      <c r="P23" s="36">
        <f t="shared" si="5"/>
        <v>0</v>
      </c>
    </row>
    <row r="24" spans="1:25">
      <c r="A24" s="35">
        <v>45482</v>
      </c>
      <c r="B24" s="32" t="s">
        <v>391</v>
      </c>
      <c r="C24" s="37">
        <f>VLOOKUP(B24,'ALL-GOLD-SILVER-STOCK'!C:H,2,)</f>
        <v>17.3</v>
      </c>
      <c r="D24" s="32">
        <f>VLOOKUP(B24,'ALL-GOLD-SILVER-STOCK'!C:H,3,)</f>
        <v>86</v>
      </c>
      <c r="E24" s="32">
        <f>VLOOKUP(B24,'ALL-GOLD-SILVER-STOCK'!C:H,4,)</f>
        <v>-21</v>
      </c>
      <c r="F24" s="32">
        <f>VLOOKUP(B24,'ALL-GOLD-SILVER-STOCK'!C:H,5,)</f>
        <v>90</v>
      </c>
      <c r="G24" s="33">
        <f>VLOOKUP(B24,'ALL-GOLD-SILVER-STOCK'!C:H,6,)</f>
        <v>1339.02</v>
      </c>
      <c r="H24" s="40">
        <v>2000</v>
      </c>
      <c r="J24" s="24">
        <f t="shared" si="6"/>
        <v>771.99710000000005</v>
      </c>
      <c r="K24" s="34">
        <v>28.7</v>
      </c>
      <c r="L24" s="32">
        <v>63</v>
      </c>
      <c r="M24" s="32">
        <v>90</v>
      </c>
      <c r="N24" s="36">
        <f t="shared" si="3"/>
        <v>1611.0170999999998</v>
      </c>
      <c r="O24" s="32">
        <v>1500</v>
      </c>
      <c r="P24" s="36">
        <f t="shared" si="5"/>
        <v>111.0170999999998</v>
      </c>
    </row>
    <row r="25" spans="1:25">
      <c r="A25" s="35">
        <v>45482</v>
      </c>
      <c r="B25" s="32" t="s">
        <v>686</v>
      </c>
      <c r="C25" s="37">
        <f>VLOOKUP(B25,'ALL-GOLD-SILVER-STOCK'!C:H,2,)</f>
        <v>15.9</v>
      </c>
      <c r="D25" s="32">
        <f>VLOOKUP(B25,'ALL-GOLD-SILVER-STOCK'!C:H,3,)</f>
        <v>73.5</v>
      </c>
      <c r="E25" s="32">
        <f>VLOOKUP(B25,'ALL-GOLD-SILVER-STOCK'!C:H,4,)</f>
        <v>-18.5</v>
      </c>
      <c r="F25" s="32">
        <f>VLOOKUP(B25,'ALL-GOLD-SILVER-STOCK'!C:H,5,)</f>
        <v>92.4</v>
      </c>
      <c r="G25" s="33">
        <f>VLOOKUP(B25,'ALL-GOLD-SILVER-STOCK'!C:H,6,)</f>
        <v>1079.8326000000002</v>
      </c>
      <c r="H25" s="40">
        <v>2000</v>
      </c>
      <c r="J25" s="24">
        <f t="shared" si="6"/>
        <v>920.16739999999982</v>
      </c>
      <c r="L25" s="32">
        <v>63</v>
      </c>
      <c r="N25" s="36">
        <f t="shared" si="3"/>
        <v>0</v>
      </c>
      <c r="P25" s="36">
        <f t="shared" si="5"/>
        <v>0</v>
      </c>
    </row>
    <row r="26" spans="1:25">
      <c r="A26" s="35">
        <v>45481</v>
      </c>
      <c r="B26" s="3" t="s">
        <v>30</v>
      </c>
      <c r="C26" s="37">
        <f>VLOOKUP(B26,'ALL-GOLD-SILVER-STOCK'!C:H,2,)</f>
        <v>67.12</v>
      </c>
      <c r="D26" s="32">
        <f>VLOOKUP(B26,'ALL-GOLD-SILVER-STOCK'!C:H,3,)</f>
        <v>76.5</v>
      </c>
      <c r="E26" s="32">
        <f>VLOOKUP(B26,'ALL-GOLD-SILVER-STOCK'!C:H,4,)</f>
        <v>-11.5</v>
      </c>
      <c r="F26" s="32">
        <f>VLOOKUP(B26,'ALL-GOLD-SILVER-STOCK'!C:H,5,)</f>
        <v>89.9</v>
      </c>
      <c r="G26" s="33">
        <f>VLOOKUP(B26,'ALL-GOLD-SILVER-STOCK'!C:H,6,)</f>
        <v>4616.0773200000003</v>
      </c>
      <c r="H26" s="40">
        <v>7850</v>
      </c>
      <c r="J26" s="24">
        <f t="shared" si="6"/>
        <v>1357.8234799999991</v>
      </c>
      <c r="K26" s="34">
        <v>137.6</v>
      </c>
      <c r="L26" s="32">
        <v>63</v>
      </c>
      <c r="M26" s="32">
        <v>90</v>
      </c>
      <c r="N26" s="36">
        <f t="shared" si="3"/>
        <v>7723.9007999999994</v>
      </c>
      <c r="O26" s="32">
        <v>9600</v>
      </c>
      <c r="P26" s="36">
        <f t="shared" si="5"/>
        <v>-1876.0992000000006</v>
      </c>
    </row>
    <row r="27" spans="1:25">
      <c r="A27" s="35">
        <v>45481</v>
      </c>
      <c r="B27" s="32" t="s">
        <v>688</v>
      </c>
      <c r="C27" s="37">
        <f>VLOOKUP(B27,'ALL-GOLD-SILVER-STOCK'!C:H,2,)</f>
        <v>0</v>
      </c>
      <c r="D27" s="32">
        <f>VLOOKUP(B27,'ALL-GOLD-SILVER-STOCK'!C:H,3,)</f>
        <v>0</v>
      </c>
      <c r="E27" s="32">
        <f>VLOOKUP(B27,'ALL-GOLD-SILVER-STOCK'!C:H,4,)</f>
        <v>0</v>
      </c>
      <c r="F27" s="32">
        <f>VLOOKUP(B27,'ALL-GOLD-SILVER-STOCK'!C:H,5,)</f>
        <v>0</v>
      </c>
      <c r="G27" s="33">
        <f>VLOOKUP(B27,'ALL-GOLD-SILVER-STOCK'!C:H,6,)</f>
        <v>135</v>
      </c>
      <c r="H27" s="40">
        <v>500</v>
      </c>
      <c r="J27" s="24">
        <f t="shared" si="6"/>
        <v>365</v>
      </c>
      <c r="L27" s="32">
        <v>63</v>
      </c>
      <c r="N27" s="36">
        <f t="shared" si="3"/>
        <v>0</v>
      </c>
      <c r="P27" s="36">
        <f t="shared" si="5"/>
        <v>0</v>
      </c>
    </row>
    <row r="28" spans="1:25" s="52" customFormat="1">
      <c r="A28" s="51">
        <v>45480</v>
      </c>
      <c r="B28" s="52" t="s">
        <v>696</v>
      </c>
      <c r="C28" s="53">
        <v>0</v>
      </c>
      <c r="D28" s="52">
        <v>0</v>
      </c>
      <c r="E28" s="52">
        <v>0</v>
      </c>
      <c r="F28" s="52">
        <v>0</v>
      </c>
      <c r="G28" s="54">
        <v>0</v>
      </c>
      <c r="H28" s="55"/>
      <c r="J28" s="24">
        <f t="shared" si="6"/>
        <v>1736.6419000000005</v>
      </c>
      <c r="K28" s="57">
        <v>194.3</v>
      </c>
      <c r="L28" s="52">
        <v>63</v>
      </c>
      <c r="M28" s="52">
        <v>90</v>
      </c>
      <c r="N28" s="58">
        <f t="shared" si="3"/>
        <v>10906.641900000001</v>
      </c>
      <c r="O28" s="52">
        <v>9170</v>
      </c>
      <c r="P28" s="58">
        <f t="shared" si="5"/>
        <v>1736.6419000000005</v>
      </c>
      <c r="Q28" s="59"/>
      <c r="R28" s="59"/>
      <c r="S28" s="59"/>
      <c r="T28" s="59"/>
      <c r="U28" s="59"/>
      <c r="V28" s="59"/>
      <c r="W28" s="59"/>
      <c r="Y28" s="58"/>
    </row>
    <row r="29" spans="1:25" s="52" customFormat="1">
      <c r="A29" s="51">
        <v>45479</v>
      </c>
      <c r="B29" s="52" t="s">
        <v>695</v>
      </c>
      <c r="C29" s="53">
        <v>0</v>
      </c>
      <c r="D29" s="52">
        <v>0</v>
      </c>
      <c r="E29" s="52">
        <v>0</v>
      </c>
      <c r="F29" s="52">
        <v>0</v>
      </c>
      <c r="G29" s="54">
        <v>0</v>
      </c>
      <c r="H29" s="55"/>
      <c r="J29" s="24">
        <f>P29</f>
        <v>3.6378999999999451</v>
      </c>
      <c r="K29" s="57">
        <v>6.3</v>
      </c>
      <c r="L29" s="52">
        <v>63</v>
      </c>
      <c r="M29" s="52">
        <v>90</v>
      </c>
      <c r="N29" s="58">
        <f t="shared" si="3"/>
        <v>353.63789999999995</v>
      </c>
      <c r="O29" s="52">
        <v>350</v>
      </c>
      <c r="P29" s="58">
        <f t="shared" si="5"/>
        <v>3.6378999999999451</v>
      </c>
      <c r="Q29" s="59"/>
      <c r="R29" s="59"/>
      <c r="S29" s="59"/>
      <c r="T29" s="59"/>
      <c r="U29" s="59"/>
      <c r="V29" s="59"/>
      <c r="W29" s="59"/>
      <c r="Y29" s="58"/>
    </row>
    <row r="30" spans="1:25" s="52" customFormat="1">
      <c r="A30" s="51">
        <v>45479</v>
      </c>
      <c r="B30" s="52" t="s">
        <v>694</v>
      </c>
      <c r="C30" s="53">
        <v>0</v>
      </c>
      <c r="D30" s="52">
        <v>0</v>
      </c>
      <c r="E30" s="52">
        <v>0</v>
      </c>
      <c r="F30" s="52">
        <v>0</v>
      </c>
      <c r="G30" s="54">
        <v>0</v>
      </c>
      <c r="H30" s="55">
        <v>0</v>
      </c>
      <c r="J30" s="24">
        <f>P30</f>
        <v>424.73880000000008</v>
      </c>
      <c r="K30" s="57">
        <v>0.27</v>
      </c>
      <c r="L30" s="52">
        <v>70</v>
      </c>
      <c r="M30" s="52">
        <v>7080</v>
      </c>
      <c r="N30" s="58">
        <f t="shared" si="3"/>
        <v>1324.7388000000001</v>
      </c>
      <c r="O30" s="52">
        <v>900</v>
      </c>
      <c r="P30" s="58">
        <f t="shared" si="5"/>
        <v>424.73880000000008</v>
      </c>
      <c r="Q30" s="59"/>
      <c r="R30" s="59"/>
      <c r="S30" s="59"/>
      <c r="T30" s="59"/>
      <c r="U30" s="59"/>
      <c r="V30" s="59"/>
      <c r="W30" s="59"/>
      <c r="Y30" s="58"/>
    </row>
    <row r="31" spans="1:25">
      <c r="A31" s="35">
        <v>45478</v>
      </c>
      <c r="B31" s="6" t="s">
        <v>67</v>
      </c>
      <c r="C31" s="37">
        <f>VLOOKUP(B31,'ALL-GOLD-SILVER-STOCK'!C:H,2,)</f>
        <v>43.2</v>
      </c>
      <c r="D31" s="32">
        <f>VLOOKUP(B31,'ALL-GOLD-SILVER-STOCK'!C:H,3,)</f>
        <v>82</v>
      </c>
      <c r="E31" s="32">
        <f>VLOOKUP(B31,'ALL-GOLD-SILVER-STOCK'!C:H,4,)</f>
        <v>-17</v>
      </c>
      <c r="F31" s="32">
        <f>VLOOKUP(B31,'ALL-GOLD-SILVER-STOCK'!C:H,5,)</f>
        <v>90</v>
      </c>
      <c r="G31" s="33">
        <f>VLOOKUP(B31,'ALL-GOLD-SILVER-STOCK'!C:H,6,)</f>
        <v>3188.16</v>
      </c>
      <c r="H31" s="64">
        <v>4950</v>
      </c>
      <c r="J31" s="24">
        <f>((H31+P31)-G31)</f>
        <v>1609.9679999999998</v>
      </c>
      <c r="K31" s="34">
        <v>16</v>
      </c>
      <c r="L31" s="32">
        <v>63</v>
      </c>
      <c r="M31" s="32">
        <v>90</v>
      </c>
      <c r="N31" s="36">
        <f t="shared" si="3"/>
        <v>898.12799999999993</v>
      </c>
      <c r="O31" s="32">
        <v>1050</v>
      </c>
      <c r="P31" s="36">
        <f t="shared" si="5"/>
        <v>-151.87200000000007</v>
      </c>
    </row>
    <row r="32" spans="1:25">
      <c r="A32" s="35">
        <v>45478</v>
      </c>
      <c r="B32" s="32" t="s">
        <v>687</v>
      </c>
      <c r="C32" s="37">
        <f>VLOOKUP(B32,'ALL-GOLD-SILVER-STOCK'!C:H,2,)</f>
        <v>14.7</v>
      </c>
      <c r="D32" s="32">
        <f>VLOOKUP(B32,'ALL-GOLD-SILVER-STOCK'!C:H,3,)</f>
        <v>73.5</v>
      </c>
      <c r="E32" s="32">
        <f>VLOOKUP(B32,'ALL-GOLD-SILVER-STOCK'!C:H,4,)</f>
        <v>-18.5</v>
      </c>
      <c r="F32" s="32">
        <f>VLOOKUP(B32,'ALL-GOLD-SILVER-STOCK'!C:H,5,)</f>
        <v>92.4</v>
      </c>
      <c r="G32" s="33">
        <f>VLOOKUP(B32,'ALL-GOLD-SILVER-STOCK'!C:H,6,)</f>
        <v>998.33580000000018</v>
      </c>
      <c r="H32" s="64">
        <v>1970</v>
      </c>
      <c r="I32" s="63"/>
      <c r="J32" s="24">
        <f>((H32+P32)-G32)</f>
        <v>1026.8192999999997</v>
      </c>
      <c r="K32" s="34">
        <v>14.7</v>
      </c>
      <c r="L32" s="32">
        <v>63</v>
      </c>
      <c r="M32" s="32">
        <v>90</v>
      </c>
      <c r="N32" s="36">
        <f t="shared" si="3"/>
        <v>825.15509999999983</v>
      </c>
      <c r="O32" s="32">
        <v>770</v>
      </c>
      <c r="P32" s="36">
        <f t="shared" si="5"/>
        <v>55.155099999999834</v>
      </c>
    </row>
    <row r="33" spans="1:25">
      <c r="A33" s="35">
        <v>45478</v>
      </c>
      <c r="B33" s="32" t="s">
        <v>698</v>
      </c>
      <c r="C33" s="37">
        <f>VLOOKUP(B33,'ALL-GOLD-SILVER-STOCK'!C:H,2,)</f>
        <v>0.11</v>
      </c>
      <c r="D33" s="32">
        <f>VLOOKUP(B33,'ALL-GOLD-SILVER-STOCK'!C:H,3,)</f>
        <v>80.39</v>
      </c>
      <c r="E33" s="32">
        <f>VLOOKUP(B33,'ALL-GOLD-SILVER-STOCK'!C:H,4,)</f>
        <v>-10</v>
      </c>
      <c r="F33" s="32">
        <f>VLOOKUP(B33,'ALL-GOLD-SILVER-STOCK'!C:H,5,)</f>
        <v>7219.2</v>
      </c>
      <c r="G33" s="33">
        <f>VLOOKUP(B33,'ALL-GOLD-SILVER-STOCK'!C:H,6,)</f>
        <v>638.38663680000002</v>
      </c>
      <c r="H33" s="40">
        <v>1100</v>
      </c>
      <c r="J33" s="24">
        <f>((H33+P33)-G33)</f>
        <v>461.61336319999998</v>
      </c>
      <c r="L33" s="32">
        <v>63</v>
      </c>
      <c r="N33" s="36">
        <f t="shared" si="3"/>
        <v>0</v>
      </c>
      <c r="P33" s="36">
        <f t="shared" si="5"/>
        <v>0</v>
      </c>
    </row>
    <row r="34" spans="1:25">
      <c r="A34" s="35">
        <v>45477</v>
      </c>
      <c r="B34" s="32" t="s">
        <v>203</v>
      </c>
      <c r="C34" s="37">
        <f>VLOOKUP(B34,'ALL-GOLD-SILVER-STOCK'!C:H,2,)</f>
        <v>1.75</v>
      </c>
      <c r="D34" s="32">
        <f>VLOOKUP(B34,'ALL-GOLD-SILVER-STOCK'!C:H,3,)</f>
        <v>92.5</v>
      </c>
      <c r="E34" s="32">
        <f>VLOOKUP(B34,'ALL-GOLD-SILVER-STOCK'!C:H,4,)</f>
        <v>92.5</v>
      </c>
      <c r="F34" s="32">
        <f>VLOOKUP(B34,'ALL-GOLD-SILVER-STOCK'!C:H,5,)</f>
        <v>140</v>
      </c>
      <c r="G34" s="33">
        <f>VLOOKUP(B34,'ALL-GOLD-SILVER-STOCK'!C:H,6,)</f>
        <v>245</v>
      </c>
      <c r="H34" s="40">
        <v>400</v>
      </c>
      <c r="J34" s="24">
        <f>((H34+P34)-G34)</f>
        <v>155</v>
      </c>
      <c r="L34" s="32">
        <v>63</v>
      </c>
      <c r="N34" s="36">
        <f t="shared" ref="N34:N65" si="7">(((K34-(K34*1%))*L34)/100)*M34</f>
        <v>0</v>
      </c>
      <c r="P34" s="36">
        <f t="shared" si="5"/>
        <v>0</v>
      </c>
    </row>
    <row r="35" spans="1:25">
      <c r="A35" s="35">
        <v>45476</v>
      </c>
      <c r="B35" s="32" t="s">
        <v>141</v>
      </c>
      <c r="C35" s="37">
        <f>VLOOKUP(B35,'ALL-GOLD-SILVER-STOCK'!C:H,2,)</f>
        <v>40.06</v>
      </c>
      <c r="D35" s="32">
        <f>VLOOKUP(B35,'ALL-GOLD-SILVER-STOCK'!C:H,3,)</f>
        <v>76.5</v>
      </c>
      <c r="E35" s="32">
        <f>VLOOKUP(B35,'ALL-GOLD-SILVER-STOCK'!C:H,4,)</f>
        <v>-21.5</v>
      </c>
      <c r="F35" s="32">
        <f>VLOOKUP(B35,'ALL-GOLD-SILVER-STOCK'!C:H,5,)</f>
        <v>89.9</v>
      </c>
      <c r="G35" s="33">
        <f>VLOOKUP(B35,'ALL-GOLD-SILVER-STOCK'!C:H,6,)</f>
        <v>2755.0664100000004</v>
      </c>
      <c r="H35" s="41">
        <v>4630</v>
      </c>
      <c r="I35" s="2">
        <v>2400</v>
      </c>
      <c r="J35" s="24">
        <f>((H35+P35)-G35)</f>
        <v>1536.6771899999994</v>
      </c>
      <c r="K35" s="34">
        <v>49.2</v>
      </c>
      <c r="L35" s="32">
        <v>63</v>
      </c>
      <c r="M35" s="32">
        <v>90</v>
      </c>
      <c r="N35" s="36">
        <f t="shared" si="7"/>
        <v>2761.7436000000002</v>
      </c>
      <c r="O35" s="32">
        <v>3100</v>
      </c>
      <c r="P35" s="36">
        <f t="shared" si="5"/>
        <v>-338.25639999999976</v>
      </c>
    </row>
    <row r="36" spans="1:25">
      <c r="A36" s="35">
        <v>45476</v>
      </c>
      <c r="B36" s="49" t="s">
        <v>699</v>
      </c>
      <c r="C36" s="37">
        <f>VLOOKUP(B36,'ALL-GOLD-SILVER-STOCK'!C:H,2,)</f>
        <v>9.6</v>
      </c>
      <c r="D36" s="32">
        <f>VLOOKUP(B36,'ALL-GOLD-SILVER-STOCK'!C:H,3,)</f>
        <v>73.5</v>
      </c>
      <c r="E36" s="32">
        <f>VLOOKUP(B36,'ALL-GOLD-SILVER-STOCK'!C:H,4,)</f>
        <v>73.5</v>
      </c>
      <c r="F36" s="32">
        <f>VLOOKUP(B36,'ALL-GOLD-SILVER-STOCK'!C:H,5,)</f>
        <v>92.4</v>
      </c>
      <c r="G36" s="33">
        <f>VLOOKUP(B36,'ALL-GOLD-SILVER-STOCK'!C:H,6,)</f>
        <v>651.97440000000006</v>
      </c>
      <c r="H36" s="40">
        <v>1350</v>
      </c>
      <c r="J36" s="24">
        <f>((H36+P36+P37)-G36)</f>
        <v>698.02559999999994</v>
      </c>
      <c r="L36" s="32">
        <v>63</v>
      </c>
      <c r="N36" s="36">
        <f t="shared" si="7"/>
        <v>0</v>
      </c>
      <c r="P36" s="36">
        <f t="shared" si="5"/>
        <v>0</v>
      </c>
    </row>
    <row r="37" spans="1:25">
      <c r="A37" s="35">
        <v>45476</v>
      </c>
      <c r="B37" s="32" t="s">
        <v>623</v>
      </c>
      <c r="C37" s="37">
        <f>VLOOKUP(B37,'ALL-GOLD-SILVER-STOCK'!C:H,2,)</f>
        <v>0.17499999999999999</v>
      </c>
      <c r="D37" s="32">
        <f>VLOOKUP(B37,'ALL-GOLD-SILVER-STOCK'!C:H,3,)</f>
        <v>80.39</v>
      </c>
      <c r="E37" s="32">
        <f>VLOOKUP(B37,'ALL-GOLD-SILVER-STOCK'!C:H,4,)</f>
        <v>-10</v>
      </c>
      <c r="F37" s="32">
        <f>VLOOKUP(B37,'ALL-GOLD-SILVER-STOCK'!C:H,5,)</f>
        <v>7218.2</v>
      </c>
      <c r="G37" s="33">
        <f>VLOOKUP(B37,'ALL-GOLD-SILVER-STOCK'!C:H,6,)</f>
        <v>1015.4744214999998</v>
      </c>
      <c r="H37" s="40">
        <v>1500</v>
      </c>
      <c r="J37" s="24">
        <f>((H37+P37)-G37)</f>
        <v>484.52557850000017</v>
      </c>
      <c r="L37" s="32">
        <v>70</v>
      </c>
      <c r="N37" s="36">
        <f t="shared" si="7"/>
        <v>0</v>
      </c>
      <c r="P37" s="36">
        <f t="shared" si="5"/>
        <v>0</v>
      </c>
    </row>
    <row r="38" spans="1:25">
      <c r="A38" s="35">
        <v>45476</v>
      </c>
      <c r="B38" s="32" t="s">
        <v>293</v>
      </c>
      <c r="C38" s="37">
        <f>VLOOKUP(B38,'ALL-GOLD-SILVER-STOCK'!C:H,2,)</f>
        <v>2.72</v>
      </c>
      <c r="D38" s="32">
        <f>VLOOKUP(B38,'ALL-GOLD-SILVER-STOCK'!C:H,3,)</f>
        <v>92.5</v>
      </c>
      <c r="E38" s="32">
        <f>VLOOKUP(B38,'ALL-GOLD-SILVER-STOCK'!C:H,4,)</f>
        <v>92.5</v>
      </c>
      <c r="F38" s="32">
        <f>VLOOKUP(B38,'ALL-GOLD-SILVER-STOCK'!C:H,5,)</f>
        <v>127</v>
      </c>
      <c r="G38" s="33">
        <f>VLOOKUP(B38,'ALL-GOLD-SILVER-STOCK'!C:H,6,)</f>
        <v>345.44</v>
      </c>
      <c r="H38" s="40">
        <v>600</v>
      </c>
      <c r="J38" s="24">
        <f>((H38+P38)-G38)</f>
        <v>254.56</v>
      </c>
      <c r="L38" s="32">
        <v>63</v>
      </c>
      <c r="N38" s="36">
        <f t="shared" si="7"/>
        <v>0</v>
      </c>
      <c r="P38" s="36">
        <f t="shared" si="5"/>
        <v>0</v>
      </c>
    </row>
    <row r="39" spans="1:25">
      <c r="A39" s="35">
        <v>45476</v>
      </c>
      <c r="B39" s="32" t="s">
        <v>653</v>
      </c>
      <c r="C39" s="37">
        <f>VLOOKUP(B39,'ALL-GOLD-SILVER-STOCK'!C:H,2,)</f>
        <v>11.35</v>
      </c>
      <c r="D39" s="32">
        <f>VLOOKUP(B39,'ALL-GOLD-SILVER-STOCK'!C:H,3,)</f>
        <v>86</v>
      </c>
      <c r="E39" s="32">
        <f>VLOOKUP(B39,'ALL-GOLD-SILVER-STOCK'!C:H,4,)</f>
        <v>-65</v>
      </c>
      <c r="F39" s="32">
        <f>VLOOKUP(B39,'ALL-GOLD-SILVER-STOCK'!C:H,5,)</f>
        <v>90</v>
      </c>
      <c r="G39" s="33">
        <f>VLOOKUP(B39,'ALL-GOLD-SILVER-STOCK'!C:H,6,)</f>
        <v>878.49000000000012</v>
      </c>
      <c r="H39" s="40">
        <v>1500</v>
      </c>
      <c r="J39" s="24">
        <f>((H39+P39)-G39)</f>
        <v>621.50999999999988</v>
      </c>
      <c r="L39" s="32">
        <v>63</v>
      </c>
      <c r="N39" s="36">
        <f t="shared" si="7"/>
        <v>0</v>
      </c>
      <c r="P39" s="36">
        <f t="shared" si="5"/>
        <v>0</v>
      </c>
    </row>
    <row r="40" spans="1:25">
      <c r="A40" s="35">
        <v>45476</v>
      </c>
      <c r="B40" s="32" t="s">
        <v>624</v>
      </c>
      <c r="C40" s="37">
        <f>VLOOKUP(B40,'ALL-GOLD-SILVER-STOCK'!C:H,2,)</f>
        <v>6.58</v>
      </c>
      <c r="D40" s="32">
        <f>VLOOKUP(B40,'ALL-GOLD-SILVER-STOCK'!C:H,3,)</f>
        <v>73.5</v>
      </c>
      <c r="E40" s="32">
        <f>VLOOKUP(B40,'ALL-GOLD-SILVER-STOCK'!C:H,4,)</f>
        <v>-18.5</v>
      </c>
      <c r="F40" s="32">
        <f>VLOOKUP(B40,'ALL-GOLD-SILVER-STOCK'!C:H,5,)</f>
        <v>92.4</v>
      </c>
      <c r="G40" s="33">
        <f>VLOOKUP(B40,'ALL-GOLD-SILVER-STOCK'!C:H,6,)</f>
        <v>446.87412</v>
      </c>
      <c r="H40" s="40">
        <v>900</v>
      </c>
      <c r="J40" s="56">
        <f>((H40+P40+P41)-G40)</f>
        <v>948.61988000000019</v>
      </c>
      <c r="K40" s="34">
        <v>13</v>
      </c>
      <c r="L40" s="32">
        <v>63</v>
      </c>
      <c r="M40" s="32">
        <v>90</v>
      </c>
      <c r="N40" s="36">
        <f t="shared" si="7"/>
        <v>729.72900000000004</v>
      </c>
      <c r="O40" s="32">
        <v>700</v>
      </c>
      <c r="P40" s="36">
        <f t="shared" si="5"/>
        <v>29.729000000000042</v>
      </c>
    </row>
    <row r="41" spans="1:25" s="52" customFormat="1">
      <c r="A41" s="51">
        <v>45476</v>
      </c>
      <c r="B41" s="52" t="s">
        <v>700</v>
      </c>
      <c r="C41" s="53">
        <v>0</v>
      </c>
      <c r="D41" s="52">
        <v>0</v>
      </c>
      <c r="E41" s="52">
        <v>0</v>
      </c>
      <c r="F41" s="52">
        <v>0</v>
      </c>
      <c r="G41" s="54">
        <v>0</v>
      </c>
      <c r="H41" s="55"/>
      <c r="J41" s="56">
        <v>0</v>
      </c>
      <c r="K41" s="57">
        <v>0.17</v>
      </c>
      <c r="L41" s="52">
        <v>65</v>
      </c>
      <c r="M41" s="52">
        <v>7000</v>
      </c>
      <c r="N41" s="58">
        <f t="shared" si="7"/>
        <v>765.76499999999999</v>
      </c>
      <c r="O41" s="52">
        <v>300</v>
      </c>
      <c r="P41" s="58">
        <f t="shared" si="5"/>
        <v>465.76499999999999</v>
      </c>
      <c r="Q41" s="59"/>
      <c r="R41" s="59"/>
      <c r="S41" s="59"/>
      <c r="T41" s="59"/>
      <c r="U41" s="59"/>
      <c r="V41" s="59"/>
      <c r="W41" s="59"/>
      <c r="Y41" s="58"/>
    </row>
    <row r="42" spans="1:25" s="52" customFormat="1">
      <c r="A42" s="51">
        <v>45475</v>
      </c>
      <c r="B42" s="52" t="s">
        <v>700</v>
      </c>
      <c r="C42" s="53">
        <v>0</v>
      </c>
      <c r="D42" s="52">
        <v>0</v>
      </c>
      <c r="E42" s="52">
        <v>0</v>
      </c>
      <c r="F42" s="52">
        <v>0</v>
      </c>
      <c r="G42" s="54">
        <v>0</v>
      </c>
      <c r="H42" s="65"/>
      <c r="I42" s="66"/>
      <c r="J42" s="56">
        <f>P42</f>
        <v>636.03500000000008</v>
      </c>
      <c r="K42" s="57">
        <v>0.23</v>
      </c>
      <c r="L42" s="52">
        <v>65</v>
      </c>
      <c r="M42" s="52">
        <v>7000</v>
      </c>
      <c r="N42" s="58">
        <f t="shared" si="7"/>
        <v>1036.0350000000001</v>
      </c>
      <c r="O42" s="52">
        <v>400</v>
      </c>
      <c r="P42" s="58">
        <f t="shared" si="5"/>
        <v>636.03500000000008</v>
      </c>
      <c r="Q42" s="59"/>
      <c r="R42" s="59"/>
      <c r="S42" s="59"/>
      <c r="T42" s="59"/>
      <c r="U42" s="59"/>
      <c r="V42" s="59"/>
      <c r="W42" s="59"/>
      <c r="Y42" s="58"/>
    </row>
    <row r="43" spans="1:25" s="52" customFormat="1">
      <c r="A43" s="51">
        <v>45475</v>
      </c>
      <c r="B43" s="52" t="s">
        <v>695</v>
      </c>
      <c r="C43" s="53">
        <v>0</v>
      </c>
      <c r="D43" s="52">
        <v>0</v>
      </c>
      <c r="E43" s="52">
        <v>0</v>
      </c>
      <c r="F43" s="52">
        <v>0</v>
      </c>
      <c r="G43" s="54">
        <v>0</v>
      </c>
      <c r="H43" s="55"/>
      <c r="J43" s="56">
        <f t="shared" ref="J43:J74" si="8">((H43+P43)-G43)</f>
        <v>85.238900000000001</v>
      </c>
      <c r="K43" s="57">
        <v>3.3</v>
      </c>
      <c r="L43" s="52">
        <v>63</v>
      </c>
      <c r="M43" s="52">
        <v>90</v>
      </c>
      <c r="N43" s="58">
        <f t="shared" si="7"/>
        <v>185.2389</v>
      </c>
      <c r="O43" s="52">
        <v>100</v>
      </c>
      <c r="P43" s="58">
        <f t="shared" si="5"/>
        <v>85.238900000000001</v>
      </c>
      <c r="Q43" s="59"/>
      <c r="R43" s="59"/>
      <c r="S43" s="59"/>
      <c r="T43" s="59"/>
      <c r="U43" s="59"/>
      <c r="V43" s="59"/>
      <c r="W43" s="59"/>
      <c r="Y43" s="58"/>
    </row>
    <row r="44" spans="1:25">
      <c r="A44" s="67">
        <v>45475</v>
      </c>
      <c r="B44" s="32" t="s">
        <v>401</v>
      </c>
      <c r="C44" s="37">
        <f>VLOOKUP(B44,'ALL-GOLD-SILVER-STOCK'!C:H,2,)</f>
        <v>14</v>
      </c>
      <c r="D44" s="32">
        <f>VLOOKUP(B44,'ALL-GOLD-SILVER-STOCK'!C:H,3,)</f>
        <v>92.5</v>
      </c>
      <c r="E44" s="32">
        <f>VLOOKUP(B44,'ALL-GOLD-SILVER-STOCK'!C:H,4,)</f>
        <v>-27.5</v>
      </c>
      <c r="F44" s="32">
        <f>VLOOKUP(B44,'ALL-GOLD-SILVER-STOCK'!C:H,5,)</f>
        <v>102.5</v>
      </c>
      <c r="G44" s="33">
        <f>VLOOKUP(B44,'ALL-GOLD-SILVER-STOCK'!C:H,6,)</f>
        <v>1327.375</v>
      </c>
      <c r="H44" s="40">
        <v>3232</v>
      </c>
      <c r="J44" s="24">
        <f t="shared" si="8"/>
        <v>2209.4030000000002</v>
      </c>
      <c r="K44" s="34">
        <v>66</v>
      </c>
      <c r="L44" s="32">
        <v>63</v>
      </c>
      <c r="M44" s="32">
        <v>90</v>
      </c>
      <c r="N44" s="36">
        <f t="shared" si="7"/>
        <v>3704.7780000000002</v>
      </c>
      <c r="O44" s="32">
        <v>3400</v>
      </c>
      <c r="P44" s="36">
        <f t="shared" si="5"/>
        <v>304.77800000000025</v>
      </c>
    </row>
    <row r="45" spans="1:25">
      <c r="A45" s="67">
        <v>45475</v>
      </c>
      <c r="B45" s="32" t="s">
        <v>244</v>
      </c>
      <c r="C45" s="37">
        <f>VLOOKUP(B45,'ALL-GOLD-SILVER-STOCK'!C:H,2,)</f>
        <v>5.82</v>
      </c>
      <c r="D45" s="32">
        <f>VLOOKUP(B45,'ALL-GOLD-SILVER-STOCK'!C:H,3,)</f>
        <v>92.5</v>
      </c>
      <c r="E45" s="32">
        <f>VLOOKUP(B45,'ALL-GOLD-SILVER-STOCK'!C:H,4,)</f>
        <v>92.5</v>
      </c>
      <c r="F45" s="32">
        <f>VLOOKUP(B45,'ALL-GOLD-SILVER-STOCK'!C:H,5,)</f>
        <v>127</v>
      </c>
      <c r="G45" s="33">
        <f>VLOOKUP(B45,'ALL-GOLD-SILVER-STOCK'!C:H,6,)</f>
        <v>739.14</v>
      </c>
      <c r="H45" s="40">
        <v>1168</v>
      </c>
      <c r="J45" s="24">
        <f t="shared" si="8"/>
        <v>428.86</v>
      </c>
      <c r="L45" s="32">
        <v>63</v>
      </c>
      <c r="N45" s="36">
        <f t="shared" si="7"/>
        <v>0</v>
      </c>
      <c r="P45" s="36">
        <f t="shared" si="5"/>
        <v>0</v>
      </c>
    </row>
    <row r="46" spans="1:25">
      <c r="A46" s="35">
        <v>45474</v>
      </c>
      <c r="B46" s="32" t="s">
        <v>647</v>
      </c>
      <c r="C46" s="37">
        <f>VLOOKUP(B46,'ALL-GOLD-SILVER-STOCK'!C:H,2,)</f>
        <v>18.7</v>
      </c>
      <c r="D46" s="32">
        <f>VLOOKUP(B46,'ALL-GOLD-SILVER-STOCK'!C:H,3,)</f>
        <v>86</v>
      </c>
      <c r="E46" s="32">
        <f>VLOOKUP(B46,'ALL-GOLD-SILVER-STOCK'!C:H,4,)</f>
        <v>-65</v>
      </c>
      <c r="F46" s="32">
        <f>VLOOKUP(B46,'ALL-GOLD-SILVER-STOCK'!C:H,5,)</f>
        <v>90</v>
      </c>
      <c r="G46" s="33">
        <f>VLOOKUP(B46,'ALL-GOLD-SILVER-STOCK'!C:H,6,)</f>
        <v>1447.38</v>
      </c>
      <c r="H46" s="40">
        <v>2300</v>
      </c>
      <c r="J46" s="24">
        <f t="shared" si="8"/>
        <v>858.85639999999967</v>
      </c>
      <c r="K46" s="34">
        <v>10.8</v>
      </c>
      <c r="L46" s="32">
        <v>63</v>
      </c>
      <c r="M46" s="32">
        <v>90</v>
      </c>
      <c r="N46" s="36">
        <f t="shared" si="7"/>
        <v>606.2364</v>
      </c>
      <c r="O46" s="32">
        <v>600</v>
      </c>
      <c r="P46" s="36">
        <f t="shared" si="5"/>
        <v>6.2364000000000033</v>
      </c>
    </row>
    <row r="47" spans="1:25">
      <c r="A47" s="35">
        <v>45474</v>
      </c>
      <c r="B47" s="32" t="s">
        <v>242</v>
      </c>
      <c r="C47" s="37">
        <f>VLOOKUP(B47,'ALL-GOLD-SILVER-STOCK'!C:H,2,)</f>
        <v>5.29</v>
      </c>
      <c r="D47" s="32">
        <f>VLOOKUP(B47,'ALL-GOLD-SILVER-STOCK'!C:H,3,)</f>
        <v>92.5</v>
      </c>
      <c r="E47" s="32">
        <f>VLOOKUP(B47,'ALL-GOLD-SILVER-STOCK'!C:H,4,)</f>
        <v>92.5</v>
      </c>
      <c r="F47" s="32">
        <f>VLOOKUP(B47,'ALL-GOLD-SILVER-STOCK'!C:H,5,)</f>
        <v>127</v>
      </c>
      <c r="G47" s="33">
        <f>VLOOKUP(B47,'ALL-GOLD-SILVER-STOCK'!C:H,6,)</f>
        <v>671.83</v>
      </c>
      <c r="H47" s="40">
        <v>1100</v>
      </c>
      <c r="J47" s="24">
        <f t="shared" si="8"/>
        <v>428.16999999999996</v>
      </c>
      <c r="L47" s="32">
        <v>63</v>
      </c>
      <c r="N47" s="36">
        <f t="shared" si="7"/>
        <v>0</v>
      </c>
      <c r="P47" s="36">
        <f t="shared" si="5"/>
        <v>0</v>
      </c>
    </row>
    <row r="48" spans="1:25">
      <c r="A48" s="35">
        <v>45472</v>
      </c>
      <c r="B48" s="32" t="s">
        <v>560</v>
      </c>
      <c r="C48" s="37">
        <f>VLOOKUP(B48,'ALL-GOLD-SILVER-STOCK'!C:H,2,)</f>
        <v>1.06</v>
      </c>
      <c r="D48" s="32">
        <f>VLOOKUP(B48,'ALL-GOLD-SILVER-STOCK'!C:H,3,)</f>
        <v>84</v>
      </c>
      <c r="E48" s="32">
        <f>VLOOKUP(B48,'ALL-GOLD-SILVER-STOCK'!C:H,4,)</f>
        <v>-7</v>
      </c>
      <c r="F48" s="32">
        <f>VLOOKUP(B48,'ALL-GOLD-SILVER-STOCK'!C:H,5,)</f>
        <v>7218.2</v>
      </c>
      <c r="G48" s="33">
        <f>VLOOKUP(B48,'ALL-GOLD-SILVER-STOCK'!C:H,6,)</f>
        <v>6427.0852800000002</v>
      </c>
      <c r="H48" s="40">
        <v>7500</v>
      </c>
      <c r="J48" s="24">
        <f t="shared" si="8"/>
        <v>1072.9147199999998</v>
      </c>
      <c r="L48" s="32">
        <v>63</v>
      </c>
      <c r="N48" s="36">
        <f t="shared" si="7"/>
        <v>0</v>
      </c>
      <c r="P48" s="36">
        <f t="shared" si="5"/>
        <v>0</v>
      </c>
    </row>
    <row r="49" spans="1:16">
      <c r="A49" s="35">
        <v>45472</v>
      </c>
      <c r="B49" s="32" t="s">
        <v>625</v>
      </c>
      <c r="C49" s="37">
        <f>VLOOKUP(B49,'ALL-GOLD-SILVER-STOCK'!C:H,2,)</f>
        <v>8.35</v>
      </c>
      <c r="D49" s="32">
        <f>VLOOKUP(B49,'ALL-GOLD-SILVER-STOCK'!C:H,3,)</f>
        <v>73.5</v>
      </c>
      <c r="E49" s="32">
        <f>VLOOKUP(B49,'ALL-GOLD-SILVER-STOCK'!C:H,4,)</f>
        <v>73.5</v>
      </c>
      <c r="F49" s="32">
        <f>VLOOKUP(B49,'ALL-GOLD-SILVER-STOCK'!C:H,5,)</f>
        <v>92.4</v>
      </c>
      <c r="G49" s="33">
        <f>VLOOKUP(B49,'ALL-GOLD-SILVER-STOCK'!C:H,6,)</f>
        <v>567.08190000000002</v>
      </c>
      <c r="H49" s="40">
        <v>900</v>
      </c>
      <c r="J49" s="24">
        <f t="shared" si="8"/>
        <v>351.19221000000005</v>
      </c>
      <c r="K49" s="34">
        <v>5.67</v>
      </c>
      <c r="L49" s="32">
        <v>63</v>
      </c>
      <c r="M49" s="32">
        <v>90</v>
      </c>
      <c r="N49" s="36">
        <f t="shared" si="7"/>
        <v>318.27411000000001</v>
      </c>
      <c r="O49" s="32">
        <v>300</v>
      </c>
      <c r="P49" s="36">
        <f t="shared" si="5"/>
        <v>18.274110000000007</v>
      </c>
    </row>
    <row r="50" spans="1:16">
      <c r="A50" s="35">
        <v>45472</v>
      </c>
      <c r="B50" s="32" t="s">
        <v>252</v>
      </c>
      <c r="C50" s="37">
        <f>VLOOKUP(B50,'ALL-GOLD-SILVER-STOCK'!C:H,2,)</f>
        <v>4.3499999999999996</v>
      </c>
      <c r="D50" s="32">
        <f>VLOOKUP(B50,'ALL-GOLD-SILVER-STOCK'!C:H,3,)</f>
        <v>92.5</v>
      </c>
      <c r="E50" s="32">
        <f>VLOOKUP(B50,'ALL-GOLD-SILVER-STOCK'!C:H,4,)</f>
        <v>92.5</v>
      </c>
      <c r="F50" s="32">
        <f>VLOOKUP(B50,'ALL-GOLD-SILVER-STOCK'!C:H,5,)</f>
        <v>127</v>
      </c>
      <c r="G50" s="33">
        <f>VLOOKUP(B50,'ALL-GOLD-SILVER-STOCK'!C:H,6,)</f>
        <v>552.44999999999993</v>
      </c>
      <c r="H50" s="40">
        <v>900</v>
      </c>
      <c r="J50" s="24">
        <f t="shared" si="8"/>
        <v>347.55000000000007</v>
      </c>
      <c r="N50" s="36">
        <f t="shared" si="7"/>
        <v>0</v>
      </c>
      <c r="P50" s="36">
        <f t="shared" si="5"/>
        <v>0</v>
      </c>
    </row>
    <row r="51" spans="1:16">
      <c r="A51" s="35">
        <v>45472</v>
      </c>
      <c r="B51" s="32" t="s">
        <v>390</v>
      </c>
      <c r="C51" s="37">
        <f>VLOOKUP(B51,'ALL-GOLD-SILVER-STOCK'!C:H,2,)</f>
        <v>9.35</v>
      </c>
      <c r="D51" s="32">
        <f>VLOOKUP(B51,'ALL-GOLD-SILVER-STOCK'!C:H,3,)</f>
        <v>86</v>
      </c>
      <c r="E51" s="32">
        <f>VLOOKUP(B51,'ALL-GOLD-SILVER-STOCK'!C:H,4,)</f>
        <v>-21</v>
      </c>
      <c r="F51" s="32">
        <f>VLOOKUP(B51,'ALL-GOLD-SILVER-STOCK'!C:H,5,)</f>
        <v>90</v>
      </c>
      <c r="G51" s="33">
        <f>VLOOKUP(B51,'ALL-GOLD-SILVER-STOCK'!C:H,6,)</f>
        <v>723.69</v>
      </c>
      <c r="H51" s="40">
        <v>1890</v>
      </c>
      <c r="J51" s="24">
        <f t="shared" si="8"/>
        <v>487.09800000000018</v>
      </c>
      <c r="K51" s="34">
        <v>36</v>
      </c>
      <c r="L51" s="32">
        <v>63</v>
      </c>
      <c r="M51" s="32">
        <v>90</v>
      </c>
      <c r="N51" s="36">
        <f t="shared" si="7"/>
        <v>2020.7880000000002</v>
      </c>
      <c r="O51" s="32">
        <v>2700</v>
      </c>
      <c r="P51" s="36">
        <f t="shared" si="5"/>
        <v>-679.21199999999976</v>
      </c>
    </row>
    <row r="52" spans="1:16">
      <c r="A52" s="35">
        <v>45472</v>
      </c>
      <c r="B52" s="32" t="s">
        <v>256</v>
      </c>
      <c r="C52" s="37">
        <f>VLOOKUP(B52,'ALL-GOLD-SILVER-STOCK'!C:H,2,)</f>
        <v>5.0199999999999996</v>
      </c>
      <c r="D52" s="32">
        <f>VLOOKUP(B52,'ALL-GOLD-SILVER-STOCK'!C:H,3,)</f>
        <v>92.5</v>
      </c>
      <c r="E52" s="32">
        <f>VLOOKUP(B52,'ALL-GOLD-SILVER-STOCK'!C:H,4,)</f>
        <v>92.5</v>
      </c>
      <c r="F52" s="32">
        <f>VLOOKUP(B52,'ALL-GOLD-SILVER-STOCK'!C:H,5,)</f>
        <v>127</v>
      </c>
      <c r="G52" s="33">
        <f>VLOOKUP(B52,'ALL-GOLD-SILVER-STOCK'!C:H,6,)</f>
        <v>637.54</v>
      </c>
      <c r="H52" s="40">
        <v>1010</v>
      </c>
      <c r="J52" s="24">
        <f t="shared" si="8"/>
        <v>372.46000000000004</v>
      </c>
      <c r="L52" s="32">
        <v>63</v>
      </c>
      <c r="N52" s="36">
        <f t="shared" si="7"/>
        <v>0</v>
      </c>
      <c r="P52" s="36">
        <f t="shared" si="5"/>
        <v>0</v>
      </c>
    </row>
    <row r="53" spans="1:16">
      <c r="A53" s="35">
        <v>45472</v>
      </c>
      <c r="B53" s="6" t="s">
        <v>71</v>
      </c>
      <c r="C53" s="37">
        <f>VLOOKUP(B53,'ALL-GOLD-SILVER-STOCK'!C:H,2,)</f>
        <v>62.9</v>
      </c>
      <c r="D53" s="32">
        <f>VLOOKUP(B53,'ALL-GOLD-SILVER-STOCK'!C:H,3,)</f>
        <v>82</v>
      </c>
      <c r="E53" s="32">
        <f>VLOOKUP(B53,'ALL-GOLD-SILVER-STOCK'!C:H,4,)</f>
        <v>-17</v>
      </c>
      <c r="F53" s="32">
        <f>VLOOKUP(B53,'ALL-GOLD-SILVER-STOCK'!C:H,5,)</f>
        <v>90</v>
      </c>
      <c r="G53" s="33">
        <f>VLOOKUP(B53,'ALL-GOLD-SILVER-STOCK'!C:H,6,)</f>
        <v>4642.0200000000004</v>
      </c>
      <c r="H53" s="40">
        <v>6700</v>
      </c>
      <c r="J53" s="24">
        <f t="shared" si="8"/>
        <v>1548.62</v>
      </c>
      <c r="K53" s="34">
        <v>80</v>
      </c>
      <c r="L53" s="32">
        <v>63</v>
      </c>
      <c r="M53" s="32">
        <v>90</v>
      </c>
      <c r="N53" s="36">
        <f t="shared" si="7"/>
        <v>4490.6400000000003</v>
      </c>
      <c r="O53" s="32">
        <v>5000</v>
      </c>
      <c r="P53" s="36">
        <f t="shared" si="5"/>
        <v>-509.35999999999967</v>
      </c>
    </row>
    <row r="54" spans="1:16">
      <c r="A54" s="35">
        <v>45472</v>
      </c>
      <c r="B54" s="32" t="s">
        <v>408</v>
      </c>
      <c r="C54" s="37">
        <f>VLOOKUP(B54,'ALL-GOLD-SILVER-STOCK'!C:H,2,)</f>
        <v>14.95</v>
      </c>
      <c r="D54" s="32">
        <f>VLOOKUP(B54,'ALL-GOLD-SILVER-STOCK'!C:H,3,)</f>
        <v>86</v>
      </c>
      <c r="E54" s="32">
        <f>VLOOKUP(B54,'ALL-GOLD-SILVER-STOCK'!C:H,4,)</f>
        <v>-21</v>
      </c>
      <c r="F54" s="32">
        <f>VLOOKUP(B54,'ALL-GOLD-SILVER-STOCK'!C:H,5,)</f>
        <v>89</v>
      </c>
      <c r="G54" s="33">
        <f>VLOOKUP(B54,'ALL-GOLD-SILVER-STOCK'!C:H,6,)</f>
        <v>1144.2730000000001</v>
      </c>
      <c r="H54" s="40">
        <v>2000</v>
      </c>
      <c r="J54" s="24">
        <f t="shared" si="8"/>
        <v>980.46579999999994</v>
      </c>
      <c r="K54" s="34">
        <v>23.6</v>
      </c>
      <c r="L54" s="32">
        <v>63</v>
      </c>
      <c r="M54" s="32">
        <v>90</v>
      </c>
      <c r="N54" s="36">
        <f t="shared" si="7"/>
        <v>1324.7388000000001</v>
      </c>
      <c r="O54" s="32">
        <v>1200</v>
      </c>
      <c r="P54" s="36">
        <f t="shared" si="5"/>
        <v>124.73880000000008</v>
      </c>
    </row>
    <row r="55" spans="1:16">
      <c r="A55" s="35">
        <v>45472</v>
      </c>
      <c r="B55" s="32" t="s">
        <v>688</v>
      </c>
      <c r="C55" s="37">
        <f>VLOOKUP(B55,'ALL-GOLD-SILVER-STOCK'!C:H,2,)</f>
        <v>0</v>
      </c>
      <c r="D55" s="32">
        <f>VLOOKUP(B55,'ALL-GOLD-SILVER-STOCK'!C:H,3,)</f>
        <v>0</v>
      </c>
      <c r="E55" s="32">
        <f>VLOOKUP(B55,'ALL-GOLD-SILVER-STOCK'!C:H,4,)</f>
        <v>0</v>
      </c>
      <c r="F55" s="32">
        <f>VLOOKUP(B55,'ALL-GOLD-SILVER-STOCK'!C:H,5,)</f>
        <v>0</v>
      </c>
      <c r="G55" s="33">
        <f>VLOOKUP(B55,'ALL-GOLD-SILVER-STOCK'!C:H,6,)</f>
        <v>135</v>
      </c>
      <c r="H55" s="40">
        <v>250</v>
      </c>
      <c r="J55" s="24">
        <f t="shared" si="8"/>
        <v>115</v>
      </c>
      <c r="K55" s="38"/>
      <c r="L55" s="32">
        <v>65</v>
      </c>
      <c r="N55" s="36">
        <f t="shared" si="7"/>
        <v>0</v>
      </c>
      <c r="P55" s="36">
        <f t="shared" si="5"/>
        <v>0</v>
      </c>
    </row>
    <row r="56" spans="1:16">
      <c r="A56" s="35">
        <v>45472</v>
      </c>
      <c r="B56" s="32" t="s">
        <v>688</v>
      </c>
      <c r="C56" s="37">
        <f>VLOOKUP(B56,'ALL-GOLD-SILVER-STOCK'!C:H,2,)</f>
        <v>0</v>
      </c>
      <c r="D56" s="32">
        <f>VLOOKUP(B56,'ALL-GOLD-SILVER-STOCK'!C:H,3,)</f>
        <v>0</v>
      </c>
      <c r="E56" s="32">
        <f>VLOOKUP(B56,'ALL-GOLD-SILVER-STOCK'!C:H,4,)</f>
        <v>0</v>
      </c>
      <c r="F56" s="32">
        <f>VLOOKUP(B56,'ALL-GOLD-SILVER-STOCK'!C:H,5,)</f>
        <v>0</v>
      </c>
      <c r="G56" s="33">
        <f>VLOOKUP(B56,'ALL-GOLD-SILVER-STOCK'!C:H,6,)</f>
        <v>135</v>
      </c>
      <c r="H56" s="40">
        <v>250</v>
      </c>
      <c r="J56" s="24">
        <f t="shared" si="8"/>
        <v>115</v>
      </c>
      <c r="L56" s="32">
        <v>63</v>
      </c>
      <c r="N56" s="36">
        <f t="shared" si="7"/>
        <v>0</v>
      </c>
      <c r="P56" s="36">
        <f t="shared" si="5"/>
        <v>0</v>
      </c>
    </row>
    <row r="57" spans="1:16">
      <c r="A57" s="35">
        <v>45472</v>
      </c>
      <c r="B57" s="3" t="s">
        <v>45</v>
      </c>
      <c r="C57" s="37">
        <f>VLOOKUP(B57,'ALL-GOLD-SILVER-STOCK'!C:H,2,)</f>
        <v>123.39</v>
      </c>
      <c r="D57" s="32">
        <f>VLOOKUP(B57,'ALL-GOLD-SILVER-STOCK'!C:H,3,)</f>
        <v>76.5</v>
      </c>
      <c r="E57" s="32">
        <f>VLOOKUP(B57,'ALL-GOLD-SILVER-STOCK'!C:H,4,)</f>
        <v>-11.5</v>
      </c>
      <c r="F57" s="32">
        <f>VLOOKUP(B57,'ALL-GOLD-SILVER-STOCK'!C:H,5,)</f>
        <v>89.9</v>
      </c>
      <c r="G57" s="33">
        <f>VLOOKUP(B57,'ALL-GOLD-SILVER-STOCK'!C:H,6,)</f>
        <v>8485.9621650000008</v>
      </c>
      <c r="H57" s="40">
        <v>12400</v>
      </c>
      <c r="J57" s="24">
        <f t="shared" si="8"/>
        <v>2933.9878349999999</v>
      </c>
      <c r="K57" s="34">
        <v>150</v>
      </c>
      <c r="L57" s="32">
        <v>63</v>
      </c>
      <c r="M57" s="32">
        <v>90</v>
      </c>
      <c r="N57" s="36">
        <f t="shared" si="7"/>
        <v>8419.9500000000007</v>
      </c>
      <c r="O57" s="32">
        <v>9400</v>
      </c>
      <c r="P57" s="36">
        <f t="shared" si="5"/>
        <v>-980.04999999999927</v>
      </c>
    </row>
    <row r="58" spans="1:16">
      <c r="A58" s="35">
        <v>45471</v>
      </c>
      <c r="B58" s="32" t="s">
        <v>668</v>
      </c>
      <c r="C58" s="37">
        <f>VLOOKUP(B58,'ALL-GOLD-SILVER-STOCK'!C:H,2,)</f>
        <v>6.79</v>
      </c>
      <c r="D58" s="32">
        <f>VLOOKUP(B58,'ALL-GOLD-SILVER-STOCK'!C:H,3,)</f>
        <v>92.5</v>
      </c>
      <c r="E58" s="32">
        <f>VLOOKUP(B58,'ALL-GOLD-SILVER-STOCK'!C:H,4,)</f>
        <v>-71.5</v>
      </c>
      <c r="F58" s="32">
        <f>VLOOKUP(B58,'ALL-GOLD-SILVER-STOCK'!C:H,5,)</f>
        <v>127</v>
      </c>
      <c r="G58" s="33">
        <f>VLOOKUP(B58,'ALL-GOLD-SILVER-STOCK'!C:H,6,)</f>
        <v>862.33</v>
      </c>
      <c r="H58" s="40">
        <v>900</v>
      </c>
      <c r="J58" s="24">
        <f t="shared" si="8"/>
        <v>37.669999999999959</v>
      </c>
      <c r="L58" s="32">
        <v>63</v>
      </c>
      <c r="N58" s="36">
        <f t="shared" si="7"/>
        <v>0</v>
      </c>
      <c r="P58" s="36">
        <f t="shared" si="5"/>
        <v>0</v>
      </c>
    </row>
    <row r="59" spans="1:16">
      <c r="A59" s="35">
        <v>45471</v>
      </c>
      <c r="B59" s="15" t="s">
        <v>91</v>
      </c>
      <c r="C59" s="37">
        <f>VLOOKUP(B59,'ALL-GOLD-SILVER-STOCK'!C:H,2,)</f>
        <v>32.46</v>
      </c>
      <c r="D59" s="32">
        <f>VLOOKUP(B59,'ALL-GOLD-SILVER-STOCK'!C:H,3,)</f>
        <v>65</v>
      </c>
      <c r="E59" s="32">
        <f>VLOOKUP(B59,'ALL-GOLD-SILVER-STOCK'!C:H,4,)</f>
        <v>-10</v>
      </c>
      <c r="F59" s="32">
        <f>VLOOKUP(B59,'ALL-GOLD-SILVER-STOCK'!C:H,5,)</f>
        <v>89</v>
      </c>
      <c r="G59" s="33">
        <f>VLOOKUP(B59,'ALL-GOLD-SILVER-STOCK'!C:H,6,)</f>
        <v>1877.8109999999999</v>
      </c>
      <c r="H59" s="40">
        <v>3400</v>
      </c>
      <c r="J59" s="24">
        <f t="shared" si="8"/>
        <v>1713.0385000000003</v>
      </c>
      <c r="K59" s="34">
        <v>51.5</v>
      </c>
      <c r="L59" s="32">
        <v>63</v>
      </c>
      <c r="M59" s="32">
        <v>90</v>
      </c>
      <c r="N59" s="36">
        <f t="shared" si="7"/>
        <v>2890.8495000000003</v>
      </c>
      <c r="O59" s="32">
        <v>2700</v>
      </c>
      <c r="P59" s="36">
        <f t="shared" si="5"/>
        <v>190.84950000000026</v>
      </c>
    </row>
    <row r="60" spans="1:16">
      <c r="A60" s="35">
        <v>45471</v>
      </c>
      <c r="B60" s="32" t="s">
        <v>305</v>
      </c>
      <c r="C60" s="37">
        <f>VLOOKUP(B60,'ALL-GOLD-SILVER-STOCK'!C:H,2,)</f>
        <v>5.25</v>
      </c>
      <c r="D60" s="32">
        <f>VLOOKUP(B60,'ALL-GOLD-SILVER-STOCK'!C:H,3,)</f>
        <v>92.5</v>
      </c>
      <c r="E60" s="32">
        <f>VLOOKUP(B60,'ALL-GOLD-SILVER-STOCK'!C:H,4,)</f>
        <v>92.5</v>
      </c>
      <c r="F60" s="32">
        <f>VLOOKUP(B60,'ALL-GOLD-SILVER-STOCK'!C:H,5,)</f>
        <v>140</v>
      </c>
      <c r="G60" s="33">
        <f>VLOOKUP(B60,'ALL-GOLD-SILVER-STOCK'!C:H,6,)</f>
        <v>735</v>
      </c>
      <c r="H60" s="40">
        <v>1100</v>
      </c>
      <c r="J60" s="24">
        <f t="shared" si="8"/>
        <v>365</v>
      </c>
      <c r="L60" s="32">
        <v>63</v>
      </c>
      <c r="N60" s="36">
        <f t="shared" si="7"/>
        <v>0</v>
      </c>
      <c r="P60" s="36">
        <f t="shared" si="5"/>
        <v>0</v>
      </c>
    </row>
    <row r="61" spans="1:16">
      <c r="A61" s="35">
        <v>45470</v>
      </c>
      <c r="B61" s="18" t="s">
        <v>112</v>
      </c>
      <c r="C61" s="37">
        <f>VLOOKUP(B61,'ALL-GOLD-SILVER-STOCK'!C:H,2,)</f>
        <v>70.7</v>
      </c>
      <c r="D61" s="32">
        <f>VLOOKUP(B61,'ALL-GOLD-SILVER-STOCK'!C:H,3,)</f>
        <v>82</v>
      </c>
      <c r="E61" s="32">
        <f>VLOOKUP(B61,'ALL-GOLD-SILVER-STOCK'!C:H,4,)</f>
        <v>-17</v>
      </c>
      <c r="F61" s="32">
        <f>VLOOKUP(B61,'ALL-GOLD-SILVER-STOCK'!C:H,5,)</f>
        <v>90</v>
      </c>
      <c r="G61" s="33">
        <f>VLOOKUP(B61,'ALL-GOLD-SILVER-STOCK'!C:H,6,)</f>
        <v>5217.6600000000008</v>
      </c>
      <c r="H61" s="40">
        <v>7100</v>
      </c>
      <c r="J61" s="24">
        <f t="shared" si="8"/>
        <v>1882.3399999999992</v>
      </c>
      <c r="L61" s="32">
        <v>63</v>
      </c>
      <c r="N61" s="36">
        <f t="shared" si="7"/>
        <v>0</v>
      </c>
      <c r="P61" s="36">
        <f t="shared" si="5"/>
        <v>0</v>
      </c>
    </row>
    <row r="62" spans="1:16">
      <c r="A62" s="35">
        <v>45470</v>
      </c>
      <c r="B62" s="32" t="s">
        <v>704</v>
      </c>
      <c r="C62" s="37">
        <f>VLOOKUP(B62,'ALL-GOLD-SILVER-STOCK'!C:H,2,)</f>
        <v>3.5</v>
      </c>
      <c r="D62" s="32">
        <f>VLOOKUP(B62,'ALL-GOLD-SILVER-STOCK'!C:H,3,)</f>
        <v>73.5</v>
      </c>
      <c r="E62" s="32">
        <f>VLOOKUP(B62,'ALL-GOLD-SILVER-STOCK'!C:H,4,)</f>
        <v>73.5</v>
      </c>
      <c r="F62" s="32">
        <f>VLOOKUP(B62,'ALL-GOLD-SILVER-STOCK'!C:H,5,)</f>
        <v>92.4</v>
      </c>
      <c r="G62" s="33">
        <f>VLOOKUP(B62,'ALL-GOLD-SILVER-STOCK'!C:H,6,)</f>
        <v>237.69899999999998</v>
      </c>
      <c r="H62" s="40">
        <v>300</v>
      </c>
      <c r="J62" s="24">
        <f t="shared" si="8"/>
        <v>62.301000000000016</v>
      </c>
      <c r="L62" s="32">
        <v>63</v>
      </c>
      <c r="N62" s="36">
        <f t="shared" si="7"/>
        <v>0</v>
      </c>
      <c r="P62" s="36">
        <f t="shared" si="5"/>
        <v>0</v>
      </c>
    </row>
    <row r="63" spans="1:16">
      <c r="A63" s="35">
        <v>45470</v>
      </c>
      <c r="B63" s="32" t="s">
        <v>415</v>
      </c>
      <c r="C63" s="37">
        <f>VLOOKUP(B63,'ALL-GOLD-SILVER-STOCK'!C:H,2,)</f>
        <v>38.299999999999997</v>
      </c>
      <c r="D63" s="32">
        <f>VLOOKUP(B63,'ALL-GOLD-SILVER-STOCK'!C:H,3,)</f>
        <v>92.5</v>
      </c>
      <c r="E63" s="32">
        <f>VLOOKUP(B63,'ALL-GOLD-SILVER-STOCK'!C:H,4,)</f>
        <v>-27.5</v>
      </c>
      <c r="F63" s="32">
        <f>VLOOKUP(B63,'ALL-GOLD-SILVER-STOCK'!C:H,5,)</f>
        <v>90</v>
      </c>
      <c r="G63" s="33">
        <f>VLOOKUP(B63,'ALL-GOLD-SILVER-STOCK'!C:H,6,)</f>
        <v>3446.9999999999995</v>
      </c>
      <c r="H63" s="40">
        <v>8730</v>
      </c>
      <c r="J63" s="24">
        <f t="shared" si="8"/>
        <v>5103.7880000000005</v>
      </c>
      <c r="K63" s="34">
        <v>36</v>
      </c>
      <c r="L63" s="32">
        <v>63</v>
      </c>
      <c r="M63" s="32">
        <v>90</v>
      </c>
      <c r="N63" s="36">
        <f t="shared" si="7"/>
        <v>2020.7880000000002</v>
      </c>
      <c r="O63" s="32">
        <v>2200</v>
      </c>
      <c r="P63" s="36">
        <f t="shared" si="5"/>
        <v>-179.21199999999976</v>
      </c>
    </row>
    <row r="64" spans="1:16">
      <c r="A64" s="35">
        <v>45470</v>
      </c>
      <c r="B64" s="49" t="s">
        <v>167</v>
      </c>
      <c r="C64" s="37">
        <f>VLOOKUP(B64,'ALL-GOLD-SILVER-STOCK'!C:H,2,)</f>
        <v>2.0699999999999998</v>
      </c>
      <c r="D64" s="32">
        <f>VLOOKUP(B64,'ALL-GOLD-SILVER-STOCK'!C:H,3,)</f>
        <v>92.5</v>
      </c>
      <c r="E64" s="32">
        <f>VLOOKUP(B64,'ALL-GOLD-SILVER-STOCK'!C:H,4,)</f>
        <v>92.5</v>
      </c>
      <c r="F64" s="32">
        <f>VLOOKUP(B64,'ALL-GOLD-SILVER-STOCK'!C:H,5,)</f>
        <v>165</v>
      </c>
      <c r="G64" s="33">
        <f>VLOOKUP(B64,'ALL-GOLD-SILVER-STOCK'!C:H,6,)</f>
        <v>341.54999999999995</v>
      </c>
      <c r="H64" s="40">
        <v>520</v>
      </c>
      <c r="J64" s="24">
        <f t="shared" si="8"/>
        <v>178.45000000000005</v>
      </c>
      <c r="L64" s="32">
        <v>63</v>
      </c>
      <c r="N64" s="36">
        <f t="shared" si="7"/>
        <v>0</v>
      </c>
      <c r="P64" s="36">
        <f t="shared" si="5"/>
        <v>0</v>
      </c>
    </row>
    <row r="65" spans="1:16">
      <c r="A65" s="35">
        <v>45470</v>
      </c>
      <c r="B65" s="32" t="s">
        <v>443</v>
      </c>
      <c r="C65" s="37">
        <f>VLOOKUP(B65,'ALL-GOLD-SILVER-STOCK'!C:H,2,)</f>
        <v>14.75</v>
      </c>
      <c r="D65" s="32">
        <f>VLOOKUP(B65,'ALL-GOLD-SILVER-STOCK'!C:H,3,)</f>
        <v>85</v>
      </c>
      <c r="E65" s="32">
        <f>VLOOKUP(B65,'ALL-GOLD-SILVER-STOCK'!C:H,4,)</f>
        <v>-64</v>
      </c>
      <c r="F65" s="32">
        <f>VLOOKUP(B65,'ALL-GOLD-SILVER-STOCK'!C:H,5,)</f>
        <v>89</v>
      </c>
      <c r="G65" s="33">
        <f>VLOOKUP(B65,'ALL-GOLD-SILVER-STOCK'!C:H,6,)</f>
        <v>1115.8374999999999</v>
      </c>
      <c r="H65" s="40">
        <v>1750</v>
      </c>
      <c r="J65" s="24">
        <f t="shared" si="8"/>
        <v>757.54900000000021</v>
      </c>
      <c r="K65" s="34">
        <v>40.5</v>
      </c>
      <c r="L65" s="32">
        <v>63</v>
      </c>
      <c r="M65" s="32">
        <v>90</v>
      </c>
      <c r="N65" s="36">
        <f t="shared" si="7"/>
        <v>2273.3865000000001</v>
      </c>
      <c r="O65" s="32">
        <v>2150</v>
      </c>
      <c r="P65" s="36">
        <f t="shared" si="5"/>
        <v>123.38650000000007</v>
      </c>
    </row>
    <row r="66" spans="1:16">
      <c r="A66" s="35">
        <v>45469</v>
      </c>
      <c r="B66" s="3" t="s">
        <v>64</v>
      </c>
      <c r="C66" s="37">
        <f>VLOOKUP(B66,'ALL-GOLD-SILVER-STOCK'!C:H,2,)</f>
        <v>102.96</v>
      </c>
      <c r="D66" s="32">
        <f>VLOOKUP(B66,'ALL-GOLD-SILVER-STOCK'!C:H,3,)</f>
        <v>76.5</v>
      </c>
      <c r="E66" s="32">
        <f>VLOOKUP(B66,'ALL-GOLD-SILVER-STOCK'!C:H,4,)</f>
        <v>-11.5</v>
      </c>
      <c r="F66" s="32">
        <f>VLOOKUP(B66,'ALL-GOLD-SILVER-STOCK'!C:H,5,)</f>
        <v>89.9</v>
      </c>
      <c r="G66" s="33">
        <f>VLOOKUP(B66,'ALL-GOLD-SILVER-STOCK'!C:H,6,)</f>
        <v>7080.9195600000003</v>
      </c>
      <c r="H66" s="40">
        <v>10300</v>
      </c>
      <c r="J66" s="24">
        <f t="shared" si="8"/>
        <v>2584.5626400000001</v>
      </c>
      <c r="K66" s="34">
        <v>113.4</v>
      </c>
      <c r="L66" s="32">
        <v>63</v>
      </c>
      <c r="M66" s="32">
        <v>90</v>
      </c>
      <c r="N66" s="36">
        <f t="shared" ref="N66:N97" si="9">(((K66-(K66*1%))*L66)/100)*M66</f>
        <v>6365.4822000000004</v>
      </c>
      <c r="O66" s="32">
        <v>7000</v>
      </c>
      <c r="P66" s="36">
        <f t="shared" si="5"/>
        <v>-634.51779999999962</v>
      </c>
    </row>
    <row r="67" spans="1:16">
      <c r="A67" s="35">
        <v>45469</v>
      </c>
      <c r="B67" s="32" t="s">
        <v>705</v>
      </c>
      <c r="C67" s="37">
        <f>VLOOKUP(B67,'ALL-GOLD-SILVER-STOCK'!C:H,2,)</f>
        <v>14.5</v>
      </c>
      <c r="D67" s="32">
        <f>VLOOKUP(B67,'ALL-GOLD-SILVER-STOCK'!C:H,3,)</f>
        <v>73.5</v>
      </c>
      <c r="E67" s="32">
        <f>VLOOKUP(B67,'ALL-GOLD-SILVER-STOCK'!C:H,4,)</f>
        <v>73.5</v>
      </c>
      <c r="F67" s="32">
        <f>VLOOKUP(B67,'ALL-GOLD-SILVER-STOCK'!C:H,5,)</f>
        <v>92.4</v>
      </c>
      <c r="G67" s="33">
        <f>VLOOKUP(B67,'ALL-GOLD-SILVER-STOCK'!C:H,6,)</f>
        <v>984.75300000000016</v>
      </c>
      <c r="H67" s="40">
        <v>1200</v>
      </c>
      <c r="J67" s="24">
        <f t="shared" si="8"/>
        <v>215.24699999999984</v>
      </c>
      <c r="L67" s="32">
        <v>63</v>
      </c>
      <c r="N67" s="36">
        <f t="shared" si="9"/>
        <v>0</v>
      </c>
      <c r="P67" s="36">
        <f t="shared" si="5"/>
        <v>0</v>
      </c>
    </row>
    <row r="68" spans="1:16">
      <c r="A68" s="35">
        <v>45469</v>
      </c>
      <c r="B68" s="49" t="s">
        <v>274</v>
      </c>
      <c r="C68" s="37">
        <f>VLOOKUP(B68,'ALL-GOLD-SILVER-STOCK'!C:H,2,)</f>
        <v>2.72</v>
      </c>
      <c r="D68" s="32">
        <f>VLOOKUP(B68,'ALL-GOLD-SILVER-STOCK'!C:H,3,)</f>
        <v>92.5</v>
      </c>
      <c r="E68" s="32">
        <f>VLOOKUP(B68,'ALL-GOLD-SILVER-STOCK'!C:H,4,)</f>
        <v>92.5</v>
      </c>
      <c r="F68" s="32">
        <f>VLOOKUP(B68,'ALL-GOLD-SILVER-STOCK'!C:H,5,)</f>
        <v>127</v>
      </c>
      <c r="G68" s="33">
        <f>VLOOKUP(B68,'ALL-GOLD-SILVER-STOCK'!C:H,6,)</f>
        <v>345.44</v>
      </c>
      <c r="H68" s="40">
        <v>680</v>
      </c>
      <c r="J68" s="24">
        <f t="shared" si="8"/>
        <v>334.56</v>
      </c>
      <c r="L68" s="32">
        <v>63</v>
      </c>
      <c r="N68" s="36">
        <f t="shared" si="9"/>
        <v>0</v>
      </c>
      <c r="P68" s="36">
        <f t="shared" si="5"/>
        <v>0</v>
      </c>
    </row>
    <row r="69" spans="1:16">
      <c r="A69" s="35">
        <v>45469</v>
      </c>
      <c r="B69" s="32" t="s">
        <v>376</v>
      </c>
      <c r="C69" s="37">
        <f>VLOOKUP(B69,'ALL-GOLD-SILVER-STOCK'!C:H,2,)</f>
        <v>31.25</v>
      </c>
      <c r="D69" s="32">
        <f>VLOOKUP(B69,'ALL-GOLD-SILVER-STOCK'!C:H,3,)</f>
        <v>86</v>
      </c>
      <c r="E69" s="32">
        <f>VLOOKUP(B69,'ALL-GOLD-SILVER-STOCK'!C:H,4,)</f>
        <v>-21</v>
      </c>
      <c r="F69" s="32">
        <f>VLOOKUP(B69,'ALL-GOLD-SILVER-STOCK'!C:H,5,)</f>
        <v>90</v>
      </c>
      <c r="G69" s="33">
        <f>VLOOKUP(B69,'ALL-GOLD-SILVER-STOCK'!C:H,6,)</f>
        <v>2418.75</v>
      </c>
      <c r="H69" s="40">
        <v>3300</v>
      </c>
      <c r="J69" s="24">
        <f t="shared" si="8"/>
        <v>881.25</v>
      </c>
      <c r="L69" s="32">
        <v>70</v>
      </c>
      <c r="N69" s="36">
        <f t="shared" si="9"/>
        <v>0</v>
      </c>
      <c r="P69" s="36">
        <f t="shared" si="5"/>
        <v>0</v>
      </c>
    </row>
    <row r="70" spans="1:16">
      <c r="A70" s="35">
        <v>45469</v>
      </c>
      <c r="B70" s="32" t="s">
        <v>706</v>
      </c>
      <c r="C70" s="37">
        <f>VLOOKUP(B70,'ALL-GOLD-SILVER-STOCK'!C:H,2,)</f>
        <v>0.11</v>
      </c>
      <c r="D70" s="32">
        <f>VLOOKUP(B70,'ALL-GOLD-SILVER-STOCK'!C:H,3,)</f>
        <v>80.39</v>
      </c>
      <c r="E70" s="32">
        <f>VLOOKUP(B70,'ALL-GOLD-SILVER-STOCK'!C:H,4,)</f>
        <v>-10</v>
      </c>
      <c r="F70" s="32">
        <f>VLOOKUP(B70,'ALL-GOLD-SILVER-STOCK'!C:H,5,)</f>
        <v>7218.2</v>
      </c>
      <c r="G70" s="33">
        <f>VLOOKUP(B70,'ALL-GOLD-SILVER-STOCK'!C:H,6,)</f>
        <v>638.2982078</v>
      </c>
      <c r="H70" s="40">
        <v>900</v>
      </c>
      <c r="J70" s="24">
        <f t="shared" si="8"/>
        <v>249.78179220000004</v>
      </c>
      <c r="K70" s="34">
        <v>0.08</v>
      </c>
      <c r="L70" s="32">
        <v>70</v>
      </c>
      <c r="M70" s="32">
        <v>7000</v>
      </c>
      <c r="N70" s="36">
        <f t="shared" si="9"/>
        <v>388.08000000000004</v>
      </c>
      <c r="O70" s="32">
        <v>400</v>
      </c>
      <c r="P70" s="36">
        <f t="shared" si="5"/>
        <v>-11.919999999999959</v>
      </c>
    </row>
    <row r="71" spans="1:16">
      <c r="A71" s="35">
        <v>45468</v>
      </c>
      <c r="B71" s="6" t="s">
        <v>72</v>
      </c>
      <c r="C71" s="37">
        <f>VLOOKUP(B71,'ALL-GOLD-SILVER-STOCK'!C:H,2,)</f>
        <v>88.65</v>
      </c>
      <c r="D71" s="32">
        <f>VLOOKUP(B71,'ALL-GOLD-SILVER-STOCK'!C:H,3,)</f>
        <v>82</v>
      </c>
      <c r="E71" s="32">
        <f>VLOOKUP(B71,'ALL-GOLD-SILVER-STOCK'!C:H,4,)</f>
        <v>-17</v>
      </c>
      <c r="F71" s="32">
        <f>VLOOKUP(B71,'ALL-GOLD-SILVER-STOCK'!C:H,5,)</f>
        <v>90</v>
      </c>
      <c r="G71" s="33">
        <f>VLOOKUP(B71,'ALL-GOLD-SILVER-STOCK'!C:H,6,)</f>
        <v>6542.37</v>
      </c>
      <c r="H71" s="40">
        <v>9000</v>
      </c>
      <c r="J71" s="24">
        <f t="shared" si="8"/>
        <v>1697.5407999999998</v>
      </c>
      <c r="K71" s="34">
        <v>107.6</v>
      </c>
      <c r="L71" s="32">
        <v>63</v>
      </c>
      <c r="M71" s="32">
        <v>90</v>
      </c>
      <c r="N71" s="36">
        <f t="shared" si="9"/>
        <v>6039.9107999999997</v>
      </c>
      <c r="O71" s="32">
        <v>6800</v>
      </c>
      <c r="P71" s="36">
        <f t="shared" si="5"/>
        <v>-760.08920000000035</v>
      </c>
    </row>
    <row r="72" spans="1:16">
      <c r="A72" s="35">
        <v>45468</v>
      </c>
      <c r="B72" s="32" t="s">
        <v>688</v>
      </c>
      <c r="C72" s="37">
        <f>VLOOKUP(B72,'ALL-GOLD-SILVER-STOCK'!C:H,2,)</f>
        <v>0</v>
      </c>
      <c r="D72" s="32">
        <f>VLOOKUP(B72,'ALL-GOLD-SILVER-STOCK'!C:H,3,)</f>
        <v>0</v>
      </c>
      <c r="E72" s="32">
        <f>VLOOKUP(B72,'ALL-GOLD-SILVER-STOCK'!C:H,4,)</f>
        <v>0</v>
      </c>
      <c r="F72" s="32">
        <f>VLOOKUP(B72,'ALL-GOLD-SILVER-STOCK'!C:H,5,)</f>
        <v>0</v>
      </c>
      <c r="G72" s="33">
        <f>VLOOKUP(B72,'ALL-GOLD-SILVER-STOCK'!C:H,6,)</f>
        <v>135</v>
      </c>
      <c r="H72" s="40">
        <v>550</v>
      </c>
      <c r="J72" s="24">
        <f t="shared" si="8"/>
        <v>415</v>
      </c>
      <c r="L72" s="32">
        <v>63</v>
      </c>
      <c r="N72" s="36">
        <f t="shared" si="9"/>
        <v>0</v>
      </c>
      <c r="P72" s="36">
        <f t="shared" si="5"/>
        <v>0</v>
      </c>
    </row>
    <row r="73" spans="1:16">
      <c r="A73" s="35">
        <v>45468</v>
      </c>
      <c r="B73" s="32" t="s">
        <v>688</v>
      </c>
      <c r="C73" s="37">
        <f>VLOOKUP(B73,'ALL-GOLD-SILVER-STOCK'!C:H,2,)</f>
        <v>0</v>
      </c>
      <c r="D73" s="32">
        <f>VLOOKUP(B73,'ALL-GOLD-SILVER-STOCK'!C:H,3,)</f>
        <v>0</v>
      </c>
      <c r="E73" s="32">
        <f>VLOOKUP(B73,'ALL-GOLD-SILVER-STOCK'!C:H,4,)</f>
        <v>0</v>
      </c>
      <c r="F73" s="32">
        <f>VLOOKUP(B73,'ALL-GOLD-SILVER-STOCK'!C:H,5,)</f>
        <v>0</v>
      </c>
      <c r="G73" s="33">
        <f>VLOOKUP(B73,'ALL-GOLD-SILVER-STOCK'!C:H,6,)</f>
        <v>135</v>
      </c>
      <c r="H73" s="40">
        <v>550</v>
      </c>
      <c r="J73" s="24">
        <f t="shared" si="8"/>
        <v>415</v>
      </c>
      <c r="L73" s="32">
        <v>63</v>
      </c>
      <c r="N73" s="36">
        <f t="shared" si="9"/>
        <v>0</v>
      </c>
      <c r="P73" s="36">
        <f t="shared" si="5"/>
        <v>0</v>
      </c>
    </row>
    <row r="74" spans="1:16">
      <c r="A74" s="35">
        <v>45467</v>
      </c>
      <c r="B74" s="15" t="s">
        <v>92</v>
      </c>
      <c r="C74" s="37">
        <f>VLOOKUP(B74,'ALL-GOLD-SILVER-STOCK'!C:H,2,)</f>
        <v>37.200000000000003</v>
      </c>
      <c r="D74" s="32">
        <f>VLOOKUP(B74,'ALL-GOLD-SILVER-STOCK'!C:H,3,)</f>
        <v>65</v>
      </c>
      <c r="E74" s="32">
        <f>VLOOKUP(B74,'ALL-GOLD-SILVER-STOCK'!C:H,4,)</f>
        <v>-10</v>
      </c>
      <c r="F74" s="32">
        <f>VLOOKUP(B74,'ALL-GOLD-SILVER-STOCK'!C:H,5,)</f>
        <v>89</v>
      </c>
      <c r="G74" s="33">
        <f>VLOOKUP(B74,'ALL-GOLD-SILVER-STOCK'!C:H,6,)</f>
        <v>2152.02</v>
      </c>
      <c r="H74" s="40">
        <v>4000</v>
      </c>
      <c r="J74" s="24">
        <f t="shared" si="8"/>
        <v>1432.7998999999995</v>
      </c>
      <c r="K74" s="34">
        <v>60.3</v>
      </c>
      <c r="L74" s="32">
        <v>63</v>
      </c>
      <c r="M74" s="32">
        <v>90</v>
      </c>
      <c r="N74" s="36">
        <f t="shared" si="9"/>
        <v>3384.8198999999995</v>
      </c>
      <c r="O74" s="32">
        <v>3800</v>
      </c>
      <c r="P74" s="36">
        <f t="shared" si="5"/>
        <v>-415.18010000000049</v>
      </c>
    </row>
    <row r="75" spans="1:16">
      <c r="A75" s="35">
        <v>45466</v>
      </c>
      <c r="B75" s="32" t="s">
        <v>670</v>
      </c>
      <c r="C75" s="37">
        <f>VLOOKUP(B75,'ALL-GOLD-SILVER-STOCK'!C:H,2,)</f>
        <v>7.4</v>
      </c>
      <c r="D75" s="32">
        <f>VLOOKUP(B75,'ALL-GOLD-SILVER-STOCK'!C:H,3,)</f>
        <v>92.5</v>
      </c>
      <c r="E75" s="32">
        <f>VLOOKUP(B75,'ALL-GOLD-SILVER-STOCK'!C:H,4,)</f>
        <v>-71.5</v>
      </c>
      <c r="F75" s="32">
        <f>VLOOKUP(B75,'ALL-GOLD-SILVER-STOCK'!C:H,5,)</f>
        <v>127</v>
      </c>
      <c r="G75" s="33">
        <f>VLOOKUP(B75,'ALL-GOLD-SILVER-STOCK'!C:H,6,)</f>
        <v>939.80000000000007</v>
      </c>
      <c r="H75" s="40">
        <v>1800</v>
      </c>
      <c r="J75" s="24">
        <f t="shared" ref="J75:J106" si="10">((H75+P75)-G75)</f>
        <v>860.19999999999993</v>
      </c>
      <c r="L75" s="32">
        <v>63</v>
      </c>
      <c r="N75" s="36">
        <f t="shared" si="9"/>
        <v>0</v>
      </c>
      <c r="P75" s="36">
        <f t="shared" ref="P75:P138" si="11">N75-O75</f>
        <v>0</v>
      </c>
    </row>
    <row r="76" spans="1:16">
      <c r="A76" s="35">
        <v>45466</v>
      </c>
      <c r="B76" s="32" t="s">
        <v>544</v>
      </c>
      <c r="C76" s="37">
        <f>VLOOKUP(B76,'ALL-GOLD-SILVER-STOCK'!C:H,2,)</f>
        <v>4.1500000000000004</v>
      </c>
      <c r="D76" s="32">
        <f>VLOOKUP(B76,'ALL-GOLD-SILVER-STOCK'!C:H,3,)</f>
        <v>97</v>
      </c>
      <c r="E76" s="32">
        <f>VLOOKUP(B76,'ALL-GOLD-SILVER-STOCK'!C:H,4,)</f>
        <v>-5</v>
      </c>
      <c r="F76" s="32">
        <f>VLOOKUP(B76,'ALL-GOLD-SILVER-STOCK'!C:H,5,)</f>
        <v>7218.2</v>
      </c>
      <c r="G76" s="33">
        <f>VLOOKUP(B76,'ALL-GOLD-SILVER-STOCK'!C:H,6,)</f>
        <v>29056.864099999999</v>
      </c>
      <c r="H76" s="40">
        <v>30500</v>
      </c>
      <c r="J76" s="24">
        <f t="shared" si="10"/>
        <v>1443.1359000000011</v>
      </c>
      <c r="L76" s="32">
        <v>63</v>
      </c>
      <c r="N76" s="36">
        <f t="shared" si="9"/>
        <v>0</v>
      </c>
      <c r="P76" s="36">
        <f t="shared" si="11"/>
        <v>0</v>
      </c>
    </row>
    <row r="77" spans="1:16">
      <c r="A77" s="35">
        <v>45466</v>
      </c>
      <c r="B77" s="32" t="s">
        <v>400</v>
      </c>
      <c r="C77" s="37">
        <f>VLOOKUP(B77,'ALL-GOLD-SILVER-STOCK'!C:H,2,)</f>
        <v>15.8</v>
      </c>
      <c r="D77" s="32">
        <f>VLOOKUP(B77,'ALL-GOLD-SILVER-STOCK'!C:H,3,)</f>
        <v>92.5</v>
      </c>
      <c r="E77" s="32">
        <f>VLOOKUP(B77,'ALL-GOLD-SILVER-STOCK'!C:H,4,)</f>
        <v>-27.5</v>
      </c>
      <c r="F77" s="32">
        <f>VLOOKUP(B77,'ALL-GOLD-SILVER-STOCK'!C:H,5,)</f>
        <v>102.5</v>
      </c>
      <c r="G77" s="33">
        <f>VLOOKUP(B77,'ALL-GOLD-SILVER-STOCK'!C:H,6,)</f>
        <v>1498.0374999999999</v>
      </c>
      <c r="H77" s="40">
        <v>3700</v>
      </c>
      <c r="J77" s="24">
        <f t="shared" si="10"/>
        <v>2443.5385000000006</v>
      </c>
      <c r="K77" s="34">
        <v>72</v>
      </c>
      <c r="L77" s="32">
        <v>63</v>
      </c>
      <c r="M77" s="32">
        <v>90</v>
      </c>
      <c r="N77" s="36">
        <f t="shared" si="9"/>
        <v>4041.5760000000005</v>
      </c>
      <c r="O77" s="32">
        <v>3800</v>
      </c>
      <c r="P77" s="36">
        <f t="shared" si="11"/>
        <v>241.57600000000048</v>
      </c>
    </row>
    <row r="78" spans="1:16">
      <c r="A78" s="35">
        <v>45466</v>
      </c>
      <c r="B78" s="32" t="s">
        <v>398</v>
      </c>
      <c r="C78" s="37">
        <f>VLOOKUP(B78,'ALL-GOLD-SILVER-STOCK'!C:H,2,)</f>
        <v>14.5</v>
      </c>
      <c r="D78" s="32">
        <f>VLOOKUP(B78,'ALL-GOLD-SILVER-STOCK'!C:H,3,)</f>
        <v>92.5</v>
      </c>
      <c r="E78" s="32">
        <f>VLOOKUP(B78,'ALL-GOLD-SILVER-STOCK'!C:H,4,)</f>
        <v>-27.5</v>
      </c>
      <c r="F78" s="32">
        <f>VLOOKUP(B78,'ALL-GOLD-SILVER-STOCK'!C:H,5,)</f>
        <v>102.5</v>
      </c>
      <c r="G78" s="33">
        <f>VLOOKUP(B78,'ALL-GOLD-SILVER-STOCK'!C:H,6,)</f>
        <v>1374.78125</v>
      </c>
      <c r="H78" s="40">
        <v>3400</v>
      </c>
      <c r="J78" s="24">
        <f t="shared" si="10"/>
        <v>4075.1087499999994</v>
      </c>
      <c r="K78" s="34">
        <v>0.97</v>
      </c>
      <c r="L78" s="32">
        <v>90</v>
      </c>
      <c r="M78" s="32">
        <v>7000</v>
      </c>
      <c r="N78" s="36">
        <f t="shared" si="9"/>
        <v>6049.8899999999994</v>
      </c>
      <c r="O78" s="32">
        <v>4000</v>
      </c>
      <c r="P78" s="36">
        <f t="shared" si="11"/>
        <v>2049.8899999999994</v>
      </c>
    </row>
    <row r="79" spans="1:16">
      <c r="A79" s="35">
        <v>45465</v>
      </c>
      <c r="B79" s="32" t="s">
        <v>381</v>
      </c>
      <c r="C79" s="37">
        <f>VLOOKUP(B79,'ALL-GOLD-SILVER-STOCK'!C:H,2,)</f>
        <v>15.6</v>
      </c>
      <c r="D79" s="32">
        <f>VLOOKUP(B79,'ALL-GOLD-SILVER-STOCK'!C:H,3,)</f>
        <v>86</v>
      </c>
      <c r="E79" s="32">
        <f>VLOOKUP(B79,'ALL-GOLD-SILVER-STOCK'!C:H,4,)</f>
        <v>-21</v>
      </c>
      <c r="F79" s="32">
        <f>VLOOKUP(B79,'ALL-GOLD-SILVER-STOCK'!C:H,5,)</f>
        <v>90</v>
      </c>
      <c r="G79" s="33">
        <f>VLOOKUP(B79,'ALL-GOLD-SILVER-STOCK'!C:H,6,)</f>
        <v>1207.4399999999998</v>
      </c>
      <c r="H79" s="40">
        <v>1900</v>
      </c>
      <c r="J79" s="24">
        <f t="shared" si="10"/>
        <v>542.87019999999984</v>
      </c>
      <c r="K79" s="34">
        <v>29.4</v>
      </c>
      <c r="L79" s="32">
        <v>63</v>
      </c>
      <c r="M79" s="32">
        <v>90</v>
      </c>
      <c r="N79" s="36">
        <f t="shared" si="9"/>
        <v>1650.3101999999997</v>
      </c>
      <c r="O79" s="32">
        <v>1800</v>
      </c>
      <c r="P79" s="36">
        <f t="shared" si="11"/>
        <v>-149.68980000000033</v>
      </c>
    </row>
    <row r="80" spans="1:16">
      <c r="A80" s="35">
        <v>45465</v>
      </c>
      <c r="B80" s="32" t="s">
        <v>709</v>
      </c>
      <c r="C80" s="37">
        <f>VLOOKUP(B80,'ALL-GOLD-SILVER-STOCK'!C:H,2,)</f>
        <v>2.67</v>
      </c>
      <c r="D80" s="32">
        <f>VLOOKUP(B80,'ALL-GOLD-SILVER-STOCK'!C:H,3,)</f>
        <v>73.5</v>
      </c>
      <c r="E80" s="32">
        <f>VLOOKUP(B80,'ALL-GOLD-SILVER-STOCK'!C:H,4,)</f>
        <v>73.5</v>
      </c>
      <c r="F80" s="32">
        <f>VLOOKUP(B80,'ALL-GOLD-SILVER-STOCK'!C:H,5,)</f>
        <v>92.4</v>
      </c>
      <c r="G80" s="33">
        <f>VLOOKUP(B80,'ALL-GOLD-SILVER-STOCK'!C:H,6,)</f>
        <v>181.33038000000002</v>
      </c>
      <c r="H80" s="40">
        <v>300</v>
      </c>
      <c r="J80" s="24">
        <f t="shared" si="10"/>
        <v>118.66961999999998</v>
      </c>
      <c r="L80" s="32">
        <v>63</v>
      </c>
      <c r="N80" s="36">
        <f t="shared" si="9"/>
        <v>0</v>
      </c>
      <c r="P80" s="36">
        <f t="shared" si="11"/>
        <v>0</v>
      </c>
    </row>
    <row r="81" spans="1:16">
      <c r="A81" s="35">
        <v>45465</v>
      </c>
      <c r="B81" s="49" t="s">
        <v>273</v>
      </c>
      <c r="C81" s="37">
        <f>VLOOKUP(B81,'ALL-GOLD-SILVER-STOCK'!C:H,2,)</f>
        <v>2.58</v>
      </c>
      <c r="D81" s="32">
        <f>VLOOKUP(B81,'ALL-GOLD-SILVER-STOCK'!C:H,3,)</f>
        <v>92.5</v>
      </c>
      <c r="E81" s="32">
        <f>VLOOKUP(B81,'ALL-GOLD-SILVER-STOCK'!C:H,4,)</f>
        <v>92.5</v>
      </c>
      <c r="F81" s="32">
        <f>VLOOKUP(B81,'ALL-GOLD-SILVER-STOCK'!C:H,5,)</f>
        <v>127</v>
      </c>
      <c r="G81" s="33">
        <f>VLOOKUP(B81,'ALL-GOLD-SILVER-STOCK'!C:H,6,)</f>
        <v>327.66000000000003</v>
      </c>
      <c r="H81" s="40">
        <v>600</v>
      </c>
      <c r="J81" s="24">
        <f t="shared" si="10"/>
        <v>272.33999999999997</v>
      </c>
      <c r="L81" s="32">
        <v>63</v>
      </c>
      <c r="N81" s="36">
        <f t="shared" si="9"/>
        <v>0</v>
      </c>
      <c r="P81" s="36">
        <f t="shared" si="11"/>
        <v>0</v>
      </c>
    </row>
    <row r="82" spans="1:16">
      <c r="A82" s="35">
        <v>45465</v>
      </c>
      <c r="B82" s="32" t="s">
        <v>383</v>
      </c>
      <c r="C82" s="37">
        <f>VLOOKUP(B82,'ALL-GOLD-SILVER-STOCK'!C:H,2,)</f>
        <v>12.45</v>
      </c>
      <c r="D82" s="32">
        <f>VLOOKUP(B82,'ALL-GOLD-SILVER-STOCK'!C:H,3,)</f>
        <v>86</v>
      </c>
      <c r="E82" s="32">
        <f>VLOOKUP(B82,'ALL-GOLD-SILVER-STOCK'!C:H,4,)</f>
        <v>-21</v>
      </c>
      <c r="F82" s="32">
        <f>VLOOKUP(B82,'ALL-GOLD-SILVER-STOCK'!C:H,5,)</f>
        <v>90</v>
      </c>
      <c r="G82" s="33">
        <f>VLOOKUP(B82,'ALL-GOLD-SILVER-STOCK'!C:H,6,)</f>
        <v>963.63000000000011</v>
      </c>
      <c r="H82" s="40">
        <v>1450</v>
      </c>
      <c r="J82" s="24">
        <f t="shared" si="10"/>
        <v>486.36999999999989</v>
      </c>
      <c r="L82" s="32">
        <v>63</v>
      </c>
      <c r="N82" s="36">
        <f t="shared" si="9"/>
        <v>0</v>
      </c>
      <c r="P82" s="36">
        <f t="shared" si="11"/>
        <v>0</v>
      </c>
    </row>
    <row r="83" spans="1:16">
      <c r="A83" s="35">
        <v>45465</v>
      </c>
      <c r="B83" s="32" t="s">
        <v>169</v>
      </c>
      <c r="C83" s="37">
        <f>VLOOKUP(B83,'ALL-GOLD-SILVER-STOCK'!C:H,2,)</f>
        <v>1.7</v>
      </c>
      <c r="D83" s="32">
        <f>VLOOKUP(B83,'ALL-GOLD-SILVER-STOCK'!C:H,3,)</f>
        <v>92.5</v>
      </c>
      <c r="E83" s="32">
        <f>VLOOKUP(B83,'ALL-GOLD-SILVER-STOCK'!C:H,4,)</f>
        <v>92.5</v>
      </c>
      <c r="F83" s="32">
        <f>VLOOKUP(B83,'ALL-GOLD-SILVER-STOCK'!C:H,5,)</f>
        <v>165</v>
      </c>
      <c r="G83" s="33">
        <f>VLOOKUP(B83,'ALL-GOLD-SILVER-STOCK'!C:H,6,)</f>
        <v>280.5</v>
      </c>
      <c r="H83" s="40">
        <v>300</v>
      </c>
      <c r="J83" s="24">
        <f t="shared" si="10"/>
        <v>19.5</v>
      </c>
      <c r="L83" s="32">
        <v>63</v>
      </c>
      <c r="N83" s="36">
        <f t="shared" si="9"/>
        <v>0</v>
      </c>
      <c r="P83" s="36">
        <f t="shared" si="11"/>
        <v>0</v>
      </c>
    </row>
    <row r="84" spans="1:16">
      <c r="A84" s="35">
        <v>45465</v>
      </c>
      <c r="B84" s="15" t="s">
        <v>95</v>
      </c>
      <c r="C84" s="37">
        <f>VLOOKUP(B84,'ALL-GOLD-SILVER-STOCK'!C:H,2,)</f>
        <v>69.849999999999994</v>
      </c>
      <c r="D84" s="32">
        <f>VLOOKUP(B84,'ALL-GOLD-SILVER-STOCK'!C:H,3,)</f>
        <v>65</v>
      </c>
      <c r="E84" s="32">
        <f>VLOOKUP(B84,'ALL-GOLD-SILVER-STOCK'!C:H,4,)</f>
        <v>-10</v>
      </c>
      <c r="F84" s="32">
        <f>VLOOKUP(B84,'ALL-GOLD-SILVER-STOCK'!C:H,5,)</f>
        <v>89</v>
      </c>
      <c r="G84" s="33">
        <f>VLOOKUP(B84,'ALL-GOLD-SILVER-STOCK'!C:H,6,)</f>
        <v>4040.8225000000002</v>
      </c>
      <c r="H84" s="40">
        <v>7250</v>
      </c>
      <c r="J84" s="24">
        <f t="shared" si="10"/>
        <v>1997.3766000000005</v>
      </c>
      <c r="K84" s="34">
        <v>82.7</v>
      </c>
      <c r="L84" s="32">
        <v>63</v>
      </c>
      <c r="M84" s="32">
        <v>90</v>
      </c>
      <c r="N84" s="36">
        <f t="shared" si="9"/>
        <v>4642.1991000000007</v>
      </c>
      <c r="O84" s="32">
        <f>5650+204</f>
        <v>5854</v>
      </c>
      <c r="P84" s="36">
        <f t="shared" si="11"/>
        <v>-1211.8008999999993</v>
      </c>
    </row>
    <row r="85" spans="1:16">
      <c r="A85" s="35">
        <v>45465</v>
      </c>
      <c r="B85" s="32" t="s">
        <v>710</v>
      </c>
      <c r="C85" s="37">
        <f>VLOOKUP(B85,'ALL-GOLD-SILVER-STOCK'!C:H,2,)</f>
        <v>7.15</v>
      </c>
      <c r="D85" s="32">
        <f>VLOOKUP(B85,'ALL-GOLD-SILVER-STOCK'!C:H,3,)</f>
        <v>73.5</v>
      </c>
      <c r="E85" s="32">
        <f>VLOOKUP(B85,'ALL-GOLD-SILVER-STOCK'!C:H,4,)</f>
        <v>73.5</v>
      </c>
      <c r="F85" s="32">
        <f>VLOOKUP(B85,'ALL-GOLD-SILVER-STOCK'!C:H,5,)</f>
        <v>92.4</v>
      </c>
      <c r="G85" s="33">
        <f>VLOOKUP(B85,'ALL-GOLD-SILVER-STOCK'!C:H,6,)</f>
        <v>485.58510000000007</v>
      </c>
      <c r="H85" s="40">
        <v>550</v>
      </c>
      <c r="J85" s="24">
        <f t="shared" si="10"/>
        <v>64.414899999999932</v>
      </c>
      <c r="L85" s="32">
        <v>63</v>
      </c>
      <c r="N85" s="36">
        <f t="shared" si="9"/>
        <v>0</v>
      </c>
      <c r="P85" s="36">
        <f t="shared" si="11"/>
        <v>0</v>
      </c>
    </row>
    <row r="86" spans="1:16">
      <c r="A86" s="67">
        <v>45464</v>
      </c>
      <c r="B86" s="32" t="s">
        <v>711</v>
      </c>
      <c r="C86" s="37">
        <f>VLOOKUP(B86,'ALL-GOLD-SILVER-STOCK'!C:H,2,)</f>
        <v>8.86</v>
      </c>
      <c r="D86" s="32">
        <f>VLOOKUP(B86,'ALL-GOLD-SILVER-STOCK'!C:H,3,)</f>
        <v>73.5</v>
      </c>
      <c r="E86" s="32">
        <f>VLOOKUP(B86,'ALL-GOLD-SILVER-STOCK'!C:H,4,)</f>
        <v>73.5</v>
      </c>
      <c r="F86" s="32">
        <f>VLOOKUP(B86,'ALL-GOLD-SILVER-STOCK'!C:H,5,)</f>
        <v>92.4</v>
      </c>
      <c r="G86" s="33">
        <f>VLOOKUP(B86,'ALL-GOLD-SILVER-STOCK'!C:H,6,)</f>
        <v>601.71803999999997</v>
      </c>
      <c r="H86" s="40">
        <v>900</v>
      </c>
      <c r="J86" s="24">
        <f t="shared" si="10"/>
        <v>366.26466000000016</v>
      </c>
      <c r="K86" s="34">
        <v>11.9</v>
      </c>
      <c r="L86" s="32">
        <v>63</v>
      </c>
      <c r="M86" s="32">
        <v>90</v>
      </c>
      <c r="N86" s="36">
        <f t="shared" si="9"/>
        <v>667.98270000000014</v>
      </c>
      <c r="O86" s="32">
        <v>600</v>
      </c>
      <c r="P86" s="36">
        <f t="shared" si="11"/>
        <v>67.982700000000136</v>
      </c>
    </row>
    <row r="87" spans="1:16">
      <c r="A87" s="67">
        <v>45464</v>
      </c>
      <c r="B87" s="32" t="s">
        <v>522</v>
      </c>
      <c r="C87" s="37">
        <f>VLOOKUP(B87,'ALL-GOLD-SILVER-STOCK'!C:H,2,)</f>
        <v>1.5</v>
      </c>
      <c r="D87" s="32">
        <f>VLOOKUP(B87,'ALL-GOLD-SILVER-STOCK'!C:H,3,)</f>
        <v>97</v>
      </c>
      <c r="E87" s="32">
        <f>VLOOKUP(B87,'ALL-GOLD-SILVER-STOCK'!C:H,4,)</f>
        <v>-5</v>
      </c>
      <c r="F87" s="32">
        <f>VLOOKUP(B87,'ALL-GOLD-SILVER-STOCK'!C:H,5,)</f>
        <v>7218.2</v>
      </c>
      <c r="G87" s="33">
        <f>VLOOKUP(B87,'ALL-GOLD-SILVER-STOCK'!C:H,6,)</f>
        <v>10502.481</v>
      </c>
      <c r="H87" s="40">
        <v>11600</v>
      </c>
      <c r="J87" s="24">
        <f t="shared" si="10"/>
        <v>1097.5190000000002</v>
      </c>
      <c r="L87" s="32">
        <v>63</v>
      </c>
      <c r="N87" s="36">
        <f t="shared" si="9"/>
        <v>0</v>
      </c>
      <c r="P87" s="36">
        <f t="shared" si="11"/>
        <v>0</v>
      </c>
    </row>
    <row r="88" spans="1:16">
      <c r="A88" s="35">
        <v>45463</v>
      </c>
      <c r="B88" s="32" t="s">
        <v>461</v>
      </c>
      <c r="C88" s="37">
        <f>VLOOKUP(B88,'ALL-GOLD-SILVER-STOCK'!C:H,2,)</f>
        <v>2.0499999999999998</v>
      </c>
      <c r="D88" s="32">
        <f>VLOOKUP(B88,'ALL-GOLD-SILVER-STOCK'!C:H,3,)</f>
        <v>96.75</v>
      </c>
      <c r="E88" s="32">
        <f>VLOOKUP(B88,'ALL-GOLD-SILVER-STOCK'!C:H,4,)</f>
        <v>-4.75</v>
      </c>
      <c r="F88" s="32">
        <f>VLOOKUP(B88,'ALL-GOLD-SILVER-STOCK'!C:H,5,)</f>
        <v>7218.2</v>
      </c>
      <c r="G88" s="33">
        <f>VLOOKUP(B88,'ALL-GOLD-SILVER-STOCK'!C:H,6,)</f>
        <v>14316.397424999997</v>
      </c>
      <c r="H88" s="40">
        <v>15100</v>
      </c>
      <c r="J88" s="24">
        <f t="shared" si="10"/>
        <v>783.60257500000262</v>
      </c>
      <c r="L88" s="32">
        <v>63</v>
      </c>
      <c r="N88" s="36">
        <f t="shared" si="9"/>
        <v>0</v>
      </c>
      <c r="P88" s="36">
        <f t="shared" si="11"/>
        <v>0</v>
      </c>
    </row>
    <row r="89" spans="1:16">
      <c r="A89" s="35">
        <v>45463</v>
      </c>
      <c r="B89" s="49" t="s">
        <v>194</v>
      </c>
      <c r="C89" s="37">
        <f>VLOOKUP(B89,'ALL-GOLD-SILVER-STOCK'!C:H,2,)</f>
        <v>3.7</v>
      </c>
      <c r="D89" s="32">
        <f>VLOOKUP(B89,'ALL-GOLD-SILVER-STOCK'!C:H,3,)</f>
        <v>92.5</v>
      </c>
      <c r="E89" s="32">
        <f>VLOOKUP(B89,'ALL-GOLD-SILVER-STOCK'!C:H,4,)</f>
        <v>92.5</v>
      </c>
      <c r="F89" s="32">
        <f>VLOOKUP(B89,'ALL-GOLD-SILVER-STOCK'!C:H,5,)</f>
        <v>140</v>
      </c>
      <c r="G89" s="33">
        <f>VLOOKUP(B89,'ALL-GOLD-SILVER-STOCK'!C:H,6,)</f>
        <v>518</v>
      </c>
      <c r="H89" s="40">
        <v>500</v>
      </c>
      <c r="J89" s="24">
        <f t="shared" si="10"/>
        <v>-18</v>
      </c>
      <c r="L89" s="32">
        <v>63</v>
      </c>
      <c r="N89" s="36">
        <f t="shared" si="9"/>
        <v>0</v>
      </c>
      <c r="P89" s="36">
        <f t="shared" si="11"/>
        <v>0</v>
      </c>
    </row>
    <row r="90" spans="1:16">
      <c r="A90" s="35">
        <v>45463</v>
      </c>
      <c r="B90" s="32" t="s">
        <v>712</v>
      </c>
      <c r="C90" s="37">
        <f>VLOOKUP(B90,'ALL-GOLD-SILVER-STOCK'!C:H,2,)</f>
        <v>6.5</v>
      </c>
      <c r="D90" s="32">
        <f>VLOOKUP(B90,'ALL-GOLD-SILVER-STOCK'!C:H,3,)</f>
        <v>73.5</v>
      </c>
      <c r="E90" s="32">
        <f>VLOOKUP(B90,'ALL-GOLD-SILVER-STOCK'!C:H,4,)</f>
        <v>73.5</v>
      </c>
      <c r="F90" s="32">
        <f>VLOOKUP(B90,'ALL-GOLD-SILVER-STOCK'!C:H,5,)</f>
        <v>92.4</v>
      </c>
      <c r="G90" s="33">
        <f>VLOOKUP(B90,'ALL-GOLD-SILVER-STOCK'!C:H,6,)</f>
        <v>441.44100000000003</v>
      </c>
      <c r="H90" s="40">
        <v>650</v>
      </c>
      <c r="J90" s="24">
        <f t="shared" si="10"/>
        <v>208.55899999999997</v>
      </c>
      <c r="L90" s="32">
        <v>50</v>
      </c>
      <c r="N90" s="36">
        <f t="shared" si="9"/>
        <v>0</v>
      </c>
      <c r="P90" s="36">
        <f t="shared" si="11"/>
        <v>0</v>
      </c>
    </row>
    <row r="91" spans="1:16">
      <c r="A91" s="35">
        <v>45463</v>
      </c>
      <c r="B91" s="32" t="s">
        <v>629</v>
      </c>
      <c r="C91" s="37">
        <f>VLOOKUP(B91,'ALL-GOLD-SILVER-STOCK'!C:H,2,)</f>
        <v>13.35</v>
      </c>
      <c r="D91" s="32">
        <f>VLOOKUP(B91,'ALL-GOLD-SILVER-STOCK'!C:H,3,)</f>
        <v>86</v>
      </c>
      <c r="E91" s="32">
        <f>VLOOKUP(B91,'ALL-GOLD-SILVER-STOCK'!C:H,4,)</f>
        <v>-65</v>
      </c>
      <c r="F91" s="32">
        <f>VLOOKUP(B91,'ALL-GOLD-SILVER-STOCK'!C:H,5,)</f>
        <v>90</v>
      </c>
      <c r="G91" s="33">
        <f>VLOOKUP(B91,'ALL-GOLD-SILVER-STOCK'!C:H,6,)</f>
        <v>1033.29</v>
      </c>
      <c r="H91" s="40">
        <v>1550</v>
      </c>
      <c r="J91" s="24">
        <f t="shared" si="10"/>
        <v>516.71</v>
      </c>
      <c r="L91" s="32">
        <v>63</v>
      </c>
      <c r="N91" s="36">
        <f t="shared" si="9"/>
        <v>0</v>
      </c>
      <c r="P91" s="36">
        <f t="shared" si="11"/>
        <v>0</v>
      </c>
    </row>
    <row r="92" spans="1:16">
      <c r="A92" s="35">
        <v>45463</v>
      </c>
      <c r="B92" s="15" t="s">
        <v>102</v>
      </c>
      <c r="C92" s="37">
        <f>VLOOKUP(B92,'ALL-GOLD-SILVER-STOCK'!C:H,2,)</f>
        <v>25.83</v>
      </c>
      <c r="D92" s="32">
        <f>VLOOKUP(B92,'ALL-GOLD-SILVER-STOCK'!C:H,3,)</f>
        <v>65</v>
      </c>
      <c r="E92" s="32">
        <f>VLOOKUP(B92,'ALL-GOLD-SILVER-STOCK'!C:H,4,)</f>
        <v>-10</v>
      </c>
      <c r="F92" s="32">
        <f>VLOOKUP(B92,'ALL-GOLD-SILVER-STOCK'!C:H,5,)</f>
        <v>89</v>
      </c>
      <c r="G92" s="33">
        <f>VLOOKUP(B92,'ALL-GOLD-SILVER-STOCK'!C:H,6,)</f>
        <v>1494.2654999999997</v>
      </c>
      <c r="H92" s="40">
        <v>3000</v>
      </c>
      <c r="J92" s="24">
        <f t="shared" si="10"/>
        <v>1414.2565000000002</v>
      </c>
      <c r="K92" s="34">
        <v>34</v>
      </c>
      <c r="L92" s="32">
        <v>63</v>
      </c>
      <c r="M92" s="32">
        <v>90</v>
      </c>
      <c r="N92" s="36">
        <f t="shared" si="9"/>
        <v>1908.5219999999999</v>
      </c>
      <c r="O92" s="32">
        <v>2000</v>
      </c>
      <c r="P92" s="36">
        <f t="shared" si="11"/>
        <v>-91.478000000000065</v>
      </c>
    </row>
    <row r="93" spans="1:16">
      <c r="A93" s="35">
        <v>45462</v>
      </c>
      <c r="B93" s="32" t="s">
        <v>132</v>
      </c>
      <c r="C93" s="37">
        <f>VLOOKUP(B93,'ALL-GOLD-SILVER-STOCK'!C:H,2,)</f>
        <v>13.54</v>
      </c>
      <c r="D93" s="32">
        <f>VLOOKUP(B93,'ALL-GOLD-SILVER-STOCK'!C:H,3,)</f>
        <v>65</v>
      </c>
      <c r="E93" s="32">
        <f>VLOOKUP(B93,'ALL-GOLD-SILVER-STOCK'!C:H,4,)</f>
        <v>-10</v>
      </c>
      <c r="F93" s="32">
        <f>VLOOKUP(B93,'ALL-GOLD-SILVER-STOCK'!C:H,5,)</f>
        <v>89</v>
      </c>
      <c r="G93" s="33">
        <f>VLOOKUP(B93,'ALL-GOLD-SILVER-STOCK'!C:H,6,)</f>
        <v>783.28899999999987</v>
      </c>
      <c r="H93" s="40">
        <v>1370</v>
      </c>
      <c r="J93" s="24">
        <f t="shared" si="10"/>
        <v>586.71100000000013</v>
      </c>
      <c r="L93" s="32">
        <v>63</v>
      </c>
      <c r="N93" s="36">
        <f t="shared" si="9"/>
        <v>0</v>
      </c>
      <c r="P93" s="36">
        <f t="shared" si="11"/>
        <v>0</v>
      </c>
    </row>
    <row r="94" spans="1:16">
      <c r="A94" s="35">
        <v>45462</v>
      </c>
      <c r="B94" s="32" t="s">
        <v>434</v>
      </c>
      <c r="C94" s="37">
        <f>VLOOKUP(B94,'ALL-GOLD-SILVER-STOCK'!C:H,2,)</f>
        <v>29.36</v>
      </c>
      <c r="D94" s="32">
        <f>VLOOKUP(B94,'ALL-GOLD-SILVER-STOCK'!C:H,3,)</f>
        <v>92.5</v>
      </c>
      <c r="E94" s="32">
        <f>VLOOKUP(B94,'ALL-GOLD-SILVER-STOCK'!C:H,4,)</f>
        <v>-71.5</v>
      </c>
      <c r="F94" s="32">
        <f>VLOOKUP(B94,'ALL-GOLD-SILVER-STOCK'!C:H,5,)</f>
        <v>101</v>
      </c>
      <c r="G94" s="33">
        <f>VLOOKUP(B94,'ALL-GOLD-SILVER-STOCK'!C:H,6,)</f>
        <v>2965.36</v>
      </c>
      <c r="H94" s="40">
        <v>6000</v>
      </c>
      <c r="J94" s="24">
        <f t="shared" si="10"/>
        <v>3034.64</v>
      </c>
      <c r="L94" s="32">
        <v>63</v>
      </c>
      <c r="N94" s="36">
        <f t="shared" si="9"/>
        <v>0</v>
      </c>
      <c r="P94" s="36">
        <f t="shared" si="11"/>
        <v>0</v>
      </c>
    </row>
    <row r="95" spans="1:16">
      <c r="A95" s="35">
        <v>45462</v>
      </c>
      <c r="B95" s="3" t="s">
        <v>19</v>
      </c>
      <c r="C95" s="37">
        <f>VLOOKUP(B95,'ALL-GOLD-SILVER-STOCK'!C:H,2,)</f>
        <v>59.59</v>
      </c>
      <c r="D95" s="32">
        <f>VLOOKUP(B95,'ALL-GOLD-SILVER-STOCK'!C:H,3,)</f>
        <v>76.5</v>
      </c>
      <c r="E95" s="32">
        <f>VLOOKUP(B95,'ALL-GOLD-SILVER-STOCK'!C:H,4,)</f>
        <v>-11.5</v>
      </c>
      <c r="F95" s="32">
        <f>VLOOKUP(B95,'ALL-GOLD-SILVER-STOCK'!C:H,5,)</f>
        <v>89.9</v>
      </c>
      <c r="G95" s="33">
        <f>VLOOKUP(B95,'ALL-GOLD-SILVER-STOCK'!C:H,6,)</f>
        <v>4098.2128650000004</v>
      </c>
      <c r="H95" s="40">
        <v>6150</v>
      </c>
      <c r="J95" s="24">
        <f t="shared" si="10"/>
        <v>1579.4861350000001</v>
      </c>
      <c r="K95" s="34">
        <v>103</v>
      </c>
      <c r="L95" s="32">
        <v>63</v>
      </c>
      <c r="M95" s="32">
        <v>90</v>
      </c>
      <c r="N95" s="36">
        <f t="shared" si="9"/>
        <v>5781.6990000000005</v>
      </c>
      <c r="O95" s="32">
        <v>6254</v>
      </c>
      <c r="P95" s="36">
        <f t="shared" si="11"/>
        <v>-472.30099999999948</v>
      </c>
    </row>
    <row r="96" spans="1:16">
      <c r="A96" s="35">
        <v>45462</v>
      </c>
      <c r="B96" s="32" t="s">
        <v>404</v>
      </c>
      <c r="C96" s="37">
        <f>VLOOKUP(B96,'ALL-GOLD-SILVER-STOCK'!C:H,2,)</f>
        <v>14.8</v>
      </c>
      <c r="D96" s="32">
        <f>VLOOKUP(B96,'ALL-GOLD-SILVER-STOCK'!C:H,3,)</f>
        <v>86</v>
      </c>
      <c r="E96" s="32">
        <f>VLOOKUP(B96,'ALL-GOLD-SILVER-STOCK'!C:H,4,)</f>
        <v>-21</v>
      </c>
      <c r="F96" s="32">
        <f>VLOOKUP(B96,'ALL-GOLD-SILVER-STOCK'!C:H,5,)</f>
        <v>89</v>
      </c>
      <c r="G96" s="33">
        <f>VLOOKUP(B96,'ALL-GOLD-SILVER-STOCK'!C:H,6,)</f>
        <v>1132.7919999999999</v>
      </c>
      <c r="H96" s="40">
        <v>1650</v>
      </c>
      <c r="J96" s="24">
        <f t="shared" si="10"/>
        <v>622.4050000000002</v>
      </c>
      <c r="K96" s="34">
        <v>9</v>
      </c>
      <c r="L96" s="32">
        <v>63</v>
      </c>
      <c r="M96" s="32">
        <v>90</v>
      </c>
      <c r="N96" s="36">
        <f t="shared" si="9"/>
        <v>505.19700000000006</v>
      </c>
      <c r="O96" s="32">
        <v>400</v>
      </c>
      <c r="P96" s="36">
        <f t="shared" si="11"/>
        <v>105.19700000000006</v>
      </c>
    </row>
    <row r="97" spans="1:16">
      <c r="A97" s="35">
        <v>45462</v>
      </c>
      <c r="B97" s="32" t="s">
        <v>628</v>
      </c>
      <c r="C97" s="37">
        <f>VLOOKUP(B97,'ALL-GOLD-SILVER-STOCK'!C:H,2,)</f>
        <v>16</v>
      </c>
      <c r="D97" s="32">
        <f>VLOOKUP(B97,'ALL-GOLD-SILVER-STOCK'!C:H,3,)</f>
        <v>94.25</v>
      </c>
      <c r="E97" s="32">
        <f>VLOOKUP(B97,'ALL-GOLD-SILVER-STOCK'!C:H,4,)</f>
        <v>2.25</v>
      </c>
      <c r="F97" s="32">
        <f>VLOOKUP(B97,'ALL-GOLD-SILVER-STOCK'!C:H,5,)</f>
        <v>7210</v>
      </c>
      <c r="G97" s="33">
        <f>VLOOKUP(B97,'ALL-GOLD-SILVER-STOCK'!C:H,6,)</f>
        <v>108726.8</v>
      </c>
      <c r="H97" s="40">
        <v>114000</v>
      </c>
      <c r="J97" s="24">
        <f t="shared" si="10"/>
        <v>5273.1999999999971</v>
      </c>
      <c r="L97" s="32">
        <v>63</v>
      </c>
      <c r="N97" s="36">
        <f t="shared" si="9"/>
        <v>0</v>
      </c>
      <c r="P97" s="36">
        <f t="shared" si="11"/>
        <v>0</v>
      </c>
    </row>
    <row r="98" spans="1:16">
      <c r="A98" s="35">
        <v>45462</v>
      </c>
      <c r="B98" s="32" t="s">
        <v>713</v>
      </c>
      <c r="C98" s="37">
        <f>VLOOKUP(B98,'ALL-GOLD-SILVER-STOCK'!C:H,2,)</f>
        <v>9.3000000000000007</v>
      </c>
      <c r="D98" s="32">
        <f>VLOOKUP(B98,'ALL-GOLD-SILVER-STOCK'!C:H,3,)</f>
        <v>73.5</v>
      </c>
      <c r="E98" s="32">
        <f>VLOOKUP(B98,'ALL-GOLD-SILVER-STOCK'!C:H,4,)</f>
        <v>73.5</v>
      </c>
      <c r="F98" s="32">
        <f>VLOOKUP(B98,'ALL-GOLD-SILVER-STOCK'!C:H,5,)</f>
        <v>92.4</v>
      </c>
      <c r="G98" s="33">
        <f>VLOOKUP(B98,'ALL-GOLD-SILVER-STOCK'!C:H,6,)</f>
        <v>631.60020000000009</v>
      </c>
      <c r="H98" s="40">
        <v>1000</v>
      </c>
      <c r="J98" s="24">
        <f t="shared" si="10"/>
        <v>368.39979999999991</v>
      </c>
      <c r="L98" s="32">
        <v>63</v>
      </c>
      <c r="N98" s="36">
        <f t="shared" ref="N98:N129" si="12">(((K98-(K98*1%))*L98)/100)*M98</f>
        <v>0</v>
      </c>
      <c r="P98" s="36">
        <f t="shared" si="11"/>
        <v>0</v>
      </c>
    </row>
    <row r="99" spans="1:16">
      <c r="A99" s="35">
        <v>45460</v>
      </c>
      <c r="B99" s="32" t="s">
        <v>133</v>
      </c>
      <c r="C99" s="37">
        <f>VLOOKUP(B99,'ALL-GOLD-SILVER-STOCK'!C:H,2,)</f>
        <v>20.51</v>
      </c>
      <c r="D99" s="32">
        <f>VLOOKUP(B99,'ALL-GOLD-SILVER-STOCK'!C:H,3,)</f>
        <v>65</v>
      </c>
      <c r="E99" s="32">
        <f>VLOOKUP(B99,'ALL-GOLD-SILVER-STOCK'!C:H,4,)</f>
        <v>-10</v>
      </c>
      <c r="F99" s="32">
        <f>VLOOKUP(B99,'ALL-GOLD-SILVER-STOCK'!C:H,5,)</f>
        <v>89</v>
      </c>
      <c r="G99" s="33">
        <f>VLOOKUP(B99,'ALL-GOLD-SILVER-STOCK'!C:H,6,)</f>
        <v>1186.5035</v>
      </c>
      <c r="H99" s="40">
        <v>2150</v>
      </c>
      <c r="J99" s="24">
        <f t="shared" si="10"/>
        <v>1372.0184999999999</v>
      </c>
      <c r="K99" s="34">
        <v>34</v>
      </c>
      <c r="L99" s="32">
        <v>63</v>
      </c>
      <c r="M99" s="32">
        <v>90</v>
      </c>
      <c r="N99" s="36">
        <f t="shared" si="12"/>
        <v>1908.5219999999999</v>
      </c>
      <c r="O99" s="32">
        <v>1500</v>
      </c>
      <c r="P99" s="36">
        <f t="shared" si="11"/>
        <v>408.52199999999993</v>
      </c>
    </row>
    <row r="100" spans="1:16">
      <c r="A100" s="35">
        <v>45460</v>
      </c>
      <c r="B100" s="49" t="s">
        <v>171</v>
      </c>
      <c r="C100" s="37">
        <f>VLOOKUP(B100,'ALL-GOLD-SILVER-STOCK'!C:H,2,)</f>
        <v>4.5</v>
      </c>
      <c r="D100" s="32">
        <f>VLOOKUP(B100,'ALL-GOLD-SILVER-STOCK'!C:H,3,)</f>
        <v>92.5</v>
      </c>
      <c r="E100" s="32">
        <f>VLOOKUP(B100,'ALL-GOLD-SILVER-STOCK'!C:H,4,)</f>
        <v>92.5</v>
      </c>
      <c r="F100" s="32">
        <f>VLOOKUP(B100,'ALL-GOLD-SILVER-STOCK'!C:H,5,)</f>
        <v>140</v>
      </c>
      <c r="G100" s="33">
        <f>VLOOKUP(B100,'ALL-GOLD-SILVER-STOCK'!C:H,6,)</f>
        <v>630</v>
      </c>
      <c r="H100" s="40">
        <v>750</v>
      </c>
      <c r="J100" s="24">
        <f t="shared" si="10"/>
        <v>120</v>
      </c>
      <c r="L100" s="32">
        <v>63</v>
      </c>
      <c r="N100" s="36">
        <f t="shared" si="12"/>
        <v>0</v>
      </c>
      <c r="P100" s="36">
        <f t="shared" si="11"/>
        <v>0</v>
      </c>
    </row>
    <row r="101" spans="1:16">
      <c r="A101" s="35">
        <v>45460</v>
      </c>
      <c r="B101" s="49" t="s">
        <v>182</v>
      </c>
      <c r="C101" s="37">
        <f>VLOOKUP(B101,'ALL-GOLD-SILVER-STOCK'!C:H,2,)</f>
        <v>3.92</v>
      </c>
      <c r="D101" s="32">
        <f>VLOOKUP(B101,'ALL-GOLD-SILVER-STOCK'!C:H,3,)</f>
        <v>92.5</v>
      </c>
      <c r="E101" s="32">
        <f>VLOOKUP(B101,'ALL-GOLD-SILVER-STOCK'!C:H,4,)</f>
        <v>92.5</v>
      </c>
      <c r="F101" s="32">
        <f>VLOOKUP(B101,'ALL-GOLD-SILVER-STOCK'!C:H,5,)</f>
        <v>140</v>
      </c>
      <c r="G101" s="33">
        <f>VLOOKUP(B101,'ALL-GOLD-SILVER-STOCK'!C:H,6,)</f>
        <v>548.79999999999995</v>
      </c>
      <c r="H101" s="40">
        <v>750</v>
      </c>
      <c r="J101" s="24">
        <f t="shared" si="10"/>
        <v>201.20000000000005</v>
      </c>
      <c r="L101" s="32">
        <v>63</v>
      </c>
      <c r="N101" s="36">
        <f t="shared" si="12"/>
        <v>0</v>
      </c>
      <c r="P101" s="36">
        <f t="shared" si="11"/>
        <v>0</v>
      </c>
    </row>
    <row r="102" spans="1:16">
      <c r="A102" s="35">
        <v>45460</v>
      </c>
      <c r="B102" s="49" t="s">
        <v>188</v>
      </c>
      <c r="C102" s="37">
        <f>VLOOKUP(B102,'ALL-GOLD-SILVER-STOCK'!C:H,2,)</f>
        <v>3.07</v>
      </c>
      <c r="D102" s="32">
        <f>VLOOKUP(B102,'ALL-GOLD-SILVER-STOCK'!C:H,3,)</f>
        <v>92.5</v>
      </c>
      <c r="E102" s="32">
        <f>VLOOKUP(B102,'ALL-GOLD-SILVER-STOCK'!C:H,4,)</f>
        <v>92.5</v>
      </c>
      <c r="F102" s="32">
        <f>VLOOKUP(B102,'ALL-GOLD-SILVER-STOCK'!C:H,5,)</f>
        <v>140</v>
      </c>
      <c r="G102" s="33">
        <f>VLOOKUP(B102,'ALL-GOLD-SILVER-STOCK'!C:H,6,)</f>
        <v>429.79999999999995</v>
      </c>
      <c r="H102" s="40">
        <v>600</v>
      </c>
      <c r="J102" s="24">
        <f t="shared" si="10"/>
        <v>170.20000000000005</v>
      </c>
      <c r="L102" s="32">
        <v>63</v>
      </c>
      <c r="N102" s="36">
        <f t="shared" si="12"/>
        <v>0</v>
      </c>
      <c r="P102" s="36">
        <f t="shared" si="11"/>
        <v>0</v>
      </c>
    </row>
    <row r="103" spans="1:16">
      <c r="A103" s="35">
        <v>45460</v>
      </c>
      <c r="B103" s="3" t="s">
        <v>63</v>
      </c>
      <c r="C103" s="37">
        <f>VLOOKUP(B103,'ALL-GOLD-SILVER-STOCK'!C:H,2,)</f>
        <v>87.85</v>
      </c>
      <c r="D103" s="32">
        <f>VLOOKUP(B103,'ALL-GOLD-SILVER-STOCK'!C:H,3,)</f>
        <v>76.5</v>
      </c>
      <c r="E103" s="32">
        <f>VLOOKUP(B103,'ALL-GOLD-SILVER-STOCK'!C:H,4,)</f>
        <v>-11.5</v>
      </c>
      <c r="F103" s="32">
        <f>VLOOKUP(B103,'ALL-GOLD-SILVER-STOCK'!C:H,5,)</f>
        <v>89.9</v>
      </c>
      <c r="G103" s="33">
        <f>VLOOKUP(B103,'ALL-GOLD-SILVER-STOCK'!C:H,6,)</f>
        <v>6041.7519750000001</v>
      </c>
      <c r="H103" s="40">
        <v>8500</v>
      </c>
      <c r="J103" s="24">
        <f t="shared" si="10"/>
        <v>2458.2480249999999</v>
      </c>
      <c r="L103" s="32">
        <v>63</v>
      </c>
      <c r="N103" s="36">
        <f t="shared" si="12"/>
        <v>0</v>
      </c>
      <c r="P103" s="36">
        <f t="shared" si="11"/>
        <v>0</v>
      </c>
    </row>
    <row r="104" spans="1:16" ht="19.2" customHeight="1">
      <c r="A104" s="35">
        <v>45459</v>
      </c>
      <c r="B104" s="32" t="s">
        <v>170</v>
      </c>
      <c r="C104" s="37">
        <f>VLOOKUP(B104,'ALL-GOLD-SILVER-STOCK'!C:H,2,)</f>
        <v>4.72</v>
      </c>
      <c r="D104" s="32">
        <f>VLOOKUP(B104,'ALL-GOLD-SILVER-STOCK'!C:H,3,)</f>
        <v>92.5</v>
      </c>
      <c r="E104" s="32">
        <f>VLOOKUP(B104,'ALL-GOLD-SILVER-STOCK'!C:H,4,)</f>
        <v>92.5</v>
      </c>
      <c r="F104" s="32">
        <f>VLOOKUP(B104,'ALL-GOLD-SILVER-STOCK'!C:H,5,)</f>
        <v>140</v>
      </c>
      <c r="G104" s="33">
        <f>VLOOKUP(B104,'ALL-GOLD-SILVER-STOCK'!C:H,6,)</f>
        <v>660.8</v>
      </c>
      <c r="H104" s="40">
        <v>750</v>
      </c>
      <c r="J104" s="24">
        <f t="shared" si="10"/>
        <v>89.200000000000045</v>
      </c>
      <c r="L104" s="32">
        <v>63</v>
      </c>
      <c r="N104" s="36">
        <f t="shared" si="12"/>
        <v>0</v>
      </c>
      <c r="P104" s="36">
        <f t="shared" si="11"/>
        <v>0</v>
      </c>
    </row>
    <row r="105" spans="1:16">
      <c r="A105" s="35">
        <v>45459</v>
      </c>
      <c r="B105" s="32" t="s">
        <v>173</v>
      </c>
      <c r="C105" s="37">
        <f>VLOOKUP(B105,'ALL-GOLD-SILVER-STOCK'!C:H,2,)</f>
        <v>4.46</v>
      </c>
      <c r="D105" s="32">
        <f>VLOOKUP(B104,'ALL-GOLD-SILVER-STOCK'!C:H,3,)</f>
        <v>92.5</v>
      </c>
      <c r="E105" s="32">
        <f>VLOOKUP(B104,'ALL-GOLD-SILVER-STOCK'!C:H,4,)</f>
        <v>92.5</v>
      </c>
      <c r="F105" s="32">
        <f>VLOOKUP(B104,'ALL-GOLD-SILVER-STOCK'!C:H,5,)</f>
        <v>140</v>
      </c>
      <c r="G105" s="33">
        <f>VLOOKUP(B105,'ALL-GOLD-SILVER-STOCK'!C:H,6,)</f>
        <v>624.4</v>
      </c>
      <c r="H105" s="40">
        <v>750</v>
      </c>
      <c r="J105" s="24">
        <f t="shared" si="10"/>
        <v>125.60000000000002</v>
      </c>
      <c r="L105" s="32">
        <v>63</v>
      </c>
      <c r="N105" s="36">
        <f t="shared" si="12"/>
        <v>0</v>
      </c>
      <c r="P105" s="36">
        <f t="shared" si="11"/>
        <v>0</v>
      </c>
    </row>
    <row r="106" spans="1:16">
      <c r="A106" s="35">
        <v>45459</v>
      </c>
      <c r="B106" s="32" t="s">
        <v>177</v>
      </c>
      <c r="C106" s="37">
        <f>VLOOKUP(B105,'ALL-GOLD-SILVER-STOCK'!C:H,2,)</f>
        <v>4.46</v>
      </c>
      <c r="D106" s="32">
        <f>VLOOKUP(B105,'ALL-GOLD-SILVER-STOCK'!C:H,3,)</f>
        <v>92.5</v>
      </c>
      <c r="E106" s="32">
        <f>VLOOKUP(B105,'ALL-GOLD-SILVER-STOCK'!C:H,4,)</f>
        <v>92.5</v>
      </c>
      <c r="F106" s="32">
        <f>VLOOKUP(B105,'ALL-GOLD-SILVER-STOCK'!C:H,5,)</f>
        <v>140</v>
      </c>
      <c r="G106" s="33">
        <f>VLOOKUP(B105,'ALL-GOLD-SILVER-STOCK'!C:H,6,)</f>
        <v>624.4</v>
      </c>
      <c r="H106" s="40">
        <v>750</v>
      </c>
      <c r="J106" s="24">
        <f t="shared" si="10"/>
        <v>125.60000000000002</v>
      </c>
      <c r="L106" s="32">
        <v>63</v>
      </c>
      <c r="N106" s="36">
        <f t="shared" si="12"/>
        <v>0</v>
      </c>
      <c r="P106" s="36">
        <f t="shared" si="11"/>
        <v>0</v>
      </c>
    </row>
    <row r="107" spans="1:16">
      <c r="A107" s="35">
        <v>45459</v>
      </c>
      <c r="B107" s="32" t="s">
        <v>186</v>
      </c>
      <c r="C107" s="37">
        <f>VLOOKUP(B106,'ALL-GOLD-SILVER-STOCK'!C:H,2,)</f>
        <v>5.08</v>
      </c>
      <c r="D107" s="32">
        <f>VLOOKUP(B106,'ALL-GOLD-SILVER-STOCK'!C:H,3,)</f>
        <v>92.5</v>
      </c>
      <c r="E107" s="32">
        <f>VLOOKUP(B106,'ALL-GOLD-SILVER-STOCK'!C:H,4,)</f>
        <v>92.5</v>
      </c>
      <c r="F107" s="32">
        <f>VLOOKUP(B106,'ALL-GOLD-SILVER-STOCK'!C:H,5,)</f>
        <v>140</v>
      </c>
      <c r="G107" s="33">
        <f>VLOOKUP(B106,'ALL-GOLD-SILVER-STOCK'!C:H,6,)</f>
        <v>711.2</v>
      </c>
      <c r="H107" s="40">
        <f>C107*150</f>
        <v>762</v>
      </c>
      <c r="J107" s="24">
        <f t="shared" ref="J107:J129" si="13">((H107+P107)-G107)</f>
        <v>50.799999999999955</v>
      </c>
      <c r="L107" s="32">
        <v>63</v>
      </c>
      <c r="N107" s="36">
        <f t="shared" si="12"/>
        <v>0</v>
      </c>
      <c r="P107" s="36">
        <f t="shared" si="11"/>
        <v>0</v>
      </c>
    </row>
    <row r="108" spans="1:16">
      <c r="A108" s="35">
        <v>45459</v>
      </c>
      <c r="B108" s="32" t="s">
        <v>191</v>
      </c>
      <c r="C108" s="37">
        <f>VLOOKUP(B107,'ALL-GOLD-SILVER-STOCK'!C:H,2,)</f>
        <v>4.0999999999999996</v>
      </c>
      <c r="D108" s="32">
        <f>VLOOKUP(B107,'ALL-GOLD-SILVER-STOCK'!C:H,3,)</f>
        <v>92.5</v>
      </c>
      <c r="E108" s="32">
        <f>VLOOKUP(B107,'ALL-GOLD-SILVER-STOCK'!C:H,4,)</f>
        <v>92.5</v>
      </c>
      <c r="F108" s="32">
        <f>VLOOKUP(B107,'ALL-GOLD-SILVER-STOCK'!C:H,5,)</f>
        <v>140</v>
      </c>
      <c r="G108" s="33">
        <f>VLOOKUP(B107,'ALL-GOLD-SILVER-STOCK'!C:H,6,)</f>
        <v>574</v>
      </c>
      <c r="H108" s="40">
        <v>750</v>
      </c>
      <c r="J108" s="24">
        <f t="shared" si="13"/>
        <v>176</v>
      </c>
      <c r="L108" s="32">
        <v>63</v>
      </c>
      <c r="N108" s="36">
        <f t="shared" si="12"/>
        <v>0</v>
      </c>
      <c r="P108" s="36">
        <f t="shared" si="11"/>
        <v>0</v>
      </c>
    </row>
    <row r="109" spans="1:16">
      <c r="A109" s="35">
        <v>45459</v>
      </c>
      <c r="B109" s="32" t="s">
        <v>192</v>
      </c>
      <c r="C109" s="37">
        <f>VLOOKUP(B108,'ALL-GOLD-SILVER-STOCK'!C:H,2,)</f>
        <v>3.45</v>
      </c>
      <c r="D109" s="32">
        <f>VLOOKUP(B108,'ALL-GOLD-SILVER-STOCK'!C:H,3,)</f>
        <v>92.5</v>
      </c>
      <c r="E109" s="32">
        <f>VLOOKUP(B108,'ALL-GOLD-SILVER-STOCK'!C:H,4,)</f>
        <v>92.5</v>
      </c>
      <c r="F109" s="32">
        <f>VLOOKUP(B108,'ALL-GOLD-SILVER-STOCK'!C:H,5,)</f>
        <v>140</v>
      </c>
      <c r="G109" s="33">
        <f>VLOOKUP(B108,'ALL-GOLD-SILVER-STOCK'!C:H,6,)</f>
        <v>483</v>
      </c>
      <c r="H109" s="40">
        <f>C109*150</f>
        <v>517.5</v>
      </c>
      <c r="J109" s="24">
        <f t="shared" si="13"/>
        <v>34.5</v>
      </c>
      <c r="L109" s="32">
        <v>63</v>
      </c>
      <c r="N109" s="36">
        <f t="shared" si="12"/>
        <v>0</v>
      </c>
      <c r="P109" s="36">
        <f t="shared" si="11"/>
        <v>0</v>
      </c>
    </row>
    <row r="110" spans="1:16">
      <c r="A110" s="35">
        <v>45459</v>
      </c>
      <c r="B110" s="32" t="s">
        <v>193</v>
      </c>
      <c r="C110" s="37">
        <f>VLOOKUP(B109,'ALL-GOLD-SILVER-STOCK'!C:H,2,)</f>
        <v>3.15</v>
      </c>
      <c r="D110" s="32">
        <f>VLOOKUP(B109,'ALL-GOLD-SILVER-STOCK'!C:H,3,)</f>
        <v>92.5</v>
      </c>
      <c r="E110" s="32">
        <f>VLOOKUP(B109,'ALL-GOLD-SILVER-STOCK'!C:H,4,)</f>
        <v>92.5</v>
      </c>
      <c r="F110" s="32">
        <f>VLOOKUP(B109,'ALL-GOLD-SILVER-STOCK'!C:H,5,)</f>
        <v>140</v>
      </c>
      <c r="G110" s="33">
        <f>VLOOKUP(B109,'ALL-GOLD-SILVER-STOCK'!C:H,6,)</f>
        <v>441</v>
      </c>
      <c r="H110" s="40">
        <f>C110*200</f>
        <v>630</v>
      </c>
      <c r="J110" s="24">
        <f t="shared" si="13"/>
        <v>189</v>
      </c>
      <c r="L110" s="32">
        <v>63</v>
      </c>
      <c r="N110" s="36">
        <f t="shared" si="12"/>
        <v>0</v>
      </c>
      <c r="P110" s="36">
        <f t="shared" si="11"/>
        <v>0</v>
      </c>
    </row>
    <row r="111" spans="1:16">
      <c r="A111" s="35">
        <v>45459</v>
      </c>
      <c r="B111" s="32" t="s">
        <v>199</v>
      </c>
      <c r="C111" s="37">
        <f>VLOOKUP(B110,'ALL-GOLD-SILVER-STOCK'!C:H,2,)</f>
        <v>2.5499999999999998</v>
      </c>
      <c r="D111" s="32">
        <f>VLOOKUP(B110,'ALL-GOLD-SILVER-STOCK'!C:H,3,)</f>
        <v>92.5</v>
      </c>
      <c r="E111" s="32">
        <f>VLOOKUP(B110,'ALL-GOLD-SILVER-STOCK'!C:H,4,)</f>
        <v>92.5</v>
      </c>
      <c r="F111" s="32">
        <f>VLOOKUP(B110,'ALL-GOLD-SILVER-STOCK'!C:H,5,)</f>
        <v>140</v>
      </c>
      <c r="G111" s="33">
        <f>VLOOKUP(B110,'ALL-GOLD-SILVER-STOCK'!C:H,6,)</f>
        <v>357</v>
      </c>
      <c r="H111" s="40">
        <f>C111*200</f>
        <v>509.99999999999994</v>
      </c>
      <c r="J111" s="24">
        <f t="shared" si="13"/>
        <v>152.99999999999994</v>
      </c>
      <c r="L111" s="32">
        <v>63</v>
      </c>
      <c r="N111" s="36">
        <f t="shared" si="12"/>
        <v>0</v>
      </c>
      <c r="P111" s="36">
        <f t="shared" si="11"/>
        <v>0</v>
      </c>
    </row>
    <row r="112" spans="1:16">
      <c r="A112" s="35">
        <v>45459</v>
      </c>
      <c r="B112" s="32" t="s">
        <v>200</v>
      </c>
      <c r="C112" s="37">
        <f>VLOOKUP(B111,'ALL-GOLD-SILVER-STOCK'!C:H,2,)</f>
        <v>1.96</v>
      </c>
      <c r="D112" s="32">
        <f>VLOOKUP(B111,'ALL-GOLD-SILVER-STOCK'!C:H,3,)</f>
        <v>92.5</v>
      </c>
      <c r="E112" s="32">
        <f>VLOOKUP(B111,'ALL-GOLD-SILVER-STOCK'!C:H,4,)</f>
        <v>92.5</v>
      </c>
      <c r="F112" s="32">
        <f>VLOOKUP(B111,'ALL-GOLD-SILVER-STOCK'!C:H,5,)</f>
        <v>140</v>
      </c>
      <c r="G112" s="33">
        <f>VLOOKUP(B111,'ALL-GOLD-SILVER-STOCK'!C:H,6,)</f>
        <v>274.39999999999998</v>
      </c>
      <c r="H112" s="40">
        <v>375</v>
      </c>
      <c r="J112" s="24">
        <f t="shared" si="13"/>
        <v>100.60000000000002</v>
      </c>
      <c r="L112" s="32">
        <v>63</v>
      </c>
      <c r="N112" s="36">
        <f t="shared" si="12"/>
        <v>0</v>
      </c>
      <c r="P112" s="36">
        <f t="shared" si="11"/>
        <v>0</v>
      </c>
    </row>
    <row r="113" spans="1:16">
      <c r="A113" s="35">
        <v>45459</v>
      </c>
      <c r="B113" s="32" t="s">
        <v>202</v>
      </c>
      <c r="C113" s="37">
        <f>VLOOKUP(B112,'ALL-GOLD-SILVER-STOCK'!C:H,2,)</f>
        <v>1.87</v>
      </c>
      <c r="D113" s="32">
        <f>VLOOKUP(B112,'ALL-GOLD-SILVER-STOCK'!C:H,3,)</f>
        <v>92.5</v>
      </c>
      <c r="E113" s="32">
        <f>VLOOKUP(B112,'ALL-GOLD-SILVER-STOCK'!C:H,4,)</f>
        <v>92.5</v>
      </c>
      <c r="F113" s="32">
        <f>VLOOKUP(B112,'ALL-GOLD-SILVER-STOCK'!C:H,5,)</f>
        <v>140</v>
      </c>
      <c r="G113" s="33">
        <f>VLOOKUP(B112,'ALL-GOLD-SILVER-STOCK'!C:H,6,)</f>
        <v>261.8</v>
      </c>
      <c r="H113" s="40">
        <v>375</v>
      </c>
      <c r="J113" s="24">
        <f t="shared" si="13"/>
        <v>113.19999999999999</v>
      </c>
      <c r="L113" s="32">
        <v>63</v>
      </c>
      <c r="N113" s="36">
        <f t="shared" si="12"/>
        <v>0</v>
      </c>
      <c r="P113" s="36">
        <f t="shared" si="11"/>
        <v>0</v>
      </c>
    </row>
    <row r="114" spans="1:16">
      <c r="A114" s="35">
        <v>45459</v>
      </c>
      <c r="B114" s="32" t="s">
        <v>206</v>
      </c>
      <c r="C114" s="37">
        <f>VLOOKUP(B113,'ALL-GOLD-SILVER-STOCK'!C:H,2,)</f>
        <v>1.31</v>
      </c>
      <c r="D114" s="32">
        <f>VLOOKUP(B113,'ALL-GOLD-SILVER-STOCK'!C:H,3,)</f>
        <v>92.5</v>
      </c>
      <c r="E114" s="32">
        <f>VLOOKUP(B113,'ALL-GOLD-SILVER-STOCK'!C:H,4,)</f>
        <v>92.5</v>
      </c>
      <c r="F114" s="32">
        <f>VLOOKUP(B113,'ALL-GOLD-SILVER-STOCK'!C:H,5,)</f>
        <v>140</v>
      </c>
      <c r="G114" s="33">
        <f>VLOOKUP(B113,'ALL-GOLD-SILVER-STOCK'!C:H,6,)</f>
        <v>183.4</v>
      </c>
      <c r="H114" s="40">
        <v>260</v>
      </c>
      <c r="J114" s="24">
        <f t="shared" si="13"/>
        <v>76.599999999999994</v>
      </c>
      <c r="L114" s="32">
        <v>63</v>
      </c>
      <c r="N114" s="36">
        <f t="shared" si="12"/>
        <v>0</v>
      </c>
      <c r="P114" s="36">
        <f t="shared" si="11"/>
        <v>0</v>
      </c>
    </row>
    <row r="115" spans="1:16">
      <c r="A115" s="35">
        <v>45459</v>
      </c>
      <c r="B115" s="32" t="s">
        <v>214</v>
      </c>
      <c r="C115" s="37">
        <f>VLOOKUP(B114,'ALL-GOLD-SILVER-STOCK'!C:H,2,)</f>
        <v>2.9</v>
      </c>
      <c r="D115" s="32">
        <f>VLOOKUP(B114,'ALL-GOLD-SILVER-STOCK'!C:H,3,)</f>
        <v>92.5</v>
      </c>
      <c r="E115" s="32">
        <f>VLOOKUP(B114,'ALL-GOLD-SILVER-STOCK'!C:H,4,)</f>
        <v>92.5</v>
      </c>
      <c r="F115" s="32">
        <f>VLOOKUP(B114,'ALL-GOLD-SILVER-STOCK'!C:H,5,)</f>
        <v>140</v>
      </c>
      <c r="G115" s="33">
        <f>VLOOKUP(B114,'ALL-GOLD-SILVER-STOCK'!C:H,6,)</f>
        <v>406</v>
      </c>
      <c r="H115" s="40">
        <f>C115*150</f>
        <v>435</v>
      </c>
      <c r="J115" s="24">
        <f t="shared" si="13"/>
        <v>29</v>
      </c>
      <c r="L115" s="32">
        <v>63</v>
      </c>
      <c r="N115" s="36">
        <f t="shared" si="12"/>
        <v>0</v>
      </c>
      <c r="P115" s="36">
        <f t="shared" si="11"/>
        <v>0</v>
      </c>
    </row>
    <row r="116" spans="1:16">
      <c r="A116" s="35">
        <v>45459</v>
      </c>
      <c r="B116" s="32" t="s">
        <v>216</v>
      </c>
      <c r="C116" s="37">
        <f>VLOOKUP(B115,'ALL-GOLD-SILVER-STOCK'!C:H,2,)</f>
        <v>1.4</v>
      </c>
      <c r="D116" s="32">
        <f>VLOOKUP(B115,'ALL-GOLD-SILVER-STOCK'!C:H,3,)</f>
        <v>92.5</v>
      </c>
      <c r="E116" s="32">
        <f>VLOOKUP(B115,'ALL-GOLD-SILVER-STOCK'!C:H,4,)</f>
        <v>92.5</v>
      </c>
      <c r="F116" s="32">
        <f>VLOOKUP(B115,'ALL-GOLD-SILVER-STOCK'!C:H,5,)</f>
        <v>140</v>
      </c>
      <c r="G116" s="33">
        <f>VLOOKUP(B115,'ALL-GOLD-SILVER-STOCK'!C:H,6,)</f>
        <v>196</v>
      </c>
      <c r="H116" s="40">
        <f>C116*150</f>
        <v>210</v>
      </c>
      <c r="J116" s="24">
        <f t="shared" si="13"/>
        <v>14</v>
      </c>
      <c r="L116" s="32">
        <v>63</v>
      </c>
      <c r="N116" s="36">
        <f t="shared" si="12"/>
        <v>0</v>
      </c>
      <c r="P116" s="36">
        <f t="shared" si="11"/>
        <v>0</v>
      </c>
    </row>
    <row r="117" spans="1:16">
      <c r="A117" s="35">
        <v>45459</v>
      </c>
      <c r="B117" s="32" t="s">
        <v>217</v>
      </c>
      <c r="C117" s="37">
        <f>VLOOKUP(B116,'ALL-GOLD-SILVER-STOCK'!C:H,2,)</f>
        <v>1.35</v>
      </c>
      <c r="D117" s="32">
        <f>VLOOKUP(B116,'ALL-GOLD-SILVER-STOCK'!C:H,3,)</f>
        <v>92.5</v>
      </c>
      <c r="E117" s="32">
        <f>VLOOKUP(B116,'ALL-GOLD-SILVER-STOCK'!C:H,4,)</f>
        <v>92.5</v>
      </c>
      <c r="F117" s="32">
        <f>VLOOKUP(B116,'ALL-GOLD-SILVER-STOCK'!C:H,5,)</f>
        <v>140</v>
      </c>
      <c r="G117" s="33">
        <f>VLOOKUP(B116,'ALL-GOLD-SILVER-STOCK'!C:H,6,)</f>
        <v>189</v>
      </c>
      <c r="H117" s="40">
        <v>260</v>
      </c>
      <c r="J117" s="24">
        <f t="shared" si="13"/>
        <v>71</v>
      </c>
      <c r="L117" s="32">
        <v>63</v>
      </c>
      <c r="N117" s="36">
        <f t="shared" si="12"/>
        <v>0</v>
      </c>
      <c r="P117" s="36">
        <f t="shared" si="11"/>
        <v>0</v>
      </c>
    </row>
    <row r="118" spans="1:16">
      <c r="A118" s="35">
        <v>45459</v>
      </c>
      <c r="B118" s="32" t="s">
        <v>220</v>
      </c>
      <c r="C118" s="37">
        <f>VLOOKUP(B117,'ALL-GOLD-SILVER-STOCK'!C:H,2,)</f>
        <v>1.6</v>
      </c>
      <c r="D118" s="32">
        <f>VLOOKUP(B117,'ALL-GOLD-SILVER-STOCK'!C:H,3,)</f>
        <v>92.5</v>
      </c>
      <c r="E118" s="32">
        <f>VLOOKUP(B117,'ALL-GOLD-SILVER-STOCK'!C:H,4,)</f>
        <v>92.5</v>
      </c>
      <c r="F118" s="32">
        <f>VLOOKUP(B117,'ALL-GOLD-SILVER-STOCK'!C:H,5,)</f>
        <v>140</v>
      </c>
      <c r="G118" s="33">
        <f>VLOOKUP(B117,'ALL-GOLD-SILVER-STOCK'!C:H,6,)</f>
        <v>224</v>
      </c>
      <c r="H118" s="40">
        <v>400</v>
      </c>
      <c r="J118" s="24">
        <f t="shared" si="13"/>
        <v>176</v>
      </c>
      <c r="L118" s="32">
        <v>63</v>
      </c>
      <c r="N118" s="36">
        <f t="shared" si="12"/>
        <v>0</v>
      </c>
      <c r="P118" s="36">
        <f t="shared" si="11"/>
        <v>0</v>
      </c>
    </row>
    <row r="119" spans="1:16">
      <c r="A119" s="35">
        <v>45459</v>
      </c>
      <c r="B119" s="32" t="s">
        <v>385</v>
      </c>
      <c r="C119" s="37">
        <f>VLOOKUP(B119,'ALL-GOLD-SILVER-STOCK'!C:H,2,)</f>
        <v>27.5</v>
      </c>
      <c r="D119" s="32">
        <f>VLOOKUP(B119,'ALL-GOLD-SILVER-STOCK'!C:H,3,)</f>
        <v>86</v>
      </c>
      <c r="E119" s="32">
        <f>VLOOKUP(B119,'ALL-GOLD-SILVER-STOCK'!C:H,4,)</f>
        <v>-21</v>
      </c>
      <c r="F119" s="32">
        <f>VLOOKUP(B119,'ALL-GOLD-SILVER-STOCK'!C:H,5,)</f>
        <v>90</v>
      </c>
      <c r="G119" s="33">
        <f>VLOOKUP(B119,'ALL-GOLD-SILVER-STOCK'!C:H,6,)</f>
        <v>2128.5</v>
      </c>
      <c r="H119" s="40">
        <v>2500</v>
      </c>
      <c r="J119" s="24">
        <f t="shared" si="13"/>
        <v>371.5</v>
      </c>
      <c r="L119" s="32">
        <v>63</v>
      </c>
      <c r="N119" s="36">
        <f t="shared" si="12"/>
        <v>0</v>
      </c>
      <c r="P119" s="36">
        <f t="shared" si="11"/>
        <v>0</v>
      </c>
    </row>
    <row r="120" spans="1:16">
      <c r="A120" s="35">
        <v>45459</v>
      </c>
      <c r="B120" s="32" t="s">
        <v>403</v>
      </c>
      <c r="C120" s="37">
        <f>VLOOKUP(B120,'ALL-GOLD-SILVER-STOCK'!C:H,2,)</f>
        <v>15.6</v>
      </c>
      <c r="D120" s="32">
        <f>VLOOKUP(B120,'ALL-GOLD-SILVER-STOCK'!C:H,3,)</f>
        <v>90</v>
      </c>
      <c r="E120" s="32">
        <f>VLOOKUP(B120,'ALL-GOLD-SILVER-STOCK'!C:H,4,)</f>
        <v>-25</v>
      </c>
      <c r="F120" s="32">
        <f>VLOOKUP(B120,'ALL-GOLD-SILVER-STOCK'!C:H,5,)</f>
        <v>91</v>
      </c>
      <c r="G120" s="33">
        <f>VLOOKUP(B120,'ALL-GOLD-SILVER-STOCK'!C:H,6,)</f>
        <v>1277.6399999999999</v>
      </c>
      <c r="H120" s="40">
        <v>2000</v>
      </c>
      <c r="J120" s="24">
        <f t="shared" si="13"/>
        <v>722.36000000000013</v>
      </c>
      <c r="L120" s="32">
        <v>63</v>
      </c>
      <c r="N120" s="36">
        <f t="shared" si="12"/>
        <v>0</v>
      </c>
      <c r="P120" s="36">
        <f t="shared" si="11"/>
        <v>0</v>
      </c>
    </row>
    <row r="121" spans="1:16">
      <c r="A121" s="35">
        <v>45459</v>
      </c>
      <c r="B121" s="32" t="s">
        <v>649</v>
      </c>
      <c r="C121" s="37">
        <f>VLOOKUP(B121,'ALL-GOLD-SILVER-STOCK'!C:H,2,)</f>
        <v>31.7</v>
      </c>
      <c r="D121" s="32">
        <f>VLOOKUP(B121,'ALL-GOLD-SILVER-STOCK'!C:H,3,)</f>
        <v>86</v>
      </c>
      <c r="E121" s="32">
        <f>VLOOKUP(B121,'ALL-GOLD-SILVER-STOCK'!C:H,4,)</f>
        <v>-65</v>
      </c>
      <c r="F121" s="32">
        <f>VLOOKUP(B121,'ALL-GOLD-SILVER-STOCK'!C:H,5,)</f>
        <v>90</v>
      </c>
      <c r="G121" s="33">
        <f>VLOOKUP(B121,'ALL-GOLD-SILVER-STOCK'!C:H,6,)</f>
        <v>2453.58</v>
      </c>
      <c r="H121" s="40">
        <v>3000</v>
      </c>
      <c r="J121" s="24">
        <f t="shared" si="13"/>
        <v>546.42000000000007</v>
      </c>
      <c r="L121" s="32">
        <v>65</v>
      </c>
      <c r="N121" s="36">
        <f t="shared" si="12"/>
        <v>0</v>
      </c>
      <c r="P121" s="36">
        <f t="shared" si="11"/>
        <v>0</v>
      </c>
    </row>
    <row r="122" spans="1:16">
      <c r="A122" s="35">
        <v>45459</v>
      </c>
      <c r="B122" s="3" t="s">
        <v>24</v>
      </c>
      <c r="C122" s="37">
        <f>VLOOKUP(B122,'ALL-GOLD-SILVER-STOCK'!C:H,2,)</f>
        <v>97.3</v>
      </c>
      <c r="D122" s="32">
        <f>VLOOKUP(B122,'ALL-GOLD-SILVER-STOCK'!C:H,3,)</f>
        <v>76.5</v>
      </c>
      <c r="E122" s="32">
        <f>VLOOKUP(B122,'ALL-GOLD-SILVER-STOCK'!C:H,4,)</f>
        <v>-11.5</v>
      </c>
      <c r="F122" s="32">
        <f>VLOOKUP(B122,'ALL-GOLD-SILVER-STOCK'!C:H,5,)</f>
        <v>89.9</v>
      </c>
      <c r="G122" s="33">
        <f>VLOOKUP(B122,'ALL-GOLD-SILVER-STOCK'!C:H,6,)</f>
        <v>6691.6615500000007</v>
      </c>
      <c r="H122" s="40">
        <v>9800</v>
      </c>
      <c r="J122" s="24">
        <f t="shared" si="13"/>
        <v>2732.9711499999994</v>
      </c>
      <c r="K122" s="34">
        <v>61.9</v>
      </c>
      <c r="L122" s="32">
        <v>63</v>
      </c>
      <c r="M122" s="32">
        <v>90</v>
      </c>
      <c r="N122" s="36">
        <f t="shared" si="12"/>
        <v>3474.6327000000001</v>
      </c>
      <c r="O122" s="32">
        <v>3850</v>
      </c>
      <c r="P122" s="36">
        <f t="shared" si="11"/>
        <v>-375.36729999999989</v>
      </c>
    </row>
    <row r="123" spans="1:16">
      <c r="A123" s="35">
        <v>45459</v>
      </c>
      <c r="B123" s="3" t="s">
        <v>29</v>
      </c>
      <c r="C123" s="37">
        <f>VLOOKUP(B123,'ALL-GOLD-SILVER-STOCK'!C:H,2,)</f>
        <v>122.9</v>
      </c>
      <c r="D123" s="32">
        <f>VLOOKUP(B123,'ALL-GOLD-SILVER-STOCK'!C:H,3,)</f>
        <v>76.5</v>
      </c>
      <c r="E123" s="32">
        <f>VLOOKUP(B123,'ALL-GOLD-SILVER-STOCK'!C:H,4,)</f>
        <v>-11.5</v>
      </c>
      <c r="F123" s="32">
        <f>VLOOKUP(B123,'ALL-GOLD-SILVER-STOCK'!C:H,5,)</f>
        <v>89.9</v>
      </c>
      <c r="G123" s="33">
        <f>VLOOKUP(B123,'ALL-GOLD-SILVER-STOCK'!C:H,6,)</f>
        <v>8452.2631500000007</v>
      </c>
      <c r="H123" s="40">
        <v>11400</v>
      </c>
      <c r="J123" s="24">
        <f t="shared" si="13"/>
        <v>2947.7368499999993</v>
      </c>
      <c r="L123" s="32">
        <v>63</v>
      </c>
      <c r="N123" s="36">
        <f t="shared" si="12"/>
        <v>0</v>
      </c>
      <c r="P123" s="36">
        <f t="shared" si="11"/>
        <v>0</v>
      </c>
    </row>
    <row r="124" spans="1:16">
      <c r="A124" s="35">
        <v>45459</v>
      </c>
      <c r="B124" s="3" t="s">
        <v>51</v>
      </c>
      <c r="C124" s="37">
        <f>VLOOKUP(B124,'ALL-GOLD-SILVER-STOCK'!C:H,2,)</f>
        <v>99.5</v>
      </c>
      <c r="D124" s="32">
        <f>VLOOKUP(B124,'ALL-GOLD-SILVER-STOCK'!C:H,3,)</f>
        <v>76.5</v>
      </c>
      <c r="E124" s="32">
        <f>VLOOKUP(B124,'ALL-GOLD-SILVER-STOCK'!C:H,4,)</f>
        <v>-11.5</v>
      </c>
      <c r="F124" s="32">
        <f>VLOOKUP(B124,'ALL-GOLD-SILVER-STOCK'!C:H,5,)</f>
        <v>89.9</v>
      </c>
      <c r="G124" s="33">
        <f>VLOOKUP(B124,'ALL-GOLD-SILVER-STOCK'!C:H,6,)</f>
        <v>6842.9632500000007</v>
      </c>
      <c r="H124" s="40">
        <v>9500</v>
      </c>
      <c r="J124" s="24">
        <f t="shared" si="13"/>
        <v>2657.0367499999993</v>
      </c>
      <c r="L124" s="32">
        <v>63</v>
      </c>
      <c r="N124" s="36">
        <f t="shared" si="12"/>
        <v>0</v>
      </c>
      <c r="P124" s="36">
        <f t="shared" si="11"/>
        <v>0</v>
      </c>
    </row>
    <row r="125" spans="1:16">
      <c r="A125" s="35">
        <v>45459</v>
      </c>
      <c r="B125" s="3" t="s">
        <v>52</v>
      </c>
      <c r="C125" s="37">
        <f>VLOOKUP(B125,'ALL-GOLD-SILVER-STOCK'!C:H,2,)</f>
        <v>167.84</v>
      </c>
      <c r="D125" s="32">
        <f>VLOOKUP(B125,'ALL-GOLD-SILVER-STOCK'!C:H,3,)</f>
        <v>76.5</v>
      </c>
      <c r="E125" s="32">
        <f>VLOOKUP(B125,'ALL-GOLD-SILVER-STOCK'!C:H,4,)</f>
        <v>-11.5</v>
      </c>
      <c r="F125" s="32">
        <f>VLOOKUP(B125,'ALL-GOLD-SILVER-STOCK'!C:H,5,)</f>
        <v>89.9</v>
      </c>
      <c r="G125" s="33">
        <f>VLOOKUP(B125,'ALL-GOLD-SILVER-STOCK'!C:H,6,)</f>
        <v>11542.944240000003</v>
      </c>
      <c r="H125" s="40">
        <v>16260</v>
      </c>
      <c r="J125" s="24">
        <f t="shared" si="13"/>
        <v>3447.6957599999969</v>
      </c>
      <c r="K125" s="34">
        <v>80</v>
      </c>
      <c r="L125" s="32">
        <v>63</v>
      </c>
      <c r="M125" s="32">
        <v>90</v>
      </c>
      <c r="N125" s="36">
        <f t="shared" si="12"/>
        <v>4490.6400000000003</v>
      </c>
      <c r="O125" s="32">
        <v>5760</v>
      </c>
      <c r="P125" s="36">
        <f t="shared" si="11"/>
        <v>-1269.3599999999997</v>
      </c>
    </row>
    <row r="126" spans="1:16">
      <c r="A126" s="35">
        <v>45459</v>
      </c>
      <c r="B126" s="15" t="s">
        <v>88</v>
      </c>
      <c r="C126" s="37">
        <f>VLOOKUP(B126,'ALL-GOLD-SILVER-STOCK'!C:H,2,)</f>
        <v>25.95</v>
      </c>
      <c r="D126" s="32">
        <f>VLOOKUP(B126,'ALL-GOLD-SILVER-STOCK'!C:H,3,)</f>
        <v>65</v>
      </c>
      <c r="E126" s="32">
        <f>VLOOKUP(B126,'ALL-GOLD-SILVER-STOCK'!C:H,4,)</f>
        <v>-10</v>
      </c>
      <c r="F126" s="32">
        <f>VLOOKUP(B126,'ALL-GOLD-SILVER-STOCK'!C:H,5,)</f>
        <v>89</v>
      </c>
      <c r="G126" s="33">
        <f>VLOOKUP(B126,'ALL-GOLD-SILVER-STOCK'!C:H,6,)</f>
        <v>1501.2075</v>
      </c>
      <c r="H126" s="40">
        <v>2500</v>
      </c>
      <c r="J126" s="24">
        <f t="shared" si="13"/>
        <v>998.79250000000002</v>
      </c>
      <c r="L126" s="32">
        <v>63</v>
      </c>
      <c r="N126" s="36">
        <f t="shared" si="12"/>
        <v>0</v>
      </c>
      <c r="P126" s="36">
        <f t="shared" si="11"/>
        <v>0</v>
      </c>
    </row>
    <row r="127" spans="1:16">
      <c r="A127" s="35">
        <v>45459</v>
      </c>
      <c r="B127" s="15" t="s">
        <v>100</v>
      </c>
      <c r="C127" s="37">
        <f>VLOOKUP(B127,'ALL-GOLD-SILVER-STOCK'!C:H,2,)</f>
        <v>25.58</v>
      </c>
      <c r="D127" s="32">
        <f>VLOOKUP(B127,'ALL-GOLD-SILVER-STOCK'!C:H,3,)</f>
        <v>65</v>
      </c>
      <c r="E127" s="32">
        <f>VLOOKUP(B127,'ALL-GOLD-SILVER-STOCK'!C:H,4,)</f>
        <v>-10</v>
      </c>
      <c r="F127" s="32">
        <f>VLOOKUP(B127,'ALL-GOLD-SILVER-STOCK'!C:H,5,)</f>
        <v>89</v>
      </c>
      <c r="G127" s="33">
        <f>VLOOKUP(B127,'ALL-GOLD-SILVER-STOCK'!C:H,6,)</f>
        <v>1479.8029999999999</v>
      </c>
      <c r="H127" s="40">
        <v>2730</v>
      </c>
      <c r="J127" s="24">
        <f t="shared" si="13"/>
        <v>1250.1970000000001</v>
      </c>
      <c r="L127" s="32">
        <v>63</v>
      </c>
      <c r="N127" s="36">
        <f t="shared" si="12"/>
        <v>0</v>
      </c>
      <c r="P127" s="36">
        <f t="shared" si="11"/>
        <v>0</v>
      </c>
    </row>
    <row r="128" spans="1:16">
      <c r="A128" s="35">
        <v>45459</v>
      </c>
      <c r="B128" s="32" t="s">
        <v>453</v>
      </c>
      <c r="C128" s="37">
        <f>VLOOKUP(B128,'ALL-GOLD-SILVER-STOCK'!C:H,2,)</f>
        <v>2.72</v>
      </c>
      <c r="D128" s="32">
        <f>VLOOKUP(B128,'ALL-GOLD-SILVER-STOCK'!C:H,3,)</f>
        <v>98</v>
      </c>
      <c r="E128" s="32">
        <f>VLOOKUP(B128,'ALL-GOLD-SILVER-STOCK'!C:H,4,)</f>
        <v>-6</v>
      </c>
      <c r="F128" s="32">
        <f>VLOOKUP(B128,'ALL-GOLD-SILVER-STOCK'!C:H,5,)</f>
        <v>7218.2</v>
      </c>
      <c r="G128" s="33">
        <f>VLOOKUP(B128,'ALL-GOLD-SILVER-STOCK'!C:H,6,)</f>
        <v>19240.833920000001</v>
      </c>
      <c r="H128" s="40">
        <v>22000</v>
      </c>
      <c r="J128" s="24">
        <f t="shared" si="13"/>
        <v>2759.1660799999991</v>
      </c>
      <c r="L128" s="32">
        <v>63</v>
      </c>
      <c r="N128" s="36">
        <f t="shared" si="12"/>
        <v>0</v>
      </c>
      <c r="P128" s="36">
        <f t="shared" si="11"/>
        <v>0</v>
      </c>
    </row>
    <row r="129" spans="1:25">
      <c r="A129" s="35">
        <v>45459</v>
      </c>
      <c r="B129" s="32" t="s">
        <v>473</v>
      </c>
      <c r="C129" s="37">
        <f>VLOOKUP(B129,'ALL-GOLD-SILVER-STOCK'!C:H,2,)</f>
        <v>1</v>
      </c>
      <c r="D129" s="32">
        <f>VLOOKUP(B129,'ALL-GOLD-SILVER-STOCK'!C:H,3,)</f>
        <v>96.75</v>
      </c>
      <c r="E129" s="32">
        <f>VLOOKUP(B129,'ALL-GOLD-SILVER-STOCK'!C:H,4,)</f>
        <v>-4.75</v>
      </c>
      <c r="F129" s="32">
        <f>VLOOKUP(B129,'ALL-GOLD-SILVER-STOCK'!C:H,5,)</f>
        <v>7218.2</v>
      </c>
      <c r="G129" s="33">
        <f>VLOOKUP(B129,'ALL-GOLD-SILVER-STOCK'!C:H,6,)</f>
        <v>6983.6085000000003</v>
      </c>
      <c r="H129" s="40">
        <v>7500</v>
      </c>
      <c r="J129" s="24">
        <f t="shared" si="13"/>
        <v>516.39149999999972</v>
      </c>
      <c r="L129" s="32">
        <v>63</v>
      </c>
      <c r="N129" s="36">
        <f t="shared" si="12"/>
        <v>0</v>
      </c>
      <c r="P129" s="36">
        <f t="shared" si="11"/>
        <v>0</v>
      </c>
    </row>
    <row r="130" spans="1:25">
      <c r="A130" s="35">
        <v>45459</v>
      </c>
      <c r="B130" s="32" t="s">
        <v>487</v>
      </c>
      <c r="C130" s="37">
        <f>VLOOKUP(B130,'ALL-GOLD-SILVER-STOCK'!C:H,2,)</f>
        <v>0.98</v>
      </c>
      <c r="D130" s="32">
        <f>VLOOKUP(B130,'ALL-GOLD-SILVER-STOCK'!C:H,3,)</f>
        <v>96.75</v>
      </c>
      <c r="E130" s="32">
        <f>VLOOKUP(B130,'ALL-GOLD-SILVER-STOCK'!C:H,4,)</f>
        <v>-4.75</v>
      </c>
      <c r="F130" s="32">
        <f>VLOOKUP(B130,'ALL-GOLD-SILVER-STOCK'!C:H,5,)</f>
        <v>7218.2</v>
      </c>
      <c r="G130" s="33">
        <f>VLOOKUP(B130,'ALL-GOLD-SILVER-STOCK'!C:H,6,)</f>
        <v>6843.9363299999995</v>
      </c>
      <c r="H130" s="40">
        <v>7550</v>
      </c>
      <c r="J130" s="24">
        <f>((H130+P130+P131)-G130)</f>
        <v>622.79367000000093</v>
      </c>
      <c r="K130" s="34">
        <v>0.54</v>
      </c>
      <c r="L130" s="32">
        <v>90</v>
      </c>
      <c r="M130" s="32">
        <v>7000</v>
      </c>
      <c r="N130" s="36">
        <f t="shared" ref="N130:N133" si="14">(((K130-(K130*1%))*L130)/100)*M130</f>
        <v>3367.9800000000005</v>
      </c>
      <c r="O130" s="32">
        <v>3350</v>
      </c>
      <c r="P130" s="36">
        <f t="shared" si="11"/>
        <v>17.980000000000473</v>
      </c>
    </row>
    <row r="131" spans="1:25" s="52" customFormat="1">
      <c r="A131" s="51">
        <v>45459</v>
      </c>
      <c r="B131" s="52" t="s">
        <v>715</v>
      </c>
      <c r="C131" s="53">
        <v>0</v>
      </c>
      <c r="D131" s="52">
        <v>0</v>
      </c>
      <c r="E131" s="52">
        <v>0</v>
      </c>
      <c r="F131" s="52">
        <v>0</v>
      </c>
      <c r="G131" s="54">
        <v>0</v>
      </c>
      <c r="H131" s="55">
        <v>0</v>
      </c>
      <c r="J131" s="56"/>
      <c r="K131" s="57">
        <v>0.5</v>
      </c>
      <c r="L131" s="52">
        <v>75</v>
      </c>
      <c r="M131" s="52">
        <v>7000</v>
      </c>
      <c r="N131" s="58">
        <f t="shared" si="14"/>
        <v>2598.75</v>
      </c>
      <c r="O131" s="52">
        <v>2700</v>
      </c>
      <c r="P131" s="58">
        <f t="shared" si="11"/>
        <v>-101.25</v>
      </c>
      <c r="Q131" s="59"/>
      <c r="R131" s="59"/>
      <c r="S131" s="59"/>
      <c r="T131" s="59"/>
      <c r="U131" s="59"/>
      <c r="V131" s="59"/>
      <c r="W131" s="59"/>
      <c r="Y131" s="58"/>
    </row>
    <row r="132" spans="1:25">
      <c r="A132" s="35">
        <v>45459</v>
      </c>
      <c r="B132" s="32" t="s">
        <v>537</v>
      </c>
      <c r="C132" s="37">
        <f>VLOOKUP(B132,'ALL-GOLD-SILVER-STOCK'!C:H,2,)</f>
        <v>3.02</v>
      </c>
      <c r="D132" s="32">
        <f>VLOOKUP(B132,'ALL-GOLD-SILVER-STOCK'!C:H,3,)</f>
        <v>98</v>
      </c>
      <c r="E132" s="32">
        <f>VLOOKUP(B132,'ALL-GOLD-SILVER-STOCK'!C:H,4,)</f>
        <v>-6</v>
      </c>
      <c r="F132" s="32">
        <f>VLOOKUP(B132,'ALL-GOLD-SILVER-STOCK'!C:H,5,)</f>
        <v>7218.2</v>
      </c>
      <c r="G132" s="33">
        <f>VLOOKUP(B132,'ALL-GOLD-SILVER-STOCK'!C:H,6,)</f>
        <v>21362.98472</v>
      </c>
      <c r="H132" s="40">
        <v>22930</v>
      </c>
      <c r="J132" s="24">
        <f t="shared" ref="J132:J137" si="15">((H132+P132)-G132)</f>
        <v>1567.0152799999996</v>
      </c>
      <c r="L132" s="32">
        <v>63</v>
      </c>
      <c r="N132" s="36">
        <f t="shared" si="14"/>
        <v>0</v>
      </c>
      <c r="P132" s="36">
        <f t="shared" si="11"/>
        <v>0</v>
      </c>
    </row>
    <row r="133" spans="1:25">
      <c r="A133" s="35">
        <v>45459</v>
      </c>
      <c r="B133" s="32" t="s">
        <v>142</v>
      </c>
      <c r="C133" s="37">
        <f>VLOOKUP(B133,'ALL-GOLD-SILVER-STOCK'!C:H,2,)</f>
        <v>31.1</v>
      </c>
      <c r="D133" s="32">
        <f>VLOOKUP(B133,'ALL-GOLD-SILVER-STOCK'!C:H,3,)</f>
        <v>76.5</v>
      </c>
      <c r="E133" s="32">
        <f>VLOOKUP(B133,'ALL-GOLD-SILVER-STOCK'!C:H,4,)</f>
        <v>-21.5</v>
      </c>
      <c r="F133" s="32">
        <f>VLOOKUP(B133,'ALL-GOLD-SILVER-STOCK'!C:H,5,)</f>
        <v>89.9</v>
      </c>
      <c r="G133" s="33">
        <f>VLOOKUP(B133,'ALL-GOLD-SILVER-STOCK'!C:H,6,)</f>
        <v>2138.8558499999999</v>
      </c>
      <c r="H133" s="40">
        <v>3000</v>
      </c>
      <c r="J133" s="24">
        <f t="shared" si="15"/>
        <v>1019.1867299999994</v>
      </c>
      <c r="K133" s="34">
        <v>56.26</v>
      </c>
      <c r="L133" s="32">
        <v>63</v>
      </c>
      <c r="M133" s="32">
        <v>90</v>
      </c>
      <c r="N133" s="36">
        <f t="shared" si="14"/>
        <v>3158.0425799999994</v>
      </c>
      <c r="O133" s="32">
        <v>3000</v>
      </c>
      <c r="P133" s="36">
        <f t="shared" si="11"/>
        <v>158.04257999999936</v>
      </c>
    </row>
    <row r="134" spans="1:25">
      <c r="A134" s="35">
        <v>45459</v>
      </c>
      <c r="B134" s="32" t="s">
        <v>714</v>
      </c>
      <c r="C134" s="37">
        <f>VLOOKUP(B134,'ALL-GOLD-SILVER-STOCK'!C:H,2,)</f>
        <v>0.12</v>
      </c>
      <c r="D134" s="32">
        <f>VLOOKUP(B134,'ALL-GOLD-SILVER-STOCK'!C:H,3,)</f>
        <v>80.39</v>
      </c>
      <c r="E134" s="32">
        <f>VLOOKUP(B134,'ALL-GOLD-SILVER-STOCK'!C:H,4,)</f>
        <v>-10</v>
      </c>
      <c r="F134" s="32">
        <f>VLOOKUP(B134,'ALL-GOLD-SILVER-STOCK'!C:H,5,)</f>
        <v>7218.2</v>
      </c>
      <c r="G134" s="33">
        <f>VLOOKUP(B134,'ALL-GOLD-SILVER-STOCK'!C:H,6,)</f>
        <v>696.32531759999983</v>
      </c>
      <c r="H134" s="40">
        <v>750</v>
      </c>
      <c r="J134" s="24">
        <f t="shared" si="15"/>
        <v>53.674682400000165</v>
      </c>
      <c r="L134" s="32">
        <v>63</v>
      </c>
      <c r="N134" s="36">
        <v>200</v>
      </c>
      <c r="O134" s="32">
        <v>200</v>
      </c>
      <c r="P134" s="36">
        <f t="shared" si="11"/>
        <v>0</v>
      </c>
    </row>
    <row r="135" spans="1:25">
      <c r="A135" s="35">
        <v>45459</v>
      </c>
      <c r="B135" s="32" t="s">
        <v>717</v>
      </c>
      <c r="C135" s="37">
        <f>VLOOKUP(B135,'ALL-GOLD-SILVER-STOCK'!C:H,2,)</f>
        <v>5.4</v>
      </c>
      <c r="D135" s="32">
        <f>VLOOKUP(B135,'ALL-GOLD-SILVER-STOCK'!C:H,3,)</f>
        <v>73.5</v>
      </c>
      <c r="E135" s="32">
        <f>VLOOKUP(B135,'ALL-GOLD-SILVER-STOCK'!C:H,4,)</f>
        <v>73.5</v>
      </c>
      <c r="F135" s="32">
        <f>VLOOKUP(B135,'ALL-GOLD-SILVER-STOCK'!C:H,5,)</f>
        <v>92.4</v>
      </c>
      <c r="G135" s="33">
        <f>VLOOKUP(B135,'ALL-GOLD-SILVER-STOCK'!C:H,6,)</f>
        <v>366.73560000000003</v>
      </c>
      <c r="H135" s="40">
        <v>400</v>
      </c>
      <c r="J135" s="24">
        <f t="shared" si="15"/>
        <v>33.264399999999966</v>
      </c>
      <c r="L135" s="32">
        <v>63</v>
      </c>
      <c r="N135" s="36">
        <f t="shared" ref="N135:N166" si="16">(((K135-(K135*1%))*L135)/100)*M135</f>
        <v>0</v>
      </c>
      <c r="P135" s="36">
        <f t="shared" si="11"/>
        <v>0</v>
      </c>
    </row>
    <row r="136" spans="1:25">
      <c r="A136" s="35">
        <v>45459</v>
      </c>
      <c r="B136" s="32" t="s">
        <v>716</v>
      </c>
      <c r="C136" s="37">
        <f>VLOOKUP(B136,'ALL-GOLD-SILVER-STOCK'!C:H,2,)</f>
        <v>15</v>
      </c>
      <c r="D136" s="32">
        <f>VLOOKUP(B136,'ALL-GOLD-SILVER-STOCK'!C:H,3,)</f>
        <v>73.5</v>
      </c>
      <c r="E136" s="32">
        <f>VLOOKUP(B136,'ALL-GOLD-SILVER-STOCK'!C:H,4,)</f>
        <v>73.5</v>
      </c>
      <c r="F136" s="32">
        <f>VLOOKUP(B136,'ALL-GOLD-SILVER-STOCK'!C:H,5,)</f>
        <v>92.4</v>
      </c>
      <c r="G136" s="33">
        <f>VLOOKUP(B136,'ALL-GOLD-SILVER-STOCK'!C:H,6,)</f>
        <v>1018.7100000000002</v>
      </c>
      <c r="H136" s="40">
        <v>1590</v>
      </c>
      <c r="J136" s="24">
        <f t="shared" si="15"/>
        <v>571.28999999999985</v>
      </c>
      <c r="L136" s="32">
        <v>63</v>
      </c>
      <c r="N136" s="36">
        <f t="shared" si="16"/>
        <v>0</v>
      </c>
      <c r="P136" s="36">
        <f t="shared" si="11"/>
        <v>0</v>
      </c>
    </row>
    <row r="137" spans="1:25">
      <c r="A137" s="35">
        <v>45459</v>
      </c>
      <c r="B137" s="49"/>
      <c r="C137" s="37">
        <v>0</v>
      </c>
      <c r="D137" s="32">
        <v>0</v>
      </c>
      <c r="E137" s="32">
        <v>0</v>
      </c>
      <c r="F137" s="32">
        <v>0</v>
      </c>
      <c r="G137" s="33">
        <v>0</v>
      </c>
      <c r="H137" s="40">
        <v>0</v>
      </c>
      <c r="J137" s="24">
        <f t="shared" si="15"/>
        <v>0</v>
      </c>
      <c r="L137" s="32">
        <v>63</v>
      </c>
      <c r="N137" s="36">
        <f t="shared" si="16"/>
        <v>0</v>
      </c>
      <c r="P137" s="36">
        <f t="shared" si="11"/>
        <v>0</v>
      </c>
    </row>
    <row r="138" spans="1:25" s="79" customFormat="1">
      <c r="A138" s="78">
        <v>45489</v>
      </c>
      <c r="B138" s="79" t="s">
        <v>747</v>
      </c>
      <c r="C138" s="80">
        <v>0</v>
      </c>
      <c r="D138" s="79">
        <v>0</v>
      </c>
      <c r="E138" s="79">
        <v>0</v>
      </c>
      <c r="F138" s="79">
        <v>0</v>
      </c>
      <c r="G138" s="81">
        <v>0</v>
      </c>
      <c r="H138" s="82"/>
      <c r="J138" s="83">
        <f>P138</f>
        <v>3677.4519999999975</v>
      </c>
      <c r="K138" s="84">
        <v>4.04</v>
      </c>
      <c r="L138" s="79">
        <v>91</v>
      </c>
      <c r="M138" s="79">
        <v>7000</v>
      </c>
      <c r="N138" s="85">
        <f t="shared" si="16"/>
        <v>25477.451999999997</v>
      </c>
      <c r="O138" s="79">
        <v>21800</v>
      </c>
      <c r="P138" s="85">
        <f t="shared" si="11"/>
        <v>3677.4519999999975</v>
      </c>
      <c r="Q138" s="86"/>
      <c r="R138" s="86"/>
      <c r="S138" s="86"/>
      <c r="T138" s="86"/>
      <c r="U138" s="86"/>
      <c r="V138" s="86"/>
      <c r="W138" s="86"/>
      <c r="Y138" s="85"/>
    </row>
    <row r="139" spans="1:25">
      <c r="A139" s="35">
        <v>45490</v>
      </c>
      <c r="B139" s="32" t="s">
        <v>469</v>
      </c>
      <c r="C139" s="37">
        <f>VLOOKUP(B139,'ALL-GOLD-SILVER-STOCK'!C:H,2,)</f>
        <v>1.05</v>
      </c>
      <c r="D139" s="32">
        <f>VLOOKUP(B139,'ALL-GOLD-SILVER-STOCK'!C:H,3,)</f>
        <v>96.75</v>
      </c>
      <c r="E139" s="32">
        <f>VLOOKUP(B139,'ALL-GOLD-SILVER-STOCK'!C:H,4,)</f>
        <v>-4.75</v>
      </c>
      <c r="F139" s="32">
        <f>VLOOKUP(B139,'ALL-GOLD-SILVER-STOCK'!C:H,5,)</f>
        <v>7218.2</v>
      </c>
      <c r="G139" s="33">
        <f>VLOOKUP(B139,'ALL-GOLD-SILVER-STOCK'!C:H,6,)</f>
        <v>7332.7889250000007</v>
      </c>
      <c r="H139" s="40">
        <v>8100</v>
      </c>
      <c r="J139" s="24">
        <f t="shared" ref="J139:J156" si="17">((H139+P139)-G139)</f>
        <v>1291.531074999999</v>
      </c>
      <c r="K139" s="34">
        <v>0.96</v>
      </c>
      <c r="L139" s="32">
        <v>65</v>
      </c>
      <c r="M139" s="32">
        <v>7000</v>
      </c>
      <c r="N139" s="36">
        <f t="shared" si="16"/>
        <v>4324.32</v>
      </c>
      <c r="O139" s="32">
        <v>3800</v>
      </c>
      <c r="P139" s="36">
        <f t="shared" ref="P139:P203" si="18">N139-O139</f>
        <v>524.31999999999971</v>
      </c>
    </row>
    <row r="140" spans="1:25">
      <c r="A140" s="35">
        <v>45490</v>
      </c>
      <c r="B140" s="32" t="s">
        <v>458</v>
      </c>
      <c r="C140" s="37">
        <f>VLOOKUP(B140,'ALL-GOLD-SILVER-STOCK'!C:H,2,)</f>
        <v>2.12</v>
      </c>
      <c r="D140" s="32">
        <f>VLOOKUP(B140,'ALL-GOLD-SILVER-STOCK'!C:H,3,)</f>
        <v>96.75</v>
      </c>
      <c r="E140" s="32">
        <f>VLOOKUP(B140,'ALL-GOLD-SILVER-STOCK'!C:H,4,)</f>
        <v>-4.75</v>
      </c>
      <c r="F140" s="32">
        <f>VLOOKUP(B140,'ALL-GOLD-SILVER-STOCK'!C:H,5,)</f>
        <v>7218.2</v>
      </c>
      <c r="G140" s="33">
        <f>VLOOKUP(B140,'ALL-GOLD-SILVER-STOCK'!C:H,6,)</f>
        <v>14805.250019999999</v>
      </c>
      <c r="H140" s="40">
        <v>16200</v>
      </c>
      <c r="J140" s="24">
        <f t="shared" si="17"/>
        <v>1394.7499800000005</v>
      </c>
      <c r="L140" s="32">
        <v>63</v>
      </c>
      <c r="N140" s="36">
        <f t="shared" si="16"/>
        <v>0</v>
      </c>
      <c r="P140" s="36">
        <f t="shared" si="18"/>
        <v>0</v>
      </c>
    </row>
    <row r="141" spans="1:25">
      <c r="A141" s="35">
        <v>45490</v>
      </c>
      <c r="B141" s="32" t="s">
        <v>672</v>
      </c>
      <c r="C141" s="37">
        <f>VLOOKUP(B141,'ALL-GOLD-SILVER-STOCK'!C:H,2,)</f>
        <v>6.52</v>
      </c>
      <c r="D141" s="32">
        <f>VLOOKUP(B141,'ALL-GOLD-SILVER-STOCK'!C:H,3,)</f>
        <v>92.5</v>
      </c>
      <c r="E141" s="32">
        <f>VLOOKUP(B141,'ALL-GOLD-SILVER-STOCK'!C:H,4,)</f>
        <v>-71.5</v>
      </c>
      <c r="F141" s="32">
        <f>VLOOKUP(B141,'ALL-GOLD-SILVER-STOCK'!C:H,5,)</f>
        <v>127</v>
      </c>
      <c r="G141" s="33">
        <f>VLOOKUP(B141,'ALL-GOLD-SILVER-STOCK'!C:H,6,)</f>
        <v>828.04</v>
      </c>
      <c r="H141" s="40">
        <v>1300</v>
      </c>
      <c r="J141" s="24">
        <f t="shared" si="17"/>
        <v>471.96000000000004</v>
      </c>
      <c r="L141" s="32">
        <v>63</v>
      </c>
      <c r="N141" s="36">
        <f t="shared" si="16"/>
        <v>0</v>
      </c>
      <c r="P141" s="36">
        <f t="shared" si="18"/>
        <v>0</v>
      </c>
    </row>
    <row r="142" spans="1:25">
      <c r="A142" s="35">
        <v>45491</v>
      </c>
      <c r="B142" s="32" t="s">
        <v>344</v>
      </c>
      <c r="C142" s="37">
        <f>VLOOKUP(B142,'ALL-GOLD-SILVER-STOCK'!C:H,2,)</f>
        <v>1.4</v>
      </c>
      <c r="D142" s="32">
        <f>VLOOKUP(B142,'ALL-GOLD-SILVER-STOCK'!C:H,3,)</f>
        <v>92.5</v>
      </c>
      <c r="E142" s="32">
        <f>VLOOKUP(B142,'ALL-GOLD-SILVER-STOCK'!C:H,4,)</f>
        <v>92.5</v>
      </c>
      <c r="F142" s="32">
        <f>VLOOKUP(B142,'ALL-GOLD-SILVER-STOCK'!C:H,5,)</f>
        <v>131.65</v>
      </c>
      <c r="G142" s="33">
        <f>VLOOKUP(B142,'ALL-GOLD-SILVER-STOCK'!C:H,6,)</f>
        <v>184.31</v>
      </c>
      <c r="H142" s="40">
        <v>350</v>
      </c>
      <c r="J142" s="24">
        <f t="shared" si="17"/>
        <v>165.69</v>
      </c>
      <c r="L142" s="32">
        <v>63</v>
      </c>
      <c r="N142" s="36">
        <f t="shared" si="16"/>
        <v>0</v>
      </c>
      <c r="P142" s="36">
        <f t="shared" si="18"/>
        <v>0</v>
      </c>
    </row>
    <row r="143" spans="1:25">
      <c r="A143" s="35">
        <v>45491</v>
      </c>
      <c r="B143" s="32" t="s">
        <v>165</v>
      </c>
      <c r="C143" s="37">
        <f>VLOOKUP(B143,'ALL-GOLD-SILVER-STOCK'!C:H,2,)</f>
        <v>2.65</v>
      </c>
      <c r="D143" s="32">
        <f>VLOOKUP(B143,'ALL-GOLD-SILVER-STOCK'!C:H,3,)</f>
        <v>92.5</v>
      </c>
      <c r="E143" s="32">
        <f>VLOOKUP(B143,'ALL-GOLD-SILVER-STOCK'!C:H,4,)</f>
        <v>92.5</v>
      </c>
      <c r="F143" s="32">
        <f>VLOOKUP(B143,'ALL-GOLD-SILVER-STOCK'!C:H,5,)</f>
        <v>130</v>
      </c>
      <c r="G143" s="33">
        <f>VLOOKUP(B143,'ALL-GOLD-SILVER-STOCK'!C:H,6,)</f>
        <v>344.5</v>
      </c>
      <c r="H143" s="40">
        <v>500</v>
      </c>
      <c r="J143" s="24">
        <f t="shared" si="17"/>
        <v>141.79904000000005</v>
      </c>
      <c r="K143" s="34">
        <v>6.74</v>
      </c>
      <c r="L143" s="32">
        <v>63</v>
      </c>
      <c r="M143" s="32">
        <v>80</v>
      </c>
      <c r="N143" s="36">
        <f t="shared" si="16"/>
        <v>336.29904000000005</v>
      </c>
      <c r="O143" s="32">
        <v>350</v>
      </c>
      <c r="P143" s="36">
        <f t="shared" si="18"/>
        <v>-13.700959999999952</v>
      </c>
    </row>
    <row r="144" spans="1:25">
      <c r="A144" s="35">
        <v>45491</v>
      </c>
      <c r="B144" s="49" t="s">
        <v>335</v>
      </c>
      <c r="C144" s="37">
        <f>VLOOKUP(B144,'ALL-GOLD-SILVER-STOCK'!C:H,2,)</f>
        <v>1.3</v>
      </c>
      <c r="D144" s="32">
        <f>VLOOKUP(B144,'ALL-GOLD-SILVER-STOCK'!C:H,3,)</f>
        <v>92.5</v>
      </c>
      <c r="E144" s="32">
        <f>VLOOKUP(B144,'ALL-GOLD-SILVER-STOCK'!C:H,4,)</f>
        <v>92.5</v>
      </c>
      <c r="F144" s="32">
        <f>VLOOKUP(B144,'ALL-GOLD-SILVER-STOCK'!C:H,5,)</f>
        <v>131.65</v>
      </c>
      <c r="G144" s="33">
        <f>VLOOKUP(B144,'ALL-GOLD-SILVER-STOCK'!C:H,6,)</f>
        <v>171.14500000000001</v>
      </c>
      <c r="H144" s="40">
        <v>300</v>
      </c>
      <c r="J144" s="24">
        <f t="shared" si="17"/>
        <v>128.85499999999999</v>
      </c>
      <c r="L144" s="32">
        <v>63</v>
      </c>
      <c r="N144" s="36">
        <f t="shared" si="16"/>
        <v>0</v>
      </c>
      <c r="P144" s="36">
        <f t="shared" si="18"/>
        <v>0</v>
      </c>
    </row>
    <row r="145" spans="1:25">
      <c r="A145" s="35">
        <v>45491</v>
      </c>
      <c r="B145" s="49" t="s">
        <v>198</v>
      </c>
      <c r="C145" s="37">
        <f>VLOOKUP(B145,'ALL-GOLD-SILVER-STOCK'!C:H,2,)</f>
        <v>1.92</v>
      </c>
      <c r="D145" s="32">
        <f>VLOOKUP(B145,'ALL-GOLD-SILVER-STOCK'!C:H,3,)</f>
        <v>92.5</v>
      </c>
      <c r="E145" s="32">
        <f>VLOOKUP(B145,'ALL-GOLD-SILVER-STOCK'!C:H,4,)</f>
        <v>92.5</v>
      </c>
      <c r="F145" s="32">
        <f>VLOOKUP(B145,'ALL-GOLD-SILVER-STOCK'!C:H,5,)</f>
        <v>140</v>
      </c>
      <c r="G145" s="33">
        <f>VLOOKUP(B145,'ALL-GOLD-SILVER-STOCK'!C:H,6,)</f>
        <v>268.8</v>
      </c>
      <c r="H145" s="40">
        <v>370</v>
      </c>
      <c r="J145" s="24">
        <f t="shared" si="17"/>
        <v>101.19999999999999</v>
      </c>
      <c r="L145" s="32">
        <v>63</v>
      </c>
      <c r="N145" s="36">
        <f t="shared" si="16"/>
        <v>0</v>
      </c>
      <c r="P145" s="36">
        <f t="shared" si="18"/>
        <v>0</v>
      </c>
    </row>
    <row r="146" spans="1:25" s="79" customFormat="1">
      <c r="A146" s="78">
        <v>45491</v>
      </c>
      <c r="B146" s="79" t="s">
        <v>746</v>
      </c>
      <c r="C146" s="80">
        <v>0</v>
      </c>
      <c r="D146" s="79">
        <v>0</v>
      </c>
      <c r="E146" s="79">
        <v>0</v>
      </c>
      <c r="F146" s="79">
        <v>0</v>
      </c>
      <c r="G146" s="81">
        <v>0</v>
      </c>
      <c r="H146" s="82"/>
      <c r="J146" s="83">
        <f t="shared" si="17"/>
        <v>355.97999999999956</v>
      </c>
      <c r="K146" s="84">
        <v>1</v>
      </c>
      <c r="L146" s="79">
        <v>65</v>
      </c>
      <c r="M146" s="79">
        <v>7080</v>
      </c>
      <c r="N146" s="85">
        <f t="shared" si="16"/>
        <v>4555.9799999999996</v>
      </c>
      <c r="O146" s="79">
        <v>4200</v>
      </c>
      <c r="P146" s="85">
        <f t="shared" si="18"/>
        <v>355.97999999999956</v>
      </c>
      <c r="Q146" s="86"/>
      <c r="R146" s="86"/>
      <c r="S146" s="86"/>
      <c r="T146" s="86"/>
      <c r="U146" s="86"/>
      <c r="V146" s="86"/>
      <c r="W146" s="86"/>
      <c r="Y146" s="85"/>
    </row>
    <row r="147" spans="1:25">
      <c r="A147" s="35">
        <v>45491</v>
      </c>
      <c r="B147" s="49" t="s">
        <v>279</v>
      </c>
      <c r="C147" s="37">
        <f>VLOOKUP(B147,'ALL-GOLD-SILVER-STOCK'!C:H,2,)</f>
        <v>2.39</v>
      </c>
      <c r="D147" s="32">
        <f>VLOOKUP(B147,'ALL-GOLD-SILVER-STOCK'!C:H,3,)</f>
        <v>92.5</v>
      </c>
      <c r="E147" s="32">
        <f>VLOOKUP(B147,'ALL-GOLD-SILVER-STOCK'!C:H,4,)</f>
        <v>92.5</v>
      </c>
      <c r="F147" s="32">
        <f>VLOOKUP(B147,'ALL-GOLD-SILVER-STOCK'!C:H,5,)</f>
        <v>127</v>
      </c>
      <c r="G147" s="33">
        <f>VLOOKUP(B147,'ALL-GOLD-SILVER-STOCK'!C:H,6,)</f>
        <v>303.53000000000003</v>
      </c>
      <c r="H147" s="40">
        <v>400</v>
      </c>
      <c r="J147" s="24">
        <f t="shared" si="17"/>
        <v>96.46999999999997</v>
      </c>
      <c r="L147" s="32">
        <v>63</v>
      </c>
      <c r="N147" s="36">
        <f t="shared" si="16"/>
        <v>0</v>
      </c>
      <c r="P147" s="36">
        <f t="shared" si="18"/>
        <v>0</v>
      </c>
    </row>
    <row r="148" spans="1:25">
      <c r="A148" s="35">
        <v>45491</v>
      </c>
      <c r="B148" s="49" t="s">
        <v>208</v>
      </c>
      <c r="C148" s="37">
        <f>VLOOKUP(B148,'ALL-GOLD-SILVER-STOCK'!C:H,2,)</f>
        <v>1.5</v>
      </c>
      <c r="D148" s="32">
        <f>VLOOKUP(B148,'ALL-GOLD-SILVER-STOCK'!C:H,3,)</f>
        <v>92.5</v>
      </c>
      <c r="E148" s="32">
        <f>VLOOKUP(B148,'ALL-GOLD-SILVER-STOCK'!C:H,4,)</f>
        <v>92.5</v>
      </c>
      <c r="F148" s="32">
        <f>VLOOKUP(B148,'ALL-GOLD-SILVER-STOCK'!C:H,5,)</f>
        <v>140</v>
      </c>
      <c r="G148" s="33">
        <f>VLOOKUP(B148,'ALL-GOLD-SILVER-STOCK'!C:H,6,)</f>
        <v>210</v>
      </c>
      <c r="H148" s="40">
        <v>400</v>
      </c>
      <c r="J148" s="24">
        <f t="shared" si="17"/>
        <v>190</v>
      </c>
      <c r="L148" s="32">
        <v>63</v>
      </c>
      <c r="N148" s="36">
        <f t="shared" si="16"/>
        <v>0</v>
      </c>
      <c r="P148" s="36">
        <f t="shared" si="18"/>
        <v>0</v>
      </c>
    </row>
    <row r="149" spans="1:25">
      <c r="A149" s="35">
        <v>45491</v>
      </c>
      <c r="B149" s="32" t="s">
        <v>720</v>
      </c>
      <c r="C149" s="37">
        <f>VLOOKUP(B149,'ALL-GOLD-SILVER-STOCK'!C:H,2,)</f>
        <v>8.1</v>
      </c>
      <c r="D149" s="32">
        <f>VLOOKUP(B149,'ALL-GOLD-SILVER-STOCK'!C:H,3,)</f>
        <v>94</v>
      </c>
      <c r="E149" s="32">
        <f>VLOOKUP(B149,'ALL-GOLD-SILVER-STOCK'!C:H,4,)</f>
        <v>2</v>
      </c>
      <c r="F149" s="32">
        <f>VLOOKUP(B149,'ALL-GOLD-SILVER-STOCK'!C:H,5,)</f>
        <v>7400</v>
      </c>
      <c r="G149" s="33">
        <f>VLOOKUP(B149,'ALL-GOLD-SILVER-STOCK'!C:H,6,)</f>
        <v>56343.6</v>
      </c>
      <c r="H149" s="40">
        <v>60000</v>
      </c>
      <c r="J149" s="24">
        <f t="shared" si="17"/>
        <v>3656.4000000000015</v>
      </c>
      <c r="L149" s="32">
        <v>63</v>
      </c>
      <c r="N149" s="36">
        <f t="shared" si="16"/>
        <v>0</v>
      </c>
      <c r="P149" s="36">
        <f t="shared" si="18"/>
        <v>0</v>
      </c>
    </row>
    <row r="150" spans="1:25">
      <c r="A150" s="35">
        <v>45491</v>
      </c>
      <c r="B150" s="32" t="s">
        <v>721</v>
      </c>
      <c r="C150" s="37">
        <f>VLOOKUP(B150,'ALL-GOLD-SILVER-STOCK'!C:H,2,)</f>
        <v>8.08</v>
      </c>
      <c r="D150" s="32">
        <f>VLOOKUP(B150,'ALL-GOLD-SILVER-STOCK'!C:H,3,)</f>
        <v>96.5</v>
      </c>
      <c r="E150" s="32">
        <f>VLOOKUP(B150,'ALL-GOLD-SILVER-STOCK'!C:H,4,)</f>
        <v>4.5</v>
      </c>
      <c r="F150" s="32">
        <f>VLOOKUP(B150,'ALL-GOLD-SILVER-STOCK'!C:H,5,)</f>
        <v>7400</v>
      </c>
      <c r="G150" s="33">
        <f>VLOOKUP(B150,'ALL-GOLD-SILVER-STOCK'!C:H,6,)</f>
        <v>57699.28</v>
      </c>
      <c r="H150" s="40">
        <v>60000</v>
      </c>
      <c r="J150" s="24">
        <f t="shared" si="17"/>
        <v>2300.7200000000012</v>
      </c>
      <c r="L150" s="32">
        <v>63</v>
      </c>
      <c r="N150" s="36">
        <f t="shared" si="16"/>
        <v>0</v>
      </c>
      <c r="P150" s="36">
        <f t="shared" si="18"/>
        <v>0</v>
      </c>
    </row>
    <row r="151" spans="1:25">
      <c r="A151" s="35">
        <v>45491</v>
      </c>
      <c r="B151" s="3" t="s">
        <v>53</v>
      </c>
      <c r="C151" s="37">
        <f>VLOOKUP(B151,'ALL-GOLD-SILVER-STOCK'!C:H,2,)</f>
        <v>143.88</v>
      </c>
      <c r="D151" s="32">
        <f>VLOOKUP(B151,'ALL-GOLD-SILVER-STOCK'!C:H,3,)</f>
        <v>76.5</v>
      </c>
      <c r="E151" s="32">
        <f>VLOOKUP(B151,'ALL-GOLD-SILVER-STOCK'!C:H,4,)</f>
        <v>-11.5</v>
      </c>
      <c r="F151" s="32">
        <f>VLOOKUP(B151,'ALL-GOLD-SILVER-STOCK'!C:H,5,)</f>
        <v>89.9</v>
      </c>
      <c r="G151" s="33">
        <f>VLOOKUP(B151,'ALL-GOLD-SILVER-STOCK'!C:H,6,)</f>
        <v>9895.1311800000003</v>
      </c>
      <c r="H151" s="40">
        <v>14850</v>
      </c>
      <c r="J151" s="24">
        <f t="shared" si="17"/>
        <v>3165.3608199999981</v>
      </c>
      <c r="K151" s="34">
        <v>139.5</v>
      </c>
      <c r="L151" s="32">
        <v>63</v>
      </c>
      <c r="M151" s="32">
        <v>80</v>
      </c>
      <c r="N151" s="36">
        <f t="shared" si="16"/>
        <v>6960.4919999999993</v>
      </c>
      <c r="O151" s="32">
        <v>8750</v>
      </c>
      <c r="P151" s="36">
        <f t="shared" si="18"/>
        <v>-1789.5080000000007</v>
      </c>
    </row>
    <row r="152" spans="1:25">
      <c r="A152" s="35">
        <v>45491</v>
      </c>
      <c r="B152" s="32" t="s">
        <v>313</v>
      </c>
      <c r="C152" s="37">
        <f>VLOOKUP(B152,'ALL-GOLD-SILVER-STOCK'!C:H,2,)</f>
        <v>5.67</v>
      </c>
      <c r="D152" s="32">
        <f>VLOOKUP(B152,'ALL-GOLD-SILVER-STOCK'!C:H,3,)</f>
        <v>92.5</v>
      </c>
      <c r="E152" s="32">
        <f>VLOOKUP(B152,'ALL-GOLD-SILVER-STOCK'!C:H,4,)</f>
        <v>92.5</v>
      </c>
      <c r="F152" s="32">
        <f>VLOOKUP(B152,'ALL-GOLD-SILVER-STOCK'!C:H,5,)</f>
        <v>131.65</v>
      </c>
      <c r="G152" s="33">
        <f>VLOOKUP(B152,'ALL-GOLD-SILVER-STOCK'!C:H,6,)</f>
        <v>746.45550000000003</v>
      </c>
      <c r="H152" s="40">
        <v>1400</v>
      </c>
      <c r="J152" s="24">
        <f t="shared" si="17"/>
        <v>653.54449999999997</v>
      </c>
      <c r="L152" s="32">
        <v>63</v>
      </c>
      <c r="N152" s="36">
        <f t="shared" si="16"/>
        <v>0</v>
      </c>
      <c r="P152" s="36">
        <f t="shared" si="18"/>
        <v>0</v>
      </c>
    </row>
    <row r="153" spans="1:25">
      <c r="A153" s="35">
        <v>45491</v>
      </c>
      <c r="B153" s="32" t="s">
        <v>722</v>
      </c>
      <c r="C153" s="37">
        <f>VLOOKUP(B153,'ALL-GOLD-SILVER-STOCK'!C:H,2,)</f>
        <v>19.3</v>
      </c>
      <c r="D153" s="32">
        <f>VLOOKUP(B153,'ALL-GOLD-SILVER-STOCK'!C:H,3,)</f>
        <v>73.5</v>
      </c>
      <c r="E153" s="32">
        <f>VLOOKUP(B153,'ALL-GOLD-SILVER-STOCK'!C:H,4,)</f>
        <v>73.5</v>
      </c>
      <c r="F153" s="32">
        <f>VLOOKUP(B153,'ALL-GOLD-SILVER-STOCK'!C:H,5,)</f>
        <v>92.4</v>
      </c>
      <c r="G153" s="33">
        <f>VLOOKUP(B153,'ALL-GOLD-SILVER-STOCK'!C:H,6,)</f>
        <v>1310.7402</v>
      </c>
      <c r="H153" s="40">
        <v>2400</v>
      </c>
      <c r="J153" s="24">
        <f t="shared" si="17"/>
        <v>1089.2598</v>
      </c>
      <c r="L153" s="32">
        <v>63</v>
      </c>
      <c r="N153" s="36">
        <f t="shared" si="16"/>
        <v>0</v>
      </c>
      <c r="P153" s="36">
        <f t="shared" si="18"/>
        <v>0</v>
      </c>
    </row>
    <row r="154" spans="1:25">
      <c r="A154" s="35">
        <v>45491</v>
      </c>
      <c r="B154" s="18" t="s">
        <v>117</v>
      </c>
      <c r="C154" s="37">
        <f>VLOOKUP(B154,'ALL-GOLD-SILVER-STOCK'!C:H,2,)</f>
        <v>44.3</v>
      </c>
      <c r="D154" s="32">
        <f>VLOOKUP(B154,'ALL-GOLD-SILVER-STOCK'!C:H,3,)</f>
        <v>82</v>
      </c>
      <c r="E154" s="32">
        <f>VLOOKUP(B154,'ALL-GOLD-SILVER-STOCK'!C:H,4,)</f>
        <v>-17</v>
      </c>
      <c r="F154" s="32">
        <f>VLOOKUP(B154,'ALL-GOLD-SILVER-STOCK'!C:H,5,)</f>
        <v>90</v>
      </c>
      <c r="G154" s="33">
        <f>VLOOKUP(B154,'ALL-GOLD-SILVER-STOCK'!C:H,6,)</f>
        <v>3269.34</v>
      </c>
      <c r="H154" s="40">
        <v>5000</v>
      </c>
      <c r="J154" s="24">
        <f t="shared" si="17"/>
        <v>966.70799999999963</v>
      </c>
      <c r="K154" s="34">
        <v>38</v>
      </c>
      <c r="L154" s="32">
        <v>63</v>
      </c>
      <c r="M154" s="32">
        <v>80</v>
      </c>
      <c r="N154" s="36">
        <f t="shared" si="16"/>
        <v>1896.0479999999998</v>
      </c>
      <c r="O154" s="32">
        <v>2660</v>
      </c>
      <c r="P154" s="36">
        <f t="shared" si="18"/>
        <v>-763.95200000000023</v>
      </c>
    </row>
    <row r="155" spans="1:25">
      <c r="A155" s="35">
        <v>45491</v>
      </c>
      <c r="B155" s="32" t="s">
        <v>348</v>
      </c>
      <c r="C155" s="37">
        <f>VLOOKUP(B155,'ALL-GOLD-SILVER-STOCK'!C:H,2,)</f>
        <v>1.21</v>
      </c>
      <c r="D155" s="32">
        <f>VLOOKUP(B155,'ALL-GOLD-SILVER-STOCK'!C:H,3,)</f>
        <v>92.5</v>
      </c>
      <c r="E155" s="32">
        <f>VLOOKUP(B155,'ALL-GOLD-SILVER-STOCK'!C:H,4,)</f>
        <v>92.5</v>
      </c>
      <c r="F155" s="32">
        <f>VLOOKUP(B155,'ALL-GOLD-SILVER-STOCK'!C:H,5,)</f>
        <v>131.65</v>
      </c>
      <c r="G155" s="33">
        <f>VLOOKUP(B155,'ALL-GOLD-SILVER-STOCK'!C:H,6,)</f>
        <v>159.29650000000001</v>
      </c>
      <c r="H155" s="40">
        <v>200</v>
      </c>
      <c r="J155" s="24">
        <f t="shared" si="17"/>
        <v>40.703499999999991</v>
      </c>
      <c r="L155" s="32">
        <v>63</v>
      </c>
      <c r="N155" s="36">
        <f t="shared" si="16"/>
        <v>0</v>
      </c>
      <c r="P155" s="36">
        <f t="shared" si="18"/>
        <v>0</v>
      </c>
    </row>
    <row r="156" spans="1:25">
      <c r="A156" s="35">
        <v>45492</v>
      </c>
      <c r="B156" s="49" t="s">
        <v>316</v>
      </c>
      <c r="C156" s="37">
        <f>VLOOKUP(B156,'ALL-GOLD-SILVER-STOCK'!C:H,2,)</f>
        <v>5.95</v>
      </c>
      <c r="D156" s="32">
        <f>VLOOKUP(B156,'ALL-GOLD-SILVER-STOCK'!C:H,3,)</f>
        <v>92.5</v>
      </c>
      <c r="E156" s="32">
        <f>VLOOKUP(B156,'ALL-GOLD-SILVER-STOCK'!C:H,4,)</f>
        <v>92.5</v>
      </c>
      <c r="F156" s="32">
        <f>VLOOKUP(B156,'ALL-GOLD-SILVER-STOCK'!C:H,5,)</f>
        <v>131.65</v>
      </c>
      <c r="G156" s="33">
        <f>VLOOKUP(B156,'ALL-GOLD-SILVER-STOCK'!C:H,6,)</f>
        <v>783.31750000000011</v>
      </c>
      <c r="H156" s="40">
        <v>1000</v>
      </c>
      <c r="J156" s="24">
        <f t="shared" si="17"/>
        <v>216.68249999999989</v>
      </c>
      <c r="L156" s="32">
        <v>63</v>
      </c>
      <c r="N156" s="36">
        <f t="shared" si="16"/>
        <v>0</v>
      </c>
      <c r="P156" s="36">
        <f t="shared" si="18"/>
        <v>0</v>
      </c>
    </row>
    <row r="157" spans="1:25">
      <c r="A157" s="35">
        <v>45492</v>
      </c>
      <c r="B157" s="49" t="s">
        <v>564</v>
      </c>
      <c r="C157" s="37">
        <f>VLOOKUP(B157,'ALL-GOLD-SILVER-STOCK'!C:H,2,)</f>
        <v>16.100000000000001</v>
      </c>
      <c r="D157" s="32">
        <f>VLOOKUP(B157,'ALL-GOLD-SILVER-STOCK'!C:H,3,)</f>
        <v>95</v>
      </c>
      <c r="E157" s="32">
        <f>VLOOKUP(B157,'ALL-GOLD-SILVER-STOCK'!C:H,4,)</f>
        <v>-3</v>
      </c>
      <c r="F157" s="32">
        <f>VLOOKUP(B157,'ALL-GOLD-SILVER-STOCK'!C:H,5,)</f>
        <v>7218.2</v>
      </c>
      <c r="G157" s="33">
        <f>VLOOKUP(B157,'ALL-GOLD-SILVER-STOCK'!C:H,6,)</f>
        <v>110402.36900000001</v>
      </c>
      <c r="H157" s="40">
        <v>114000</v>
      </c>
      <c r="I157" s="32" t="s">
        <v>723</v>
      </c>
      <c r="J157" s="24">
        <f>((H157+P157+P158)-G157)</f>
        <v>5380.8356399999902</v>
      </c>
      <c r="K157" s="34">
        <v>1.87</v>
      </c>
      <c r="L157" s="32">
        <v>80</v>
      </c>
      <c r="M157" s="32">
        <v>7000</v>
      </c>
      <c r="N157" s="36">
        <f t="shared" si="16"/>
        <v>10367.280000000001</v>
      </c>
      <c r="O157" s="32">
        <v>8500</v>
      </c>
      <c r="P157" s="36">
        <f t="shared" si="18"/>
        <v>1867.2800000000007</v>
      </c>
    </row>
    <row r="158" spans="1:25" s="52" customFormat="1">
      <c r="A158" s="51">
        <v>45492</v>
      </c>
      <c r="B158" s="52" t="s">
        <v>743</v>
      </c>
      <c r="C158" s="53">
        <v>0</v>
      </c>
      <c r="D158" s="52">
        <v>0</v>
      </c>
      <c r="E158" s="52">
        <v>0</v>
      </c>
      <c r="F158" s="52">
        <v>0</v>
      </c>
      <c r="G158" s="54">
        <v>0</v>
      </c>
      <c r="H158" s="55"/>
      <c r="J158" s="56">
        <f t="shared" ref="J158:J166" si="19">((H158+P158)-G158)</f>
        <v>-84.075360000000046</v>
      </c>
      <c r="K158" s="57">
        <v>10.34</v>
      </c>
      <c r="L158" s="52">
        <v>63</v>
      </c>
      <c r="M158" s="52">
        <v>80</v>
      </c>
      <c r="N158" s="58">
        <f t="shared" si="16"/>
        <v>515.92463999999995</v>
      </c>
      <c r="O158" s="52">
        <v>600</v>
      </c>
      <c r="P158" s="58">
        <f t="shared" si="18"/>
        <v>-84.075360000000046</v>
      </c>
      <c r="Q158" s="59"/>
      <c r="R158" s="59"/>
      <c r="S158" s="59"/>
      <c r="T158" s="59"/>
      <c r="U158" s="59"/>
      <c r="V158" s="59"/>
      <c r="W158" s="59"/>
      <c r="Y158" s="58"/>
    </row>
    <row r="159" spans="1:25">
      <c r="A159" s="35">
        <v>45492</v>
      </c>
      <c r="B159" s="15" t="s">
        <v>103</v>
      </c>
      <c r="C159" s="37">
        <f>VLOOKUP(B159,'ALL-GOLD-SILVER-STOCK'!C:H,2,)</f>
        <v>25.11</v>
      </c>
      <c r="D159" s="32">
        <f>VLOOKUP(B159,'ALL-GOLD-SILVER-STOCK'!C:H,3,)</f>
        <v>65</v>
      </c>
      <c r="E159" s="32">
        <f>VLOOKUP(B159,'ALL-GOLD-SILVER-STOCK'!C:H,4,)</f>
        <v>-10</v>
      </c>
      <c r="F159" s="32">
        <f>VLOOKUP(B159,'ALL-GOLD-SILVER-STOCK'!C:H,5,)</f>
        <v>89</v>
      </c>
      <c r="G159" s="33">
        <f>VLOOKUP(B159,'ALL-GOLD-SILVER-STOCK'!C:H,6,)</f>
        <v>1452.6134999999999</v>
      </c>
      <c r="H159" s="40">
        <v>2500</v>
      </c>
      <c r="J159" s="24">
        <f t="shared" si="19"/>
        <v>635.41049999999996</v>
      </c>
      <c r="K159" s="34">
        <v>19</v>
      </c>
      <c r="L159" s="32">
        <v>63</v>
      </c>
      <c r="M159" s="32">
        <v>80</v>
      </c>
      <c r="N159" s="36">
        <f t="shared" si="16"/>
        <v>948.02399999999989</v>
      </c>
      <c r="O159" s="32">
        <v>1360</v>
      </c>
      <c r="P159" s="36">
        <f t="shared" si="18"/>
        <v>-411.97600000000011</v>
      </c>
    </row>
    <row r="160" spans="1:25">
      <c r="A160" s="35">
        <v>45492</v>
      </c>
      <c r="B160" s="32" t="s">
        <v>724</v>
      </c>
      <c r="C160" s="37">
        <f>VLOOKUP(B160,'ALL-GOLD-SILVER-STOCK'!C:H,2,)</f>
        <v>18.48</v>
      </c>
      <c r="D160" s="32">
        <f>VLOOKUP(B160,'ALL-GOLD-SILVER-STOCK'!C:H,3,)</f>
        <v>80</v>
      </c>
      <c r="E160" s="32">
        <f>VLOOKUP(B160,'ALL-GOLD-SILVER-STOCK'!C:H,4,)</f>
        <v>-15</v>
      </c>
      <c r="F160" s="32">
        <f>VLOOKUP(B160,'ALL-GOLD-SILVER-STOCK'!C:H,5,)</f>
        <v>90</v>
      </c>
      <c r="G160" s="33">
        <f>VLOOKUP(B160,'ALL-GOLD-SILVER-STOCK'!C:H,6,)</f>
        <v>1330.5600000000002</v>
      </c>
      <c r="H160" s="40">
        <v>2300</v>
      </c>
      <c r="J160" s="24">
        <f t="shared" si="19"/>
        <v>426.73599999999988</v>
      </c>
      <c r="K160" s="34">
        <v>26</v>
      </c>
      <c r="L160" s="32">
        <v>63</v>
      </c>
      <c r="M160" s="32">
        <v>80</v>
      </c>
      <c r="N160" s="36">
        <f t="shared" si="16"/>
        <v>1297.296</v>
      </c>
      <c r="O160" s="32">
        <v>1840</v>
      </c>
      <c r="P160" s="36">
        <f t="shared" si="18"/>
        <v>-542.70399999999995</v>
      </c>
    </row>
    <row r="161" spans="1:25">
      <c r="A161" s="35">
        <v>45492</v>
      </c>
      <c r="B161" s="18" t="s">
        <v>117</v>
      </c>
      <c r="C161" s="37">
        <f>VLOOKUP(B161,'ALL-GOLD-SILVER-STOCK'!C:H,2,)</f>
        <v>44.3</v>
      </c>
      <c r="D161" s="32">
        <f>VLOOKUP(B161,'ALL-GOLD-SILVER-STOCK'!C:H,3,)</f>
        <v>82</v>
      </c>
      <c r="E161" s="32">
        <f>VLOOKUP(B161,'ALL-GOLD-SILVER-STOCK'!C:H,4,)</f>
        <v>-17</v>
      </c>
      <c r="F161" s="32">
        <f>VLOOKUP(B161,'ALL-GOLD-SILVER-STOCK'!C:H,5,)</f>
        <v>90</v>
      </c>
      <c r="G161" s="33">
        <f>VLOOKUP(B161,'ALL-GOLD-SILVER-STOCK'!C:H,6,)</f>
        <v>3269.34</v>
      </c>
      <c r="H161" s="40">
        <v>5100</v>
      </c>
      <c r="J161" s="24">
        <f t="shared" si="19"/>
        <v>1026.7079999999996</v>
      </c>
      <c r="K161" s="34">
        <v>38</v>
      </c>
      <c r="L161" s="32">
        <v>63</v>
      </c>
      <c r="M161" s="32">
        <v>80</v>
      </c>
      <c r="N161" s="36">
        <f t="shared" si="16"/>
        <v>1896.0479999999998</v>
      </c>
      <c r="O161" s="32">
        <v>2700</v>
      </c>
      <c r="P161" s="36">
        <f t="shared" si="18"/>
        <v>-803.95200000000023</v>
      </c>
    </row>
    <row r="162" spans="1:25">
      <c r="A162" s="35">
        <v>45492</v>
      </c>
      <c r="B162" s="32" t="s">
        <v>725</v>
      </c>
      <c r="C162" s="37">
        <f>VLOOKUP(B162,'ALL-GOLD-SILVER-STOCK'!C:H,2,)</f>
        <v>19.3</v>
      </c>
      <c r="D162" s="32">
        <f>VLOOKUP(B162,'ALL-GOLD-SILVER-STOCK'!C:H,3,)</f>
        <v>73.5</v>
      </c>
      <c r="E162" s="32">
        <f>VLOOKUP(B162,'ALL-GOLD-SILVER-STOCK'!C:H,4,)</f>
        <v>73.5</v>
      </c>
      <c r="F162" s="32">
        <f>VLOOKUP(B162,'ALL-GOLD-SILVER-STOCK'!C:H,5,)</f>
        <v>92.4</v>
      </c>
      <c r="G162" s="33">
        <f>VLOOKUP(B162,'ALL-GOLD-SILVER-STOCK'!C:H,6,)</f>
        <v>1310.7402</v>
      </c>
      <c r="H162" s="40">
        <v>2400</v>
      </c>
      <c r="J162" s="24">
        <f t="shared" si="19"/>
        <v>1089.2598</v>
      </c>
      <c r="L162" s="32">
        <v>63</v>
      </c>
      <c r="N162" s="36">
        <f t="shared" si="16"/>
        <v>0</v>
      </c>
      <c r="P162" s="36">
        <f t="shared" si="18"/>
        <v>0</v>
      </c>
    </row>
    <row r="163" spans="1:25">
      <c r="A163" s="35">
        <v>45492</v>
      </c>
      <c r="B163" s="49" t="s">
        <v>349</v>
      </c>
      <c r="C163" s="37">
        <f>VLOOKUP(B163,'ALL-GOLD-SILVER-STOCK'!C:H,2,)</f>
        <v>1.2</v>
      </c>
      <c r="D163" s="32">
        <f>VLOOKUP(B163,'ALL-GOLD-SILVER-STOCK'!C:H,3,)</f>
        <v>92.5</v>
      </c>
      <c r="E163" s="32">
        <f>VLOOKUP(B163,'ALL-GOLD-SILVER-STOCK'!C:H,4,)</f>
        <v>92.5</v>
      </c>
      <c r="F163" s="32">
        <f>VLOOKUP(B163,'ALL-GOLD-SILVER-STOCK'!C:H,5,)</f>
        <v>131.65</v>
      </c>
      <c r="G163" s="33">
        <f>VLOOKUP(B163,'ALL-GOLD-SILVER-STOCK'!C:H,6,)</f>
        <v>157.97999999999999</v>
      </c>
      <c r="H163" s="40">
        <v>300</v>
      </c>
      <c r="J163" s="24">
        <f t="shared" si="19"/>
        <v>142.02000000000001</v>
      </c>
      <c r="L163" s="32">
        <v>63</v>
      </c>
      <c r="N163" s="36">
        <f t="shared" si="16"/>
        <v>0</v>
      </c>
      <c r="P163" s="36">
        <f t="shared" si="18"/>
        <v>0</v>
      </c>
    </row>
    <row r="164" spans="1:25">
      <c r="A164" s="35">
        <v>45493</v>
      </c>
      <c r="B164" s="32" t="s">
        <v>726</v>
      </c>
      <c r="C164" s="37">
        <f>VLOOKUP(B164,'ALL-GOLD-SILVER-STOCK'!C:H,2,)</f>
        <v>6.08</v>
      </c>
      <c r="D164" s="32">
        <f>VLOOKUP(B164,'ALL-GOLD-SILVER-STOCK'!C:H,3,)</f>
        <v>100</v>
      </c>
      <c r="E164" s="32">
        <f>VLOOKUP(B164,'ALL-GOLD-SILVER-STOCK'!C:H,4,)</f>
        <v>8</v>
      </c>
      <c r="F164" s="32">
        <f>VLOOKUP(B164,'ALL-GOLD-SILVER-STOCK'!C:H,5,)</f>
        <v>7080</v>
      </c>
      <c r="G164" s="33">
        <f>VLOOKUP(B164,'ALL-GOLD-SILVER-STOCK'!C:H,6,)</f>
        <v>43046.400000000001</v>
      </c>
      <c r="H164" s="41">
        <v>47000</v>
      </c>
      <c r="I164" s="2">
        <v>7000</v>
      </c>
      <c r="J164" s="24">
        <f t="shared" si="19"/>
        <v>3953.5999999999985</v>
      </c>
      <c r="L164" s="32">
        <v>63</v>
      </c>
      <c r="N164" s="36">
        <f t="shared" si="16"/>
        <v>0</v>
      </c>
      <c r="P164" s="36">
        <f t="shared" si="18"/>
        <v>0</v>
      </c>
    </row>
    <row r="165" spans="1:25">
      <c r="A165" s="35">
        <v>45493</v>
      </c>
      <c r="B165" s="32" t="s">
        <v>688</v>
      </c>
      <c r="C165" s="37">
        <f>VLOOKUP(B165,'ALL-GOLD-SILVER-STOCK'!C:H,2,)</f>
        <v>0</v>
      </c>
      <c r="D165" s="32">
        <f>VLOOKUP(B165,'ALL-GOLD-SILVER-STOCK'!C:H,3,)</f>
        <v>0</v>
      </c>
      <c r="E165" s="32">
        <f>VLOOKUP(B165,'ALL-GOLD-SILVER-STOCK'!C:H,4,)</f>
        <v>0</v>
      </c>
      <c r="F165" s="32">
        <f>VLOOKUP(B165,'ALL-GOLD-SILVER-STOCK'!C:H,5,)</f>
        <v>0</v>
      </c>
      <c r="G165" s="33">
        <f>VLOOKUP(B165,'ALL-GOLD-SILVER-STOCK'!C:H,6,)</f>
        <v>135</v>
      </c>
      <c r="H165" s="40">
        <v>500</v>
      </c>
      <c r="J165" s="24">
        <f t="shared" si="19"/>
        <v>365</v>
      </c>
      <c r="L165" s="32">
        <v>63</v>
      </c>
      <c r="N165" s="36">
        <f t="shared" si="16"/>
        <v>0</v>
      </c>
      <c r="P165" s="36">
        <f t="shared" si="18"/>
        <v>0</v>
      </c>
    </row>
    <row r="166" spans="1:25">
      <c r="A166" s="35">
        <v>45494</v>
      </c>
      <c r="B166" s="49" t="s">
        <v>254</v>
      </c>
      <c r="C166" s="37">
        <f>VLOOKUP(B166,'ALL-GOLD-SILVER-STOCK'!C:H,2,)</f>
        <v>2.2599999999999998</v>
      </c>
      <c r="D166" s="32">
        <f>VLOOKUP(B166,'ALL-GOLD-SILVER-STOCK'!C:H,3,)</f>
        <v>92.5</v>
      </c>
      <c r="E166" s="32">
        <f>VLOOKUP(B166,'ALL-GOLD-SILVER-STOCK'!C:H,4,)</f>
        <v>92.5</v>
      </c>
      <c r="F166" s="32">
        <f>VLOOKUP(B166,'ALL-GOLD-SILVER-STOCK'!C:H,5,)</f>
        <v>127</v>
      </c>
      <c r="G166" s="33">
        <f>VLOOKUP(B166,'ALL-GOLD-SILVER-STOCK'!C:H,6,)</f>
        <v>287.02</v>
      </c>
      <c r="H166" s="40">
        <v>500</v>
      </c>
      <c r="J166" s="24">
        <f t="shared" si="19"/>
        <v>212.98000000000002</v>
      </c>
      <c r="L166" s="32">
        <v>63</v>
      </c>
      <c r="N166" s="36">
        <f t="shared" si="16"/>
        <v>0</v>
      </c>
      <c r="P166" s="36">
        <f t="shared" si="18"/>
        <v>0</v>
      </c>
    </row>
    <row r="167" spans="1:25" s="70" customFormat="1">
      <c r="A167" s="69">
        <v>45496</v>
      </c>
      <c r="B167" s="70" t="s">
        <v>727</v>
      </c>
      <c r="C167" s="71">
        <v>0</v>
      </c>
      <c r="D167" s="70">
        <v>0</v>
      </c>
      <c r="E167" s="70">
        <v>0</v>
      </c>
      <c r="F167" s="70">
        <v>0</v>
      </c>
      <c r="G167" s="72">
        <v>0</v>
      </c>
      <c r="H167" s="73"/>
      <c r="J167" s="74">
        <v>120</v>
      </c>
      <c r="K167" s="75"/>
      <c r="L167" s="70">
        <v>63</v>
      </c>
      <c r="N167" s="76">
        <f t="shared" ref="N167:N199" si="20">(((K167-(K167*1%))*L167)/100)*M167</f>
        <v>0</v>
      </c>
      <c r="P167" s="76">
        <f t="shared" si="18"/>
        <v>0</v>
      </c>
      <c r="Q167" s="77"/>
      <c r="R167" s="77"/>
      <c r="S167" s="77"/>
      <c r="T167" s="77"/>
      <c r="U167" s="77"/>
      <c r="V167" s="77"/>
      <c r="W167" s="77"/>
      <c r="Y167" s="76"/>
    </row>
    <row r="168" spans="1:25">
      <c r="A168" s="35">
        <v>45497</v>
      </c>
      <c r="B168" s="49" t="s">
        <v>343</v>
      </c>
      <c r="C168" s="37">
        <f>VLOOKUP(B168,'ALL-GOLD-SILVER-STOCK'!C:H,2,)</f>
        <v>1.1499999999999999</v>
      </c>
      <c r="D168" s="32">
        <f>VLOOKUP(B168,'ALL-GOLD-SILVER-STOCK'!C:H,3,)</f>
        <v>92.5</v>
      </c>
      <c r="E168" s="32">
        <f>VLOOKUP(B168,'ALL-GOLD-SILVER-STOCK'!C:H,4,)</f>
        <v>92.5</v>
      </c>
      <c r="F168" s="32">
        <f>VLOOKUP(B168,'ALL-GOLD-SILVER-STOCK'!C:H,5,)</f>
        <v>131.65</v>
      </c>
      <c r="G168" s="33">
        <f>VLOOKUP(B168,'ALL-GOLD-SILVER-STOCK'!C:H,6,)</f>
        <v>151.39750000000001</v>
      </c>
      <c r="H168" s="40">
        <v>300</v>
      </c>
      <c r="J168" s="24">
        <f>((H168+P168)-G168)</f>
        <v>148.60249999999999</v>
      </c>
      <c r="L168" s="32">
        <v>63</v>
      </c>
      <c r="N168" s="36">
        <f t="shared" si="20"/>
        <v>0</v>
      </c>
      <c r="P168" s="36">
        <f t="shared" si="18"/>
        <v>0</v>
      </c>
    </row>
    <row r="169" spans="1:25">
      <c r="A169" s="35">
        <v>45497</v>
      </c>
      <c r="B169" s="32" t="s">
        <v>728</v>
      </c>
      <c r="C169" s="37">
        <f>VLOOKUP(B169,'ALL-GOLD-SILVER-STOCK'!C:H,2,)</f>
        <v>6.63</v>
      </c>
      <c r="D169" s="32">
        <f>VLOOKUP(B169,'ALL-GOLD-SILVER-STOCK'!C:H,3,)</f>
        <v>73.5</v>
      </c>
      <c r="E169" s="32">
        <f>VLOOKUP(B169,'ALL-GOLD-SILVER-STOCK'!C:H,4,)</f>
        <v>73.5</v>
      </c>
      <c r="F169" s="32">
        <f>VLOOKUP(B169,'ALL-GOLD-SILVER-STOCK'!C:H,5,)</f>
        <v>92.4</v>
      </c>
      <c r="G169" s="33">
        <f>VLOOKUP(B169,'ALL-GOLD-SILVER-STOCK'!C:H,6,)</f>
        <v>450.26982000000004</v>
      </c>
      <c r="H169" s="40">
        <v>770</v>
      </c>
      <c r="J169" s="24">
        <f>((H169+P169)-G169)</f>
        <v>402.68185999999986</v>
      </c>
      <c r="K169" s="34">
        <v>8.9600000000000009</v>
      </c>
      <c r="L169" s="32">
        <v>63</v>
      </c>
      <c r="M169" s="32">
        <v>90</v>
      </c>
      <c r="N169" s="36">
        <f t="shared" si="20"/>
        <v>502.95167999999995</v>
      </c>
      <c r="O169" s="32">
        <v>420</v>
      </c>
      <c r="P169" s="36">
        <f t="shared" si="18"/>
        <v>82.951679999999953</v>
      </c>
    </row>
    <row r="170" spans="1:25" s="52" customFormat="1">
      <c r="A170" s="51">
        <v>45497</v>
      </c>
      <c r="B170" s="52" t="s">
        <v>729</v>
      </c>
      <c r="C170" s="53">
        <v>0</v>
      </c>
      <c r="D170" s="52">
        <v>0</v>
      </c>
      <c r="E170" s="52">
        <v>0</v>
      </c>
      <c r="F170" s="52">
        <v>0</v>
      </c>
      <c r="G170" s="54">
        <v>0</v>
      </c>
      <c r="H170" s="55"/>
      <c r="J170" s="56">
        <f>P170</f>
        <v>132.80631999999997</v>
      </c>
      <c r="K170" s="57">
        <v>6.67</v>
      </c>
      <c r="L170" s="52">
        <v>63</v>
      </c>
      <c r="M170" s="52">
        <v>80</v>
      </c>
      <c r="N170" s="58">
        <f t="shared" si="20"/>
        <v>332.80631999999997</v>
      </c>
      <c r="O170" s="52">
        <v>200</v>
      </c>
      <c r="P170" s="58">
        <f t="shared" si="18"/>
        <v>132.80631999999997</v>
      </c>
      <c r="Q170" s="59"/>
      <c r="R170" s="59"/>
      <c r="S170" s="59"/>
      <c r="T170" s="59"/>
      <c r="U170" s="59"/>
      <c r="V170" s="59"/>
      <c r="W170" s="59"/>
      <c r="Y170" s="58"/>
    </row>
    <row r="171" spans="1:25">
      <c r="A171" s="35">
        <v>45497</v>
      </c>
      <c r="B171" s="49" t="s">
        <v>366</v>
      </c>
      <c r="C171" s="37">
        <f>VLOOKUP(B171,'ALL-GOLD-SILVER-STOCK'!C:H,2,)</f>
        <v>1.19</v>
      </c>
      <c r="D171" s="32">
        <f>VLOOKUP(B171,'ALL-GOLD-SILVER-STOCK'!C:H,3,)</f>
        <v>92.5</v>
      </c>
      <c r="E171" s="32">
        <f>VLOOKUP(B171,'ALL-GOLD-SILVER-STOCK'!C:H,4,)</f>
        <v>92.5</v>
      </c>
      <c r="F171" s="32">
        <f>VLOOKUP(B171,'ALL-GOLD-SILVER-STOCK'!C:H,5,)</f>
        <v>131.65</v>
      </c>
      <c r="G171" s="33">
        <f>VLOOKUP(B171,'ALL-GOLD-SILVER-STOCK'!C:H,6,)</f>
        <v>156.6635</v>
      </c>
      <c r="H171" s="40">
        <v>200</v>
      </c>
      <c r="J171" s="24">
        <f t="shared" ref="J171:J185" si="21">((H171+P171)-G171)</f>
        <v>43.336500000000001</v>
      </c>
      <c r="L171" s="32">
        <v>63</v>
      </c>
      <c r="N171" s="36">
        <f t="shared" si="20"/>
        <v>0</v>
      </c>
      <c r="P171" s="36">
        <f t="shared" si="18"/>
        <v>0</v>
      </c>
    </row>
    <row r="172" spans="1:25">
      <c r="A172" s="35">
        <v>45498</v>
      </c>
      <c r="B172" s="32" t="s">
        <v>486</v>
      </c>
      <c r="C172" s="37">
        <f>VLOOKUP(B172,'ALL-GOLD-SILVER-STOCK'!C:H,2,)</f>
        <v>0.48</v>
      </c>
      <c r="D172" s="32">
        <f>VLOOKUP(B172,'ALL-GOLD-SILVER-STOCK'!C:H,3,)</f>
        <v>96.75</v>
      </c>
      <c r="E172" s="32">
        <f>VLOOKUP(B172,'ALL-GOLD-SILVER-STOCK'!C:H,4,)</f>
        <v>-4.75</v>
      </c>
      <c r="F172" s="32">
        <f>VLOOKUP(B172,'ALL-GOLD-SILVER-STOCK'!C:H,5,)</f>
        <v>7218.2</v>
      </c>
      <c r="G172" s="33">
        <f>VLOOKUP(B172,'ALL-GOLD-SILVER-STOCK'!C:H,6,)</f>
        <v>3352.1320799999999</v>
      </c>
      <c r="H172" s="40">
        <v>3750</v>
      </c>
      <c r="J172" s="24">
        <f t="shared" si="21"/>
        <v>397.86792000000014</v>
      </c>
      <c r="L172" s="32">
        <v>63</v>
      </c>
      <c r="N172" s="36">
        <f t="shared" si="20"/>
        <v>0</v>
      </c>
      <c r="P172" s="36">
        <f t="shared" si="18"/>
        <v>0</v>
      </c>
    </row>
    <row r="173" spans="1:25">
      <c r="A173" s="35">
        <v>45498</v>
      </c>
      <c r="B173" s="32" t="s">
        <v>730</v>
      </c>
      <c r="C173" s="37">
        <f>VLOOKUP(B173,'ALL-GOLD-SILVER-STOCK'!C:H,2,)</f>
        <v>12.04</v>
      </c>
      <c r="D173" s="32">
        <f>VLOOKUP(B173,'ALL-GOLD-SILVER-STOCK'!C:H,3,)</f>
        <v>96.75</v>
      </c>
      <c r="E173" s="32">
        <f>VLOOKUP(B173,'ALL-GOLD-SILVER-STOCK'!C:H,4,)</f>
        <v>4.75</v>
      </c>
      <c r="F173" s="32">
        <f>VLOOKUP(B173,'ALL-GOLD-SILVER-STOCK'!C:H,5,)</f>
        <v>7400</v>
      </c>
      <c r="G173" s="33">
        <f>VLOOKUP(B173,'ALL-GOLD-SILVER-STOCK'!C:H,6,)</f>
        <v>86200.37999999999</v>
      </c>
      <c r="J173" s="24">
        <f t="shared" si="21"/>
        <v>18060.777000000016</v>
      </c>
      <c r="K173" s="34">
        <v>16.3</v>
      </c>
      <c r="L173" s="32">
        <v>91</v>
      </c>
      <c r="M173" s="32">
        <v>7100</v>
      </c>
      <c r="N173" s="36">
        <f t="shared" si="20"/>
        <v>104261.15700000001</v>
      </c>
      <c r="P173" s="36">
        <f t="shared" si="18"/>
        <v>104261.15700000001</v>
      </c>
    </row>
    <row r="174" spans="1:25">
      <c r="A174" s="35">
        <v>45498</v>
      </c>
      <c r="B174" s="32" t="s">
        <v>731</v>
      </c>
      <c r="C174" s="37">
        <f>VLOOKUP(B174,'ALL-GOLD-SILVER-STOCK'!C:H,2,)</f>
        <v>1</v>
      </c>
      <c r="D174" s="32">
        <f>VLOOKUP(B174,'ALL-GOLD-SILVER-STOCK'!C:H,3,)</f>
        <v>100</v>
      </c>
      <c r="E174" s="32">
        <f>VLOOKUP(B174,'ALL-GOLD-SILVER-STOCK'!C:H,4,)</f>
        <v>8</v>
      </c>
      <c r="F174" s="32">
        <f>VLOOKUP(B174,'ALL-GOLD-SILVER-STOCK'!C:H,5,)</f>
        <v>7080</v>
      </c>
      <c r="G174" s="33">
        <f>VLOOKUP(B174,'ALL-GOLD-SILVER-STOCK'!C:H,6,)</f>
        <v>7080</v>
      </c>
      <c r="H174" s="40">
        <v>0</v>
      </c>
      <c r="J174" s="24">
        <f t="shared" si="21"/>
        <v>2514.5850000000028</v>
      </c>
      <c r="K174" s="34">
        <v>1.5</v>
      </c>
      <c r="L174" s="32">
        <v>91</v>
      </c>
      <c r="M174" s="32">
        <v>7100</v>
      </c>
      <c r="N174" s="36">
        <f t="shared" si="20"/>
        <v>9594.5850000000028</v>
      </c>
      <c r="O174" s="32">
        <v>0</v>
      </c>
      <c r="P174" s="36">
        <f t="shared" si="18"/>
        <v>9594.5850000000028</v>
      </c>
    </row>
    <row r="175" spans="1:25">
      <c r="A175" s="35">
        <v>45498</v>
      </c>
      <c r="B175" s="32" t="s">
        <v>732</v>
      </c>
      <c r="C175" s="37">
        <f>VLOOKUP(B175,'ALL-GOLD-SILVER-STOCK'!C:H,2,)</f>
        <v>4.09</v>
      </c>
      <c r="D175" s="32">
        <f>VLOOKUP(B175,'ALL-GOLD-SILVER-STOCK'!C:H,3,)</f>
        <v>95.5</v>
      </c>
      <c r="E175" s="32">
        <f>VLOOKUP(B175,'ALL-GOLD-SILVER-STOCK'!C:H,4,)</f>
        <v>3.5</v>
      </c>
      <c r="F175" s="32">
        <f>VLOOKUP(B175,'ALL-GOLD-SILVER-STOCK'!C:H,5,)</f>
        <v>7400</v>
      </c>
      <c r="G175" s="33">
        <f>VLOOKUP(B175,'ALL-GOLD-SILVER-STOCK'!C:H,6,)</f>
        <v>28904.03</v>
      </c>
      <c r="H175" s="40">
        <v>31500</v>
      </c>
      <c r="J175" s="24">
        <f t="shared" si="21"/>
        <v>2595.9700000000012</v>
      </c>
      <c r="L175" s="32">
        <v>63</v>
      </c>
      <c r="N175" s="36">
        <f t="shared" si="20"/>
        <v>0</v>
      </c>
      <c r="P175" s="36">
        <f t="shared" si="18"/>
        <v>0</v>
      </c>
    </row>
    <row r="176" spans="1:25">
      <c r="A176" s="35">
        <v>45499</v>
      </c>
      <c r="B176" s="32" t="s">
        <v>432</v>
      </c>
      <c r="C176" s="37">
        <f>VLOOKUP(B176,'ALL-GOLD-SILVER-STOCK'!C:H,2,)</f>
        <v>30</v>
      </c>
      <c r="D176" s="32">
        <f>VLOOKUP(B176,'ALL-GOLD-SILVER-STOCK'!C:H,3,)</f>
        <v>92.5</v>
      </c>
      <c r="E176" s="32">
        <f>VLOOKUP(B176,'ALL-GOLD-SILVER-STOCK'!C:H,4,)</f>
        <v>92.5</v>
      </c>
      <c r="F176" s="32">
        <f>VLOOKUP(B176,'ALL-GOLD-SILVER-STOCK'!C:H,5,)</f>
        <v>115</v>
      </c>
      <c r="G176" s="33">
        <f>VLOOKUP(B176,'ALL-GOLD-SILVER-STOCK'!C:H,6,)</f>
        <v>3450</v>
      </c>
      <c r="H176" s="40">
        <v>5500</v>
      </c>
      <c r="J176" s="24">
        <f t="shared" si="21"/>
        <v>2050</v>
      </c>
      <c r="L176" s="32">
        <v>63</v>
      </c>
      <c r="N176" s="36">
        <f t="shared" si="20"/>
        <v>0</v>
      </c>
      <c r="P176" s="36">
        <f t="shared" si="18"/>
        <v>0</v>
      </c>
    </row>
    <row r="177" spans="1:25">
      <c r="A177" s="35">
        <v>45499</v>
      </c>
      <c r="B177" s="32" t="s">
        <v>433</v>
      </c>
      <c r="C177" s="37">
        <f>VLOOKUP(B177,'ALL-GOLD-SILVER-STOCK'!C:H,2,)</f>
        <v>30</v>
      </c>
      <c r="D177" s="32">
        <f>VLOOKUP(B177,'ALL-GOLD-SILVER-STOCK'!C:H,3,)</f>
        <v>92.5</v>
      </c>
      <c r="E177" s="32">
        <f>VLOOKUP(B177,'ALL-GOLD-SILVER-STOCK'!C:H,4,)</f>
        <v>92.5</v>
      </c>
      <c r="F177" s="32">
        <f>VLOOKUP(B177,'ALL-GOLD-SILVER-STOCK'!C:H,5,)</f>
        <v>115</v>
      </c>
      <c r="G177" s="33">
        <f>VLOOKUP(B177,'ALL-GOLD-SILVER-STOCK'!C:H,6,)</f>
        <v>3450</v>
      </c>
      <c r="H177" s="40">
        <v>5500</v>
      </c>
      <c r="J177" s="24">
        <f t="shared" si="21"/>
        <v>2050</v>
      </c>
      <c r="L177" s="32">
        <v>63</v>
      </c>
      <c r="N177" s="36">
        <f t="shared" si="20"/>
        <v>0</v>
      </c>
      <c r="P177" s="36">
        <f t="shared" si="18"/>
        <v>0</v>
      </c>
    </row>
    <row r="178" spans="1:25">
      <c r="A178" s="35">
        <v>45499</v>
      </c>
      <c r="B178" s="32" t="s">
        <v>733</v>
      </c>
      <c r="C178" s="37">
        <f>VLOOKUP(B178,'ALL-GOLD-SILVER-STOCK'!C:H,2,)</f>
        <v>47</v>
      </c>
      <c r="D178" s="32">
        <f>VLOOKUP(B178,'ALL-GOLD-SILVER-STOCK'!C:H,3,)</f>
        <v>92.5</v>
      </c>
      <c r="E178" s="32">
        <f>VLOOKUP(B178,'ALL-GOLD-SILVER-STOCK'!C:H,4,)</f>
        <v>0</v>
      </c>
      <c r="F178" s="32">
        <f>VLOOKUP(B178,'ALL-GOLD-SILVER-STOCK'!C:H,5,)</f>
        <v>0</v>
      </c>
      <c r="G178" s="33">
        <f>VLOOKUP(B178,'ALL-GOLD-SILVER-STOCK'!C:H,6,)</f>
        <v>5150</v>
      </c>
      <c r="H178" s="40">
        <v>7500</v>
      </c>
      <c r="J178" s="24">
        <f t="shared" si="21"/>
        <v>2350</v>
      </c>
      <c r="L178" s="32">
        <v>63</v>
      </c>
      <c r="N178" s="36">
        <f t="shared" si="20"/>
        <v>0</v>
      </c>
      <c r="P178" s="36">
        <f t="shared" si="18"/>
        <v>0</v>
      </c>
    </row>
    <row r="179" spans="1:25">
      <c r="A179" s="35">
        <v>45500</v>
      </c>
      <c r="B179" s="32" t="s">
        <v>734</v>
      </c>
      <c r="C179" s="37">
        <f>VLOOKUP(B179,'ALL-GOLD-SILVER-STOCK'!C:H,2,)</f>
        <v>7.65</v>
      </c>
      <c r="D179" s="32">
        <f>VLOOKUP(B179,'ALL-GOLD-SILVER-STOCK'!C:H,3,)</f>
        <v>86</v>
      </c>
      <c r="E179" s="32">
        <f>VLOOKUP(B179,'ALL-GOLD-SILVER-STOCK'!C:H,4,)</f>
        <v>21</v>
      </c>
      <c r="F179" s="32">
        <f>VLOOKUP(B179,'ALL-GOLD-SILVER-STOCK'!C:H,5,)</f>
        <v>82</v>
      </c>
      <c r="G179" s="33">
        <f>VLOOKUP(B179,'ALL-GOLD-SILVER-STOCK'!C:H,6,)</f>
        <v>550</v>
      </c>
      <c r="H179" s="40">
        <v>900</v>
      </c>
      <c r="J179" s="24">
        <f t="shared" si="21"/>
        <v>350</v>
      </c>
      <c r="L179" s="32">
        <v>63</v>
      </c>
      <c r="N179" s="36">
        <f t="shared" si="20"/>
        <v>0</v>
      </c>
      <c r="P179" s="36">
        <f t="shared" si="18"/>
        <v>0</v>
      </c>
    </row>
    <row r="180" spans="1:25">
      <c r="A180" s="35">
        <v>45502</v>
      </c>
      <c r="B180" s="32" t="s">
        <v>642</v>
      </c>
      <c r="C180" s="37">
        <f>VLOOKUP(B180,'ALL-GOLD-SILVER-STOCK'!C:H,2,)</f>
        <v>13.8</v>
      </c>
      <c r="D180" s="32">
        <f>VLOOKUP(B180,'ALL-GOLD-SILVER-STOCK'!C:H,3,)</f>
        <v>86</v>
      </c>
      <c r="E180" s="32">
        <f>VLOOKUP(B180,'ALL-GOLD-SILVER-STOCK'!C:H,4,)</f>
        <v>-65</v>
      </c>
      <c r="F180" s="32">
        <f>VLOOKUP(B180,'ALL-GOLD-SILVER-STOCK'!C:H,5,)</f>
        <v>90</v>
      </c>
      <c r="G180" s="33">
        <f>VLOOKUP(B180,'ALL-GOLD-SILVER-STOCK'!C:H,6,)</f>
        <v>1068.1200000000001</v>
      </c>
      <c r="H180" s="40">
        <v>1650</v>
      </c>
      <c r="J180" s="24">
        <f t="shared" si="21"/>
        <v>581.87999999999988</v>
      </c>
      <c r="L180" s="32">
        <v>63</v>
      </c>
      <c r="N180" s="36">
        <f t="shared" si="20"/>
        <v>0</v>
      </c>
      <c r="P180" s="36">
        <f t="shared" si="18"/>
        <v>0</v>
      </c>
    </row>
    <row r="181" spans="1:25">
      <c r="A181" s="35">
        <v>45502</v>
      </c>
      <c r="B181" s="32" t="s">
        <v>735</v>
      </c>
      <c r="C181" s="37">
        <f>VLOOKUP(B181,'ALL-GOLD-SILVER-STOCK'!C:H,2,)</f>
        <v>0.95</v>
      </c>
      <c r="D181" s="32">
        <f>VLOOKUP(B181,'ALL-GOLD-SILVER-STOCK'!C:H,3,)</f>
        <v>0</v>
      </c>
      <c r="E181" s="32">
        <f>VLOOKUP(B181,'ALL-GOLD-SILVER-STOCK'!C:H,4,)</f>
        <v>0</v>
      </c>
      <c r="F181" s="32">
        <f>VLOOKUP(B181,'ALL-GOLD-SILVER-STOCK'!C:H,5,)</f>
        <v>0</v>
      </c>
      <c r="G181" s="33">
        <v>5450</v>
      </c>
      <c r="H181" s="40">
        <v>6500</v>
      </c>
      <c r="J181" s="24">
        <f t="shared" si="21"/>
        <v>1050</v>
      </c>
      <c r="L181" s="32">
        <v>63</v>
      </c>
      <c r="N181" s="36">
        <f t="shared" si="20"/>
        <v>0</v>
      </c>
      <c r="P181" s="36">
        <f t="shared" si="18"/>
        <v>0</v>
      </c>
    </row>
    <row r="182" spans="1:25">
      <c r="A182" s="35">
        <v>45502</v>
      </c>
      <c r="B182" s="32" t="s">
        <v>394</v>
      </c>
      <c r="C182" s="37">
        <f>VLOOKUP(B182,'ALL-GOLD-SILVER-STOCK'!C:H,2,)</f>
        <v>8.5</v>
      </c>
      <c r="D182" s="32">
        <f>VLOOKUP(B182,'ALL-GOLD-SILVER-STOCK'!C:H,3,)</f>
        <v>92.5</v>
      </c>
      <c r="E182" s="32">
        <f>VLOOKUP(B182,'ALL-GOLD-SILVER-STOCK'!C:H,4,)</f>
        <v>-27.5</v>
      </c>
      <c r="F182" s="32">
        <f>VLOOKUP(B182,'ALL-GOLD-SILVER-STOCK'!C:H,5,)</f>
        <v>102.5</v>
      </c>
      <c r="G182" s="33">
        <f>VLOOKUP(B182,'ALL-GOLD-SILVER-STOCK'!C:H,6,)</f>
        <v>805.90625</v>
      </c>
      <c r="H182" s="40">
        <v>1250</v>
      </c>
      <c r="J182" s="24">
        <f t="shared" si="21"/>
        <v>444.09375</v>
      </c>
      <c r="L182" s="32">
        <v>63</v>
      </c>
      <c r="N182" s="36">
        <f t="shared" si="20"/>
        <v>0</v>
      </c>
      <c r="P182" s="36">
        <f t="shared" si="18"/>
        <v>0</v>
      </c>
    </row>
    <row r="183" spans="1:25">
      <c r="A183" s="35">
        <v>45502</v>
      </c>
      <c r="B183" s="32" t="s">
        <v>690</v>
      </c>
      <c r="C183" s="37">
        <f>VLOOKUP(B183,'ALL-GOLD-SILVER-STOCK'!C:H,2,)</f>
        <v>0</v>
      </c>
      <c r="D183" s="32">
        <f>VLOOKUP(B183,'ALL-GOLD-SILVER-STOCK'!C:H,3,)</f>
        <v>0</v>
      </c>
      <c r="E183" s="32">
        <f>VLOOKUP(B183,'ALL-GOLD-SILVER-STOCK'!C:H,4,)</f>
        <v>0</v>
      </c>
      <c r="F183" s="32">
        <f>VLOOKUP(B183,'ALL-GOLD-SILVER-STOCK'!C:H,5,)</f>
        <v>0</v>
      </c>
      <c r="G183" s="33">
        <f>VLOOKUP(B183,'ALL-GOLD-SILVER-STOCK'!C:H,6,)</f>
        <v>500</v>
      </c>
      <c r="H183" s="40">
        <v>950</v>
      </c>
      <c r="J183" s="24">
        <f t="shared" si="21"/>
        <v>450</v>
      </c>
      <c r="L183" s="32">
        <v>63</v>
      </c>
      <c r="N183" s="36">
        <f t="shared" si="20"/>
        <v>0</v>
      </c>
      <c r="P183" s="36">
        <f t="shared" si="18"/>
        <v>0</v>
      </c>
    </row>
    <row r="184" spans="1:25">
      <c r="A184" s="35">
        <v>45502</v>
      </c>
      <c r="B184" s="49" t="s">
        <v>223</v>
      </c>
      <c r="C184" s="37">
        <f>VLOOKUP(B184,'ALL-GOLD-SILVER-STOCK'!C:H,2,)</f>
        <v>1.35</v>
      </c>
      <c r="D184" s="32">
        <f>VLOOKUP(B184,'ALL-GOLD-SILVER-STOCK'!C:H,3,)</f>
        <v>92.5</v>
      </c>
      <c r="E184" s="32">
        <f>VLOOKUP(B184,'ALL-GOLD-SILVER-STOCK'!C:H,4,)</f>
        <v>92.5</v>
      </c>
      <c r="F184" s="32">
        <f>VLOOKUP(B184,'ALL-GOLD-SILVER-STOCK'!C:H,5,)</f>
        <v>140</v>
      </c>
      <c r="G184" s="33">
        <f>VLOOKUP(B184,'ALL-GOLD-SILVER-STOCK'!C:H,6,)</f>
        <v>189</v>
      </c>
      <c r="H184" s="40">
        <v>400</v>
      </c>
      <c r="J184" s="24">
        <f t="shared" si="21"/>
        <v>584.04</v>
      </c>
      <c r="K184" s="34">
        <v>41</v>
      </c>
      <c r="L184" s="32">
        <v>70</v>
      </c>
      <c r="M184" s="32">
        <v>80</v>
      </c>
      <c r="N184" s="36">
        <f t="shared" si="20"/>
        <v>2273.04</v>
      </c>
      <c r="O184" s="32">
        <v>1900</v>
      </c>
      <c r="P184" s="36">
        <f t="shared" si="18"/>
        <v>373.03999999999996</v>
      </c>
    </row>
    <row r="185" spans="1:25">
      <c r="A185" s="35">
        <v>45502</v>
      </c>
      <c r="B185" s="32" t="s">
        <v>664</v>
      </c>
      <c r="C185" s="37">
        <f>VLOOKUP(B185,'ALL-GOLD-SILVER-STOCK'!C:H,2,)</f>
        <v>7.81</v>
      </c>
      <c r="D185" s="32">
        <f>VLOOKUP(B185,'ALL-GOLD-SILVER-STOCK'!C:H,3,)</f>
        <v>92.5</v>
      </c>
      <c r="E185" s="32">
        <f>VLOOKUP(B185,'ALL-GOLD-SILVER-STOCK'!C:H,4,)</f>
        <v>-71.5</v>
      </c>
      <c r="F185" s="32">
        <f>VLOOKUP(B185,'ALL-GOLD-SILVER-STOCK'!C:H,5,)</f>
        <v>127</v>
      </c>
      <c r="G185" s="33">
        <f>VLOOKUP(B185,'ALL-GOLD-SILVER-STOCK'!C:H,6,)</f>
        <v>991.87</v>
      </c>
      <c r="H185" s="40">
        <v>1950</v>
      </c>
      <c r="J185" s="24">
        <f t="shared" si="21"/>
        <v>1012.2665599999999</v>
      </c>
      <c r="K185" s="34">
        <v>13.11</v>
      </c>
      <c r="L185" s="32">
        <v>63</v>
      </c>
      <c r="M185" s="32">
        <v>80</v>
      </c>
      <c r="N185" s="36">
        <f t="shared" si="20"/>
        <v>654.13656000000003</v>
      </c>
      <c r="O185" s="32">
        <v>600</v>
      </c>
      <c r="P185" s="36">
        <f t="shared" si="18"/>
        <v>54.136560000000031</v>
      </c>
    </row>
    <row r="186" spans="1:25" s="70" customFormat="1">
      <c r="A186" s="69">
        <v>45502</v>
      </c>
      <c r="B186" s="70" t="s">
        <v>727</v>
      </c>
      <c r="C186" s="71">
        <v>0</v>
      </c>
      <c r="D186" s="70">
        <v>0</v>
      </c>
      <c r="E186" s="70">
        <v>0</v>
      </c>
      <c r="F186" s="70">
        <v>0</v>
      </c>
      <c r="G186" s="72">
        <v>0</v>
      </c>
      <c r="H186" s="73"/>
      <c r="J186" s="74">
        <v>240</v>
      </c>
      <c r="K186" s="75"/>
      <c r="L186" s="70">
        <v>63</v>
      </c>
      <c r="N186" s="76">
        <f t="shared" si="20"/>
        <v>0</v>
      </c>
      <c r="P186" s="76">
        <f t="shared" si="18"/>
        <v>0</v>
      </c>
      <c r="Q186" s="77"/>
      <c r="R186" s="77"/>
      <c r="S186" s="77"/>
      <c r="T186" s="77"/>
      <c r="U186" s="77"/>
      <c r="V186" s="77"/>
      <c r="W186" s="77"/>
      <c r="Y186" s="76"/>
    </row>
    <row r="187" spans="1:25">
      <c r="A187" s="35">
        <v>45503</v>
      </c>
      <c r="B187" s="49" t="s">
        <v>688</v>
      </c>
      <c r="C187" s="37">
        <f>VLOOKUP(B187,'ALL-GOLD-SILVER-STOCK'!C:H,2,)</f>
        <v>0</v>
      </c>
      <c r="D187" s="32">
        <f>VLOOKUP(B187,'ALL-GOLD-SILVER-STOCK'!C:H,3,)</f>
        <v>0</v>
      </c>
      <c r="E187" s="32">
        <f>VLOOKUP(B187,'ALL-GOLD-SILVER-STOCK'!C:H,4,)</f>
        <v>0</v>
      </c>
      <c r="F187" s="32">
        <f>VLOOKUP(B187,'ALL-GOLD-SILVER-STOCK'!C:H,5,)</f>
        <v>0</v>
      </c>
      <c r="G187" s="33">
        <f>VLOOKUP(B187,'ALL-GOLD-SILVER-STOCK'!C:H,6,)</f>
        <v>135</v>
      </c>
      <c r="H187" s="40">
        <v>500</v>
      </c>
      <c r="J187" s="24">
        <f t="shared" ref="J187:J219" si="22">((H187+P187)-G187)</f>
        <v>365</v>
      </c>
      <c r="L187" s="32">
        <v>63</v>
      </c>
      <c r="N187" s="36">
        <f t="shared" si="20"/>
        <v>0</v>
      </c>
      <c r="P187" s="36">
        <f t="shared" si="18"/>
        <v>0</v>
      </c>
    </row>
    <row r="188" spans="1:25" s="52" customFormat="1">
      <c r="A188" s="51">
        <v>45503</v>
      </c>
      <c r="B188" s="52" t="s">
        <v>737</v>
      </c>
      <c r="C188" s="53"/>
      <c r="G188" s="54"/>
      <c r="H188" s="55"/>
      <c r="J188" s="56"/>
      <c r="K188" s="57">
        <v>0.2</v>
      </c>
      <c r="L188" s="52">
        <v>91</v>
      </c>
      <c r="M188" s="52">
        <v>7100</v>
      </c>
      <c r="N188" s="58">
        <f t="shared" si="20"/>
        <v>1279.278</v>
      </c>
      <c r="O188" s="52">
        <v>850</v>
      </c>
      <c r="P188" s="58">
        <f t="shared" si="18"/>
        <v>429.27800000000002</v>
      </c>
      <c r="Q188" s="59"/>
      <c r="R188" s="59"/>
      <c r="S188" s="59"/>
      <c r="T188" s="59"/>
      <c r="U188" s="59"/>
      <c r="V188" s="59"/>
      <c r="W188" s="59"/>
      <c r="Y188" s="58"/>
    </row>
    <row r="189" spans="1:25">
      <c r="A189" s="35">
        <v>45503</v>
      </c>
      <c r="B189" s="32" t="s">
        <v>382</v>
      </c>
      <c r="C189" s="37">
        <f>VLOOKUP(B189,'ALL-GOLD-SILVER-STOCK'!C:H,2,)</f>
        <v>13.25</v>
      </c>
      <c r="D189" s="32">
        <f>VLOOKUP(B189,'ALL-GOLD-SILVER-STOCK'!C:H,3,)</f>
        <v>86</v>
      </c>
      <c r="E189" s="32">
        <f>VLOOKUP(B189,'ALL-GOLD-SILVER-STOCK'!C:H,4,)</f>
        <v>-21</v>
      </c>
      <c r="F189" s="32">
        <f>VLOOKUP(B189,'ALL-GOLD-SILVER-STOCK'!C:H,5,)</f>
        <v>90</v>
      </c>
      <c r="G189" s="33">
        <f>VLOOKUP(B189,'ALL-GOLD-SILVER-STOCK'!C:H,6,)</f>
        <v>1025.55</v>
      </c>
      <c r="H189" s="40">
        <v>1280</v>
      </c>
      <c r="J189" s="24">
        <f t="shared" si="22"/>
        <v>254.45000000000005</v>
      </c>
      <c r="L189" s="32">
        <v>63</v>
      </c>
      <c r="N189" s="36">
        <f t="shared" si="20"/>
        <v>0</v>
      </c>
      <c r="P189" s="36">
        <f t="shared" si="18"/>
        <v>0</v>
      </c>
    </row>
    <row r="190" spans="1:25">
      <c r="A190" s="35">
        <v>45503</v>
      </c>
      <c r="B190" s="32" t="s">
        <v>387</v>
      </c>
      <c r="C190" s="37">
        <f>VLOOKUP(B190,'ALL-GOLD-SILVER-STOCK'!C:H,2,)</f>
        <v>24.82</v>
      </c>
      <c r="D190" s="32">
        <f>VLOOKUP(B190,'ALL-GOLD-SILVER-STOCK'!C:H,3,)</f>
        <v>86</v>
      </c>
      <c r="E190" s="32">
        <f>VLOOKUP(B190,'ALL-GOLD-SILVER-STOCK'!C:H,4,)</f>
        <v>-21</v>
      </c>
      <c r="F190" s="32">
        <f>VLOOKUP(B190,'ALL-GOLD-SILVER-STOCK'!C:H,5,)</f>
        <v>90</v>
      </c>
      <c r="G190" s="33">
        <f>VLOOKUP(B190,'ALL-GOLD-SILVER-STOCK'!C:H,6,)</f>
        <v>1921.0679999999998</v>
      </c>
      <c r="H190" s="40">
        <v>2200</v>
      </c>
      <c r="J190" s="24">
        <f t="shared" si="22"/>
        <v>278.93200000000024</v>
      </c>
      <c r="L190" s="32">
        <v>63</v>
      </c>
      <c r="N190" s="36">
        <f t="shared" si="20"/>
        <v>0</v>
      </c>
      <c r="P190" s="36">
        <f t="shared" si="18"/>
        <v>0</v>
      </c>
    </row>
    <row r="191" spans="1:25">
      <c r="A191" s="35">
        <v>45503</v>
      </c>
      <c r="B191" s="32" t="s">
        <v>153</v>
      </c>
      <c r="C191" s="37">
        <f>VLOOKUP(B191,'ALL-GOLD-SILVER-STOCK'!C:H,2,)</f>
        <v>1.25</v>
      </c>
      <c r="D191" s="32">
        <f>VLOOKUP(B191,'ALL-GOLD-SILVER-STOCK'!C:H,3,)</f>
        <v>92.5</v>
      </c>
      <c r="E191" s="32">
        <f>VLOOKUP(B191,'ALL-GOLD-SILVER-STOCK'!C:H,4,)</f>
        <v>92.5</v>
      </c>
      <c r="F191" s="32">
        <f>VLOOKUP(B191,'ALL-GOLD-SILVER-STOCK'!C:H,5,)</f>
        <v>165</v>
      </c>
      <c r="G191" s="33">
        <f>VLOOKUP(B191,'ALL-GOLD-SILVER-STOCK'!C:H,6,)</f>
        <v>206.25</v>
      </c>
      <c r="H191" s="40">
        <v>320</v>
      </c>
      <c r="J191" s="24">
        <f t="shared" si="22"/>
        <v>113.75</v>
      </c>
      <c r="L191" s="32">
        <v>63</v>
      </c>
      <c r="N191" s="36">
        <f t="shared" si="20"/>
        <v>0</v>
      </c>
      <c r="P191" s="36">
        <f t="shared" si="18"/>
        <v>0</v>
      </c>
    </row>
    <row r="192" spans="1:25">
      <c r="B192" s="49"/>
      <c r="C192" s="37" t="e">
        <f>VLOOKUP(B192,'ALL-GOLD-SILVER-STOCK'!C:H,2,)</f>
        <v>#N/A</v>
      </c>
      <c r="D192" s="32" t="e">
        <f>VLOOKUP(B192,'ALL-GOLD-SILVER-STOCK'!C:H,3,)</f>
        <v>#N/A</v>
      </c>
      <c r="E192" s="32" t="e">
        <f>VLOOKUP(B192,'ALL-GOLD-SILVER-STOCK'!C:H,4,)</f>
        <v>#N/A</v>
      </c>
      <c r="F192" s="32" t="e">
        <f>VLOOKUP(B192,'ALL-GOLD-SILVER-STOCK'!C:H,5,)</f>
        <v>#N/A</v>
      </c>
      <c r="G192" s="33" t="e">
        <f>VLOOKUP(B192,'ALL-GOLD-SILVER-STOCK'!C:H,6,)</f>
        <v>#N/A</v>
      </c>
      <c r="J192" s="24" t="e">
        <f t="shared" si="22"/>
        <v>#N/A</v>
      </c>
      <c r="L192" s="32">
        <v>63</v>
      </c>
      <c r="N192" s="36">
        <f t="shared" si="20"/>
        <v>0</v>
      </c>
      <c r="P192" s="36">
        <f t="shared" si="18"/>
        <v>0</v>
      </c>
    </row>
    <row r="193" spans="1:16">
      <c r="A193" s="35">
        <v>45474</v>
      </c>
      <c r="B193" s="49"/>
      <c r="C193" s="37" t="e">
        <f>VLOOKUP(B193,'ALL-GOLD-SILVER-STOCK'!C:H,2,)</f>
        <v>#N/A</v>
      </c>
      <c r="D193" s="32" t="e">
        <f>VLOOKUP(B193,'ALL-GOLD-SILVER-STOCK'!C:H,3,)</f>
        <v>#N/A</v>
      </c>
      <c r="E193" s="32" t="e">
        <f>VLOOKUP(B193,'ALL-GOLD-SILVER-STOCK'!C:H,4,)</f>
        <v>#N/A</v>
      </c>
      <c r="F193" s="32" t="e">
        <f>VLOOKUP(B193,'ALL-GOLD-SILVER-STOCK'!C:H,5,)</f>
        <v>#N/A</v>
      </c>
      <c r="G193" s="33" t="e">
        <f>VLOOKUP(B193,'ALL-GOLD-SILVER-STOCK'!C:H,6,)</f>
        <v>#N/A</v>
      </c>
      <c r="J193" s="24" t="e">
        <f t="shared" si="22"/>
        <v>#N/A</v>
      </c>
      <c r="L193" s="32">
        <v>63</v>
      </c>
      <c r="N193" s="36">
        <f t="shared" si="20"/>
        <v>0</v>
      </c>
      <c r="P193" s="36">
        <f t="shared" si="18"/>
        <v>0</v>
      </c>
    </row>
    <row r="194" spans="1:16">
      <c r="B194" s="49"/>
      <c r="C194" s="37" t="e">
        <f>VLOOKUP(B194,'ALL-GOLD-SILVER-STOCK'!C:H,2,)</f>
        <v>#N/A</v>
      </c>
      <c r="D194" s="32" t="e">
        <f>VLOOKUP(B194,'ALL-GOLD-SILVER-STOCK'!C:H,3,)</f>
        <v>#N/A</v>
      </c>
      <c r="E194" s="32" t="e">
        <f>VLOOKUP(B194,'ALL-GOLD-SILVER-STOCK'!C:H,4,)</f>
        <v>#N/A</v>
      </c>
      <c r="F194" s="32" t="e">
        <f>VLOOKUP(B194,'ALL-GOLD-SILVER-STOCK'!C:H,5,)</f>
        <v>#N/A</v>
      </c>
      <c r="G194" s="33" t="e">
        <f>VLOOKUP(B194,'ALL-GOLD-SILVER-STOCK'!C:H,6,)</f>
        <v>#N/A</v>
      </c>
      <c r="J194" s="24" t="e">
        <f t="shared" si="22"/>
        <v>#N/A</v>
      </c>
      <c r="L194" s="32">
        <v>63</v>
      </c>
      <c r="N194" s="36">
        <f t="shared" si="20"/>
        <v>0</v>
      </c>
      <c r="P194" s="36">
        <f t="shared" si="18"/>
        <v>0</v>
      </c>
    </row>
    <row r="195" spans="1:16">
      <c r="B195" s="49"/>
      <c r="C195" s="37" t="e">
        <f>VLOOKUP(B195,'ALL-GOLD-SILVER-STOCK'!C:H,2,)</f>
        <v>#N/A</v>
      </c>
      <c r="D195" s="32" t="e">
        <f>VLOOKUP(B195,'ALL-GOLD-SILVER-STOCK'!C:H,3,)</f>
        <v>#N/A</v>
      </c>
      <c r="E195" s="32" t="e">
        <f>VLOOKUP(B195,'ALL-GOLD-SILVER-STOCK'!C:H,4,)</f>
        <v>#N/A</v>
      </c>
      <c r="F195" s="32" t="e">
        <f>VLOOKUP(B195,'ALL-GOLD-SILVER-STOCK'!C:H,5,)</f>
        <v>#N/A</v>
      </c>
      <c r="G195" s="33" t="e">
        <f>VLOOKUP(B195,'ALL-GOLD-SILVER-STOCK'!C:H,6,)</f>
        <v>#N/A</v>
      </c>
      <c r="J195" s="24" t="e">
        <f t="shared" si="22"/>
        <v>#N/A</v>
      </c>
      <c r="L195" s="32">
        <v>63</v>
      </c>
      <c r="N195" s="36">
        <f t="shared" si="20"/>
        <v>0</v>
      </c>
      <c r="P195" s="36">
        <f t="shared" si="18"/>
        <v>0</v>
      </c>
    </row>
    <row r="196" spans="1:16">
      <c r="B196" s="49"/>
      <c r="C196" s="37" t="e">
        <f>VLOOKUP(B196,'ALL-GOLD-SILVER-STOCK'!C:H,2,)</f>
        <v>#N/A</v>
      </c>
      <c r="D196" s="32" t="e">
        <f>VLOOKUP(B196,'ALL-GOLD-SILVER-STOCK'!C:H,3,)</f>
        <v>#N/A</v>
      </c>
      <c r="E196" s="32" t="e">
        <f>VLOOKUP(B196,'ALL-GOLD-SILVER-STOCK'!C:H,4,)</f>
        <v>#N/A</v>
      </c>
      <c r="F196" s="32" t="e">
        <f>VLOOKUP(B196,'ALL-GOLD-SILVER-STOCK'!C:H,5,)</f>
        <v>#N/A</v>
      </c>
      <c r="G196" s="33" t="e">
        <f>VLOOKUP(B196,'ALL-GOLD-SILVER-STOCK'!C:H,6,)</f>
        <v>#N/A</v>
      </c>
      <c r="J196" s="24" t="e">
        <f t="shared" si="22"/>
        <v>#N/A</v>
      </c>
      <c r="L196" s="32">
        <v>63</v>
      </c>
      <c r="N196" s="36">
        <f t="shared" si="20"/>
        <v>0</v>
      </c>
      <c r="P196" s="36">
        <f t="shared" si="18"/>
        <v>0</v>
      </c>
    </row>
    <row r="197" spans="1:16">
      <c r="B197" s="49"/>
      <c r="C197" s="37" t="e">
        <f>VLOOKUP(B197,'ALL-GOLD-SILVER-STOCK'!C:H,2,)</f>
        <v>#N/A</v>
      </c>
      <c r="D197" s="32" t="e">
        <f>VLOOKUP(B197,'ALL-GOLD-SILVER-STOCK'!C:H,3,)</f>
        <v>#N/A</v>
      </c>
      <c r="E197" s="32" t="e">
        <f>VLOOKUP(B197,'ALL-GOLD-SILVER-STOCK'!C:H,4,)</f>
        <v>#N/A</v>
      </c>
      <c r="F197" s="32" t="e">
        <f>VLOOKUP(B197,'ALL-GOLD-SILVER-STOCK'!C:H,5,)</f>
        <v>#N/A</v>
      </c>
      <c r="G197" s="33" t="e">
        <f>VLOOKUP(B197,'ALL-GOLD-SILVER-STOCK'!C:H,6,)</f>
        <v>#N/A</v>
      </c>
      <c r="J197" s="24" t="e">
        <f t="shared" si="22"/>
        <v>#N/A</v>
      </c>
      <c r="L197" s="32">
        <v>63</v>
      </c>
      <c r="N197" s="36">
        <f t="shared" si="20"/>
        <v>0</v>
      </c>
      <c r="P197" s="36">
        <f t="shared" si="18"/>
        <v>0</v>
      </c>
    </row>
    <row r="198" spans="1:16">
      <c r="B198" s="49"/>
      <c r="C198" s="37" t="e">
        <f>VLOOKUP(B198,'ALL-GOLD-SILVER-STOCK'!C:H,2,)</f>
        <v>#N/A</v>
      </c>
      <c r="D198" s="32" t="e">
        <f>VLOOKUP(B198,'ALL-GOLD-SILVER-STOCK'!C:H,3,)</f>
        <v>#N/A</v>
      </c>
      <c r="E198" s="32" t="e">
        <f>VLOOKUP(B198,'ALL-GOLD-SILVER-STOCK'!C:H,4,)</f>
        <v>#N/A</v>
      </c>
      <c r="F198" s="32" t="e">
        <f>VLOOKUP(B198,'ALL-GOLD-SILVER-STOCK'!C:H,5,)</f>
        <v>#N/A</v>
      </c>
      <c r="G198" s="33" t="e">
        <f>VLOOKUP(B198,'ALL-GOLD-SILVER-STOCK'!C:H,6,)</f>
        <v>#N/A</v>
      </c>
      <c r="J198" s="24" t="e">
        <f t="shared" si="22"/>
        <v>#N/A</v>
      </c>
      <c r="L198" s="32">
        <v>63</v>
      </c>
      <c r="N198" s="36">
        <f t="shared" si="20"/>
        <v>0</v>
      </c>
      <c r="P198" s="36">
        <f t="shared" si="18"/>
        <v>0</v>
      </c>
    </row>
    <row r="199" spans="1:16">
      <c r="B199" s="49"/>
      <c r="C199" s="37" t="e">
        <f>VLOOKUP(B199,'ALL-GOLD-SILVER-STOCK'!C:H,2,)</f>
        <v>#N/A</v>
      </c>
      <c r="D199" s="32" t="e">
        <f>VLOOKUP(B199,'ALL-GOLD-SILVER-STOCK'!C:H,3,)</f>
        <v>#N/A</v>
      </c>
      <c r="E199" s="32" t="e">
        <f>VLOOKUP(B199,'ALL-GOLD-SILVER-STOCK'!C:H,4,)</f>
        <v>#N/A</v>
      </c>
      <c r="F199" s="32" t="e">
        <f>VLOOKUP(B199,'ALL-GOLD-SILVER-STOCK'!C:H,5,)</f>
        <v>#N/A</v>
      </c>
      <c r="G199" s="33" t="e">
        <f>VLOOKUP(B199,'ALL-GOLD-SILVER-STOCK'!C:H,6,)</f>
        <v>#N/A</v>
      </c>
      <c r="J199" s="24" t="e">
        <f t="shared" si="22"/>
        <v>#N/A</v>
      </c>
      <c r="L199" s="32">
        <v>63</v>
      </c>
      <c r="N199" s="36">
        <f t="shared" si="20"/>
        <v>0</v>
      </c>
      <c r="P199" s="36">
        <f t="shared" si="18"/>
        <v>0</v>
      </c>
    </row>
    <row r="200" spans="1:16">
      <c r="B200" s="49"/>
      <c r="C200" s="37" t="e">
        <f>VLOOKUP(B200,'ALL-GOLD-SILVER-STOCK'!C:H,2,)</f>
        <v>#N/A</v>
      </c>
      <c r="D200" s="32" t="e">
        <f>VLOOKUP(B200,'ALL-GOLD-SILVER-STOCK'!C:H,3,)</f>
        <v>#N/A</v>
      </c>
      <c r="E200" s="32" t="e">
        <f>VLOOKUP(B200,'ALL-GOLD-SILVER-STOCK'!C:H,4,)</f>
        <v>#N/A</v>
      </c>
      <c r="F200" s="32" t="e">
        <f>VLOOKUP(B200,'ALL-GOLD-SILVER-STOCK'!C:H,5,)</f>
        <v>#N/A</v>
      </c>
      <c r="G200" s="33" t="e">
        <f>VLOOKUP(B200,'ALL-GOLD-SILVER-STOCK'!C:H,6,)</f>
        <v>#N/A</v>
      </c>
      <c r="J200" s="24" t="e">
        <f t="shared" si="22"/>
        <v>#N/A</v>
      </c>
      <c r="L200" s="32">
        <v>63</v>
      </c>
      <c r="N200" s="36">
        <f t="shared" ref="N200:N231" si="23">(((K200-(K200*1%))*L200)/100)*M200</f>
        <v>0</v>
      </c>
      <c r="P200" s="36">
        <f t="shared" si="18"/>
        <v>0</v>
      </c>
    </row>
    <row r="201" spans="1:16">
      <c r="B201" s="49"/>
      <c r="C201" s="37" t="e">
        <f>VLOOKUP(B201,'ALL-GOLD-SILVER-STOCK'!C:H,2,)</f>
        <v>#N/A</v>
      </c>
      <c r="D201" s="32" t="e">
        <f>VLOOKUP(B201,'ALL-GOLD-SILVER-STOCK'!C:H,3,)</f>
        <v>#N/A</v>
      </c>
      <c r="E201" s="32" t="e">
        <f>VLOOKUP(B201,'ALL-GOLD-SILVER-STOCK'!C:H,4,)</f>
        <v>#N/A</v>
      </c>
      <c r="F201" s="32" t="e">
        <f>VLOOKUP(B201,'ALL-GOLD-SILVER-STOCK'!C:H,5,)</f>
        <v>#N/A</v>
      </c>
      <c r="G201" s="33" t="e">
        <f>VLOOKUP(B201,'ALL-GOLD-SILVER-STOCK'!C:H,6,)</f>
        <v>#N/A</v>
      </c>
      <c r="J201" s="24" t="e">
        <f t="shared" si="22"/>
        <v>#N/A</v>
      </c>
      <c r="L201" s="32">
        <v>63</v>
      </c>
      <c r="N201" s="36">
        <f t="shared" si="23"/>
        <v>0</v>
      </c>
      <c r="P201" s="36">
        <f t="shared" si="18"/>
        <v>0</v>
      </c>
    </row>
    <row r="202" spans="1:16">
      <c r="B202" s="49"/>
      <c r="C202" s="37" t="e">
        <f>VLOOKUP(B202,'ALL-GOLD-SILVER-STOCK'!C:H,2,)</f>
        <v>#N/A</v>
      </c>
      <c r="D202" s="32" t="e">
        <f>VLOOKUP(B202,'ALL-GOLD-SILVER-STOCK'!C:H,3,)</f>
        <v>#N/A</v>
      </c>
      <c r="E202" s="32" t="e">
        <f>VLOOKUP(B202,'ALL-GOLD-SILVER-STOCK'!C:H,4,)</f>
        <v>#N/A</v>
      </c>
      <c r="F202" s="32" t="e">
        <f>VLOOKUP(B202,'ALL-GOLD-SILVER-STOCK'!C:H,5,)</f>
        <v>#N/A</v>
      </c>
      <c r="G202" s="33" t="e">
        <f>VLOOKUP(B202,'ALL-GOLD-SILVER-STOCK'!C:H,6,)</f>
        <v>#N/A</v>
      </c>
      <c r="J202" s="24" t="e">
        <f t="shared" si="22"/>
        <v>#N/A</v>
      </c>
      <c r="L202" s="32">
        <v>63</v>
      </c>
      <c r="N202" s="36">
        <f t="shared" si="23"/>
        <v>0</v>
      </c>
      <c r="P202" s="36">
        <f t="shared" si="18"/>
        <v>0</v>
      </c>
    </row>
    <row r="203" spans="1:16">
      <c r="B203" s="49"/>
      <c r="C203" s="37" t="e">
        <f>VLOOKUP(B203,'ALL-GOLD-SILVER-STOCK'!C:H,2,)</f>
        <v>#N/A</v>
      </c>
      <c r="D203" s="32" t="e">
        <f>VLOOKUP(B203,'ALL-GOLD-SILVER-STOCK'!C:H,3,)</f>
        <v>#N/A</v>
      </c>
      <c r="E203" s="32" t="e">
        <f>VLOOKUP(B203,'ALL-GOLD-SILVER-STOCK'!C:H,4,)</f>
        <v>#N/A</v>
      </c>
      <c r="F203" s="32" t="e">
        <f>VLOOKUP(B203,'ALL-GOLD-SILVER-STOCK'!C:H,5,)</f>
        <v>#N/A</v>
      </c>
      <c r="G203" s="33" t="e">
        <f>VLOOKUP(B203,'ALL-GOLD-SILVER-STOCK'!C:H,6,)</f>
        <v>#N/A</v>
      </c>
      <c r="J203" s="24" t="e">
        <f t="shared" si="22"/>
        <v>#N/A</v>
      </c>
      <c r="L203" s="32">
        <v>63</v>
      </c>
      <c r="N203" s="36">
        <f t="shared" si="23"/>
        <v>0</v>
      </c>
      <c r="P203" s="36">
        <f t="shared" si="18"/>
        <v>0</v>
      </c>
    </row>
    <row r="204" spans="1:16">
      <c r="B204" s="49"/>
      <c r="C204" s="37" t="e">
        <f>VLOOKUP(B204,'ALL-GOLD-SILVER-STOCK'!C:H,2,)</f>
        <v>#N/A</v>
      </c>
      <c r="D204" s="32" t="e">
        <f>VLOOKUP(B204,'ALL-GOLD-SILVER-STOCK'!C:H,3,)</f>
        <v>#N/A</v>
      </c>
      <c r="E204" s="32" t="e">
        <f>VLOOKUP(B204,'ALL-GOLD-SILVER-STOCK'!C:H,4,)</f>
        <v>#N/A</v>
      </c>
      <c r="F204" s="32" t="e">
        <f>VLOOKUP(B204,'ALL-GOLD-SILVER-STOCK'!C:H,5,)</f>
        <v>#N/A</v>
      </c>
      <c r="G204" s="33" t="e">
        <f>VLOOKUP(B204,'ALL-GOLD-SILVER-STOCK'!C:H,6,)</f>
        <v>#N/A</v>
      </c>
      <c r="J204" s="24" t="e">
        <f t="shared" si="22"/>
        <v>#N/A</v>
      </c>
      <c r="L204" s="32">
        <v>63</v>
      </c>
      <c r="N204" s="36">
        <f t="shared" si="23"/>
        <v>0</v>
      </c>
      <c r="P204" s="36">
        <f t="shared" ref="P204:P267" si="24">N204-O204</f>
        <v>0</v>
      </c>
    </row>
    <row r="205" spans="1:16">
      <c r="B205" s="49"/>
      <c r="C205" s="37" t="e">
        <f>VLOOKUP(B205,'ALL-GOLD-SILVER-STOCK'!C:H,2,)</f>
        <v>#N/A</v>
      </c>
      <c r="D205" s="32" t="e">
        <f>VLOOKUP(B205,'ALL-GOLD-SILVER-STOCK'!C:H,3,)</f>
        <v>#N/A</v>
      </c>
      <c r="E205" s="32" t="e">
        <f>VLOOKUP(B205,'ALL-GOLD-SILVER-STOCK'!C:H,4,)</f>
        <v>#N/A</v>
      </c>
      <c r="F205" s="32" t="e">
        <f>VLOOKUP(B205,'ALL-GOLD-SILVER-STOCK'!C:H,5,)</f>
        <v>#N/A</v>
      </c>
      <c r="G205" s="33" t="e">
        <f>VLOOKUP(B205,'ALL-GOLD-SILVER-STOCK'!C:H,6,)</f>
        <v>#N/A</v>
      </c>
      <c r="J205" s="24" t="e">
        <f t="shared" si="22"/>
        <v>#N/A</v>
      </c>
      <c r="L205" s="32">
        <v>63</v>
      </c>
      <c r="N205" s="36">
        <f t="shared" si="23"/>
        <v>0</v>
      </c>
      <c r="P205" s="36">
        <f t="shared" si="24"/>
        <v>0</v>
      </c>
    </row>
    <row r="206" spans="1:16">
      <c r="B206" s="49"/>
      <c r="C206" s="37" t="e">
        <f>VLOOKUP(B206,'ALL-GOLD-SILVER-STOCK'!C:H,2,)</f>
        <v>#N/A</v>
      </c>
      <c r="D206" s="32" t="e">
        <f>VLOOKUP(B206,'ALL-GOLD-SILVER-STOCK'!C:H,3,)</f>
        <v>#N/A</v>
      </c>
      <c r="E206" s="32" t="e">
        <f>VLOOKUP(B206,'ALL-GOLD-SILVER-STOCK'!C:H,4,)</f>
        <v>#N/A</v>
      </c>
      <c r="F206" s="32" t="e">
        <f>VLOOKUP(B206,'ALL-GOLD-SILVER-STOCK'!C:H,5,)</f>
        <v>#N/A</v>
      </c>
      <c r="G206" s="33" t="e">
        <f>VLOOKUP(B206,'ALL-GOLD-SILVER-STOCK'!C:H,6,)</f>
        <v>#N/A</v>
      </c>
      <c r="J206" s="24" t="e">
        <f t="shared" si="22"/>
        <v>#N/A</v>
      </c>
      <c r="L206" s="32">
        <v>63</v>
      </c>
      <c r="N206" s="36">
        <f t="shared" si="23"/>
        <v>0</v>
      </c>
      <c r="P206" s="36">
        <f t="shared" si="24"/>
        <v>0</v>
      </c>
    </row>
    <row r="207" spans="1:16">
      <c r="B207" s="49"/>
      <c r="C207" s="37" t="e">
        <f>VLOOKUP(B207,'ALL-GOLD-SILVER-STOCK'!C:H,2,)</f>
        <v>#N/A</v>
      </c>
      <c r="D207" s="32" t="e">
        <f>VLOOKUP(B207,'ALL-GOLD-SILVER-STOCK'!C:H,3,)</f>
        <v>#N/A</v>
      </c>
      <c r="E207" s="32" t="e">
        <f>VLOOKUP(B207,'ALL-GOLD-SILVER-STOCK'!C:H,4,)</f>
        <v>#N/A</v>
      </c>
      <c r="F207" s="32" t="e">
        <f>VLOOKUP(B207,'ALL-GOLD-SILVER-STOCK'!C:H,5,)</f>
        <v>#N/A</v>
      </c>
      <c r="G207" s="33" t="e">
        <f>VLOOKUP(B207,'ALL-GOLD-SILVER-STOCK'!C:H,6,)</f>
        <v>#N/A</v>
      </c>
      <c r="J207" s="24" t="e">
        <f t="shared" si="22"/>
        <v>#N/A</v>
      </c>
      <c r="L207" s="32">
        <v>63</v>
      </c>
      <c r="N207" s="36">
        <f t="shared" si="23"/>
        <v>0</v>
      </c>
      <c r="P207" s="36">
        <f t="shared" si="24"/>
        <v>0</v>
      </c>
    </row>
    <row r="208" spans="1:16">
      <c r="B208" s="49"/>
      <c r="C208" s="37" t="e">
        <f>VLOOKUP(B208,'ALL-GOLD-SILVER-STOCK'!C:H,2,)</f>
        <v>#N/A</v>
      </c>
      <c r="D208" s="32" t="e">
        <f>VLOOKUP(B208,'ALL-GOLD-SILVER-STOCK'!C:H,3,)</f>
        <v>#N/A</v>
      </c>
      <c r="E208" s="32" t="e">
        <f>VLOOKUP(B208,'ALL-GOLD-SILVER-STOCK'!C:H,4,)</f>
        <v>#N/A</v>
      </c>
      <c r="F208" s="32" t="e">
        <f>VLOOKUP(B208,'ALL-GOLD-SILVER-STOCK'!C:H,5,)</f>
        <v>#N/A</v>
      </c>
      <c r="G208" s="33" t="e">
        <f>VLOOKUP(B208,'ALL-GOLD-SILVER-STOCK'!C:H,6,)</f>
        <v>#N/A</v>
      </c>
      <c r="J208" s="24" t="e">
        <f t="shared" si="22"/>
        <v>#N/A</v>
      </c>
      <c r="L208" s="32">
        <v>63</v>
      </c>
      <c r="N208" s="36">
        <f t="shared" si="23"/>
        <v>0</v>
      </c>
      <c r="P208" s="36">
        <f t="shared" si="24"/>
        <v>0</v>
      </c>
    </row>
    <row r="209" spans="2:16">
      <c r="B209" s="49"/>
      <c r="C209" s="37" t="e">
        <f>VLOOKUP(B209,'ALL-GOLD-SILVER-STOCK'!C:H,2,)</f>
        <v>#N/A</v>
      </c>
      <c r="D209" s="32" t="e">
        <f>VLOOKUP(B209,'ALL-GOLD-SILVER-STOCK'!C:H,3,)</f>
        <v>#N/A</v>
      </c>
      <c r="E209" s="32" t="e">
        <f>VLOOKUP(B209,'ALL-GOLD-SILVER-STOCK'!C:H,4,)</f>
        <v>#N/A</v>
      </c>
      <c r="F209" s="32" t="e">
        <f>VLOOKUP(B209,'ALL-GOLD-SILVER-STOCK'!C:H,5,)</f>
        <v>#N/A</v>
      </c>
      <c r="G209" s="33" t="e">
        <f>VLOOKUP(B209,'ALL-GOLD-SILVER-STOCK'!C:H,6,)</f>
        <v>#N/A</v>
      </c>
      <c r="J209" s="24" t="e">
        <f t="shared" si="22"/>
        <v>#N/A</v>
      </c>
      <c r="L209" s="32">
        <v>63</v>
      </c>
      <c r="N209" s="36">
        <f t="shared" si="23"/>
        <v>0</v>
      </c>
      <c r="P209" s="36">
        <f t="shared" si="24"/>
        <v>0</v>
      </c>
    </row>
    <row r="210" spans="2:16">
      <c r="B210" s="49"/>
      <c r="C210" s="37" t="e">
        <f>VLOOKUP(B210,'ALL-GOLD-SILVER-STOCK'!C:H,2,)</f>
        <v>#N/A</v>
      </c>
      <c r="D210" s="32" t="e">
        <f>VLOOKUP(B210,'ALL-GOLD-SILVER-STOCK'!C:H,3,)</f>
        <v>#N/A</v>
      </c>
      <c r="E210" s="32" t="e">
        <f>VLOOKUP(B210,'ALL-GOLD-SILVER-STOCK'!C:H,4,)</f>
        <v>#N/A</v>
      </c>
      <c r="F210" s="32" t="e">
        <f>VLOOKUP(B210,'ALL-GOLD-SILVER-STOCK'!C:H,5,)</f>
        <v>#N/A</v>
      </c>
      <c r="G210" s="33" t="e">
        <f>VLOOKUP(B210,'ALL-GOLD-SILVER-STOCK'!C:H,6,)</f>
        <v>#N/A</v>
      </c>
      <c r="J210" s="24" t="e">
        <f t="shared" si="22"/>
        <v>#N/A</v>
      </c>
      <c r="L210" s="32">
        <v>63</v>
      </c>
      <c r="N210" s="36">
        <f t="shared" si="23"/>
        <v>0</v>
      </c>
      <c r="P210" s="36">
        <f t="shared" si="24"/>
        <v>0</v>
      </c>
    </row>
    <row r="211" spans="2:16">
      <c r="B211" s="49"/>
      <c r="C211" s="37" t="e">
        <f>VLOOKUP(B211,'ALL-GOLD-SILVER-STOCK'!C:H,2,)</f>
        <v>#N/A</v>
      </c>
      <c r="D211" s="32" t="e">
        <f>VLOOKUP(B211,'ALL-GOLD-SILVER-STOCK'!C:H,3,)</f>
        <v>#N/A</v>
      </c>
      <c r="E211" s="32" t="e">
        <f>VLOOKUP(B211,'ALL-GOLD-SILVER-STOCK'!C:H,4,)</f>
        <v>#N/A</v>
      </c>
      <c r="F211" s="32" t="e">
        <f>VLOOKUP(B211,'ALL-GOLD-SILVER-STOCK'!C:H,5,)</f>
        <v>#N/A</v>
      </c>
      <c r="G211" s="33" t="e">
        <f>VLOOKUP(B211,'ALL-GOLD-SILVER-STOCK'!C:H,6,)</f>
        <v>#N/A</v>
      </c>
      <c r="J211" s="24" t="e">
        <f t="shared" si="22"/>
        <v>#N/A</v>
      </c>
      <c r="L211" s="32">
        <v>63</v>
      </c>
      <c r="N211" s="36">
        <f t="shared" si="23"/>
        <v>0</v>
      </c>
      <c r="P211" s="36">
        <f t="shared" si="24"/>
        <v>0</v>
      </c>
    </row>
    <row r="212" spans="2:16">
      <c r="B212" s="49"/>
      <c r="C212" s="37" t="e">
        <f>VLOOKUP(B212,'ALL-GOLD-SILVER-STOCK'!C:H,2,)</f>
        <v>#N/A</v>
      </c>
      <c r="D212" s="32" t="e">
        <f>VLOOKUP(B212,'ALL-GOLD-SILVER-STOCK'!C:H,3,)</f>
        <v>#N/A</v>
      </c>
      <c r="E212" s="32" t="e">
        <f>VLOOKUP(B212,'ALL-GOLD-SILVER-STOCK'!C:H,4,)</f>
        <v>#N/A</v>
      </c>
      <c r="F212" s="32" t="e">
        <f>VLOOKUP(B212,'ALL-GOLD-SILVER-STOCK'!C:H,5,)</f>
        <v>#N/A</v>
      </c>
      <c r="G212" s="33" t="e">
        <f>VLOOKUP(B212,'ALL-GOLD-SILVER-STOCK'!C:H,6,)</f>
        <v>#N/A</v>
      </c>
      <c r="J212" s="24" t="e">
        <f t="shared" si="22"/>
        <v>#N/A</v>
      </c>
      <c r="L212" s="32">
        <v>63</v>
      </c>
      <c r="N212" s="36">
        <f t="shared" si="23"/>
        <v>0</v>
      </c>
      <c r="P212" s="36">
        <f t="shared" si="24"/>
        <v>0</v>
      </c>
    </row>
    <row r="213" spans="2:16">
      <c r="B213" s="49"/>
      <c r="C213" s="37" t="e">
        <f>VLOOKUP(B213,'ALL-GOLD-SILVER-STOCK'!C:H,2,)</f>
        <v>#N/A</v>
      </c>
      <c r="D213" s="32" t="e">
        <f>VLOOKUP(B213,'ALL-GOLD-SILVER-STOCK'!C:H,3,)</f>
        <v>#N/A</v>
      </c>
      <c r="E213" s="32" t="e">
        <f>VLOOKUP(B213,'ALL-GOLD-SILVER-STOCK'!C:H,4,)</f>
        <v>#N/A</v>
      </c>
      <c r="F213" s="32" t="e">
        <f>VLOOKUP(B213,'ALL-GOLD-SILVER-STOCK'!C:H,5,)</f>
        <v>#N/A</v>
      </c>
      <c r="G213" s="33" t="e">
        <f>VLOOKUP(B213,'ALL-GOLD-SILVER-STOCK'!C:H,6,)</f>
        <v>#N/A</v>
      </c>
      <c r="J213" s="24" t="e">
        <f t="shared" si="22"/>
        <v>#N/A</v>
      </c>
      <c r="L213" s="32">
        <v>63</v>
      </c>
      <c r="N213" s="36">
        <f t="shared" si="23"/>
        <v>0</v>
      </c>
      <c r="P213" s="36">
        <f t="shared" si="24"/>
        <v>0</v>
      </c>
    </row>
    <row r="214" spans="2:16">
      <c r="B214" s="49"/>
      <c r="C214" s="37" t="e">
        <f>VLOOKUP(B214,'ALL-GOLD-SILVER-STOCK'!C:H,2,)</f>
        <v>#N/A</v>
      </c>
      <c r="D214" s="32" t="e">
        <f>VLOOKUP(B214,'ALL-GOLD-SILVER-STOCK'!C:H,3,)</f>
        <v>#N/A</v>
      </c>
      <c r="E214" s="32" t="e">
        <f>VLOOKUP(B214,'ALL-GOLD-SILVER-STOCK'!C:H,4,)</f>
        <v>#N/A</v>
      </c>
      <c r="F214" s="32" t="e">
        <f>VLOOKUP(B214,'ALL-GOLD-SILVER-STOCK'!C:H,5,)</f>
        <v>#N/A</v>
      </c>
      <c r="G214" s="33" t="e">
        <f>VLOOKUP(B214,'ALL-GOLD-SILVER-STOCK'!C:H,6,)</f>
        <v>#N/A</v>
      </c>
      <c r="J214" s="24" t="e">
        <f t="shared" si="22"/>
        <v>#N/A</v>
      </c>
      <c r="L214" s="32">
        <v>63</v>
      </c>
      <c r="N214" s="36">
        <f t="shared" si="23"/>
        <v>0</v>
      </c>
      <c r="P214" s="36">
        <f t="shared" si="24"/>
        <v>0</v>
      </c>
    </row>
    <row r="215" spans="2:16">
      <c r="B215" s="49"/>
      <c r="C215" s="37" t="e">
        <f>VLOOKUP(B215,'ALL-GOLD-SILVER-STOCK'!C:H,2,)</f>
        <v>#N/A</v>
      </c>
      <c r="D215" s="32" t="e">
        <f>VLOOKUP(B215,'ALL-GOLD-SILVER-STOCK'!C:H,3,)</f>
        <v>#N/A</v>
      </c>
      <c r="E215" s="32" t="e">
        <f>VLOOKUP(B215,'ALL-GOLD-SILVER-STOCK'!C:H,4,)</f>
        <v>#N/A</v>
      </c>
      <c r="F215" s="32" t="e">
        <f>VLOOKUP(B215,'ALL-GOLD-SILVER-STOCK'!C:H,5,)</f>
        <v>#N/A</v>
      </c>
      <c r="G215" s="33" t="e">
        <f>VLOOKUP(B215,'ALL-GOLD-SILVER-STOCK'!C:H,6,)</f>
        <v>#N/A</v>
      </c>
      <c r="J215" s="24" t="e">
        <f t="shared" si="22"/>
        <v>#N/A</v>
      </c>
      <c r="L215" s="32">
        <v>63</v>
      </c>
      <c r="N215" s="36">
        <f t="shared" si="23"/>
        <v>0</v>
      </c>
      <c r="P215" s="36">
        <f t="shared" si="24"/>
        <v>0</v>
      </c>
    </row>
    <row r="216" spans="2:16">
      <c r="B216" s="49"/>
      <c r="C216" s="37" t="e">
        <f>VLOOKUP(B216,'ALL-GOLD-SILVER-STOCK'!C:H,2,)</f>
        <v>#N/A</v>
      </c>
      <c r="D216" s="32" t="e">
        <f>VLOOKUP(B216,'ALL-GOLD-SILVER-STOCK'!C:H,3,)</f>
        <v>#N/A</v>
      </c>
      <c r="E216" s="32" t="e">
        <f>VLOOKUP(B216,'ALL-GOLD-SILVER-STOCK'!C:H,4,)</f>
        <v>#N/A</v>
      </c>
      <c r="F216" s="32" t="e">
        <f>VLOOKUP(B216,'ALL-GOLD-SILVER-STOCK'!C:H,5,)</f>
        <v>#N/A</v>
      </c>
      <c r="G216" s="33" t="e">
        <f>VLOOKUP(B216,'ALL-GOLD-SILVER-STOCK'!C:H,6,)</f>
        <v>#N/A</v>
      </c>
      <c r="J216" s="24" t="e">
        <f t="shared" si="22"/>
        <v>#N/A</v>
      </c>
      <c r="L216" s="32">
        <v>63</v>
      </c>
      <c r="N216" s="36">
        <f t="shared" si="23"/>
        <v>0</v>
      </c>
      <c r="P216" s="36">
        <f t="shared" si="24"/>
        <v>0</v>
      </c>
    </row>
    <row r="217" spans="2:16">
      <c r="B217" s="49"/>
      <c r="C217" s="37" t="e">
        <f>VLOOKUP(B217,'ALL-GOLD-SILVER-STOCK'!C:H,2,)</f>
        <v>#N/A</v>
      </c>
      <c r="D217" s="32" t="e">
        <f>VLOOKUP(B217,'ALL-GOLD-SILVER-STOCK'!C:H,3,)</f>
        <v>#N/A</v>
      </c>
      <c r="E217" s="32" t="e">
        <f>VLOOKUP(B217,'ALL-GOLD-SILVER-STOCK'!C:H,4,)</f>
        <v>#N/A</v>
      </c>
      <c r="F217" s="32" t="e">
        <f>VLOOKUP(B217,'ALL-GOLD-SILVER-STOCK'!C:H,5,)</f>
        <v>#N/A</v>
      </c>
      <c r="G217" s="33" t="e">
        <f>VLOOKUP(B217,'ALL-GOLD-SILVER-STOCK'!C:H,6,)</f>
        <v>#N/A</v>
      </c>
      <c r="J217" s="24" t="e">
        <f t="shared" si="22"/>
        <v>#N/A</v>
      </c>
      <c r="L217" s="32">
        <v>63</v>
      </c>
      <c r="N217" s="36">
        <f t="shared" si="23"/>
        <v>0</v>
      </c>
      <c r="P217" s="36">
        <f t="shared" si="24"/>
        <v>0</v>
      </c>
    </row>
    <row r="218" spans="2:16">
      <c r="B218" s="49"/>
      <c r="C218" s="37" t="e">
        <f>VLOOKUP(B218,'ALL-GOLD-SILVER-STOCK'!C:H,2,)</f>
        <v>#N/A</v>
      </c>
      <c r="D218" s="32" t="e">
        <f>VLOOKUP(B218,'ALL-GOLD-SILVER-STOCK'!C:H,3,)</f>
        <v>#N/A</v>
      </c>
      <c r="E218" s="32" t="e">
        <f>VLOOKUP(B218,'ALL-GOLD-SILVER-STOCK'!C:H,4,)</f>
        <v>#N/A</v>
      </c>
      <c r="F218" s="32" t="e">
        <f>VLOOKUP(B218,'ALL-GOLD-SILVER-STOCK'!C:H,5,)</f>
        <v>#N/A</v>
      </c>
      <c r="G218" s="33" t="e">
        <f>VLOOKUP(B218,'ALL-GOLD-SILVER-STOCK'!C:H,6,)</f>
        <v>#N/A</v>
      </c>
      <c r="J218" s="24" t="e">
        <f t="shared" si="22"/>
        <v>#N/A</v>
      </c>
      <c r="L218" s="32">
        <v>63</v>
      </c>
      <c r="N218" s="36">
        <f t="shared" si="23"/>
        <v>0</v>
      </c>
      <c r="P218" s="36">
        <f t="shared" si="24"/>
        <v>0</v>
      </c>
    </row>
    <row r="219" spans="2:16">
      <c r="B219" s="49"/>
      <c r="C219" s="37" t="e">
        <f>VLOOKUP(B219,'ALL-GOLD-SILVER-STOCK'!C:H,2,)</f>
        <v>#N/A</v>
      </c>
      <c r="D219" s="32" t="e">
        <f>VLOOKUP(B219,'ALL-GOLD-SILVER-STOCK'!C:H,3,)</f>
        <v>#N/A</v>
      </c>
      <c r="E219" s="32" t="e">
        <f>VLOOKUP(B219,'ALL-GOLD-SILVER-STOCK'!C:H,4,)</f>
        <v>#N/A</v>
      </c>
      <c r="F219" s="32" t="e">
        <f>VLOOKUP(B219,'ALL-GOLD-SILVER-STOCK'!C:H,5,)</f>
        <v>#N/A</v>
      </c>
      <c r="G219" s="33" t="e">
        <f>VLOOKUP(B219,'ALL-GOLD-SILVER-STOCK'!C:H,6,)</f>
        <v>#N/A</v>
      </c>
      <c r="J219" s="24" t="e">
        <f t="shared" si="22"/>
        <v>#N/A</v>
      </c>
      <c r="L219" s="32">
        <v>63</v>
      </c>
      <c r="N219" s="36">
        <f t="shared" si="23"/>
        <v>0</v>
      </c>
      <c r="P219" s="36">
        <f t="shared" si="24"/>
        <v>0</v>
      </c>
    </row>
    <row r="220" spans="2:16">
      <c r="B220" s="49"/>
      <c r="C220" s="37" t="e">
        <f>VLOOKUP(B220,'ALL-GOLD-SILVER-STOCK'!C:H,2,)</f>
        <v>#N/A</v>
      </c>
      <c r="D220" s="32" t="e">
        <f>VLOOKUP(B220,'ALL-GOLD-SILVER-STOCK'!C:H,3,)</f>
        <v>#N/A</v>
      </c>
      <c r="E220" s="32" t="e">
        <f>VLOOKUP(B220,'ALL-GOLD-SILVER-STOCK'!C:H,4,)</f>
        <v>#N/A</v>
      </c>
      <c r="F220" s="32" t="e">
        <f>VLOOKUP(B220,'ALL-GOLD-SILVER-STOCK'!C:H,5,)</f>
        <v>#N/A</v>
      </c>
      <c r="G220" s="33" t="e">
        <f>VLOOKUP(B220,'ALL-GOLD-SILVER-STOCK'!C:H,6,)</f>
        <v>#N/A</v>
      </c>
      <c r="J220" s="24" t="e">
        <f t="shared" ref="J220:J251" si="25">((H220+P220)-G220)</f>
        <v>#N/A</v>
      </c>
      <c r="L220" s="32">
        <v>63</v>
      </c>
      <c r="N220" s="36">
        <f t="shared" si="23"/>
        <v>0</v>
      </c>
      <c r="P220" s="36">
        <f t="shared" si="24"/>
        <v>0</v>
      </c>
    </row>
    <row r="221" spans="2:16">
      <c r="B221" s="49"/>
      <c r="C221" s="37" t="e">
        <f>VLOOKUP(B221,'ALL-GOLD-SILVER-STOCK'!C:H,2,)</f>
        <v>#N/A</v>
      </c>
      <c r="D221" s="32" t="e">
        <f>VLOOKUP(B221,'ALL-GOLD-SILVER-STOCK'!C:H,3,)</f>
        <v>#N/A</v>
      </c>
      <c r="E221" s="32" t="e">
        <f>VLOOKUP(B221,'ALL-GOLD-SILVER-STOCK'!C:H,4,)</f>
        <v>#N/A</v>
      </c>
      <c r="F221" s="32" t="e">
        <f>VLOOKUP(B221,'ALL-GOLD-SILVER-STOCK'!C:H,5,)</f>
        <v>#N/A</v>
      </c>
      <c r="G221" s="33" t="e">
        <f>VLOOKUP(B221,'ALL-GOLD-SILVER-STOCK'!C:H,6,)</f>
        <v>#N/A</v>
      </c>
      <c r="J221" s="24" t="e">
        <f t="shared" si="25"/>
        <v>#N/A</v>
      </c>
      <c r="L221" s="32">
        <v>63</v>
      </c>
      <c r="N221" s="36">
        <f t="shared" si="23"/>
        <v>0</v>
      </c>
      <c r="P221" s="36">
        <f t="shared" si="24"/>
        <v>0</v>
      </c>
    </row>
    <row r="222" spans="2:16">
      <c r="B222" s="49"/>
      <c r="C222" s="37" t="e">
        <f>VLOOKUP(B222,'ALL-GOLD-SILVER-STOCK'!C:H,2,)</f>
        <v>#N/A</v>
      </c>
      <c r="D222" s="32" t="e">
        <f>VLOOKUP(B222,'ALL-GOLD-SILVER-STOCK'!C:H,3,)</f>
        <v>#N/A</v>
      </c>
      <c r="E222" s="32" t="e">
        <f>VLOOKUP(B222,'ALL-GOLD-SILVER-STOCK'!C:H,4,)</f>
        <v>#N/A</v>
      </c>
      <c r="F222" s="32" t="e">
        <f>VLOOKUP(B222,'ALL-GOLD-SILVER-STOCK'!C:H,5,)</f>
        <v>#N/A</v>
      </c>
      <c r="G222" s="33" t="e">
        <f>VLOOKUP(B222,'ALL-GOLD-SILVER-STOCK'!C:H,6,)</f>
        <v>#N/A</v>
      </c>
      <c r="J222" s="24" t="e">
        <f t="shared" si="25"/>
        <v>#N/A</v>
      </c>
      <c r="L222" s="32">
        <v>63</v>
      </c>
      <c r="N222" s="36">
        <f t="shared" si="23"/>
        <v>0</v>
      </c>
      <c r="P222" s="36">
        <f t="shared" si="24"/>
        <v>0</v>
      </c>
    </row>
    <row r="223" spans="2:16">
      <c r="B223" s="49"/>
      <c r="C223" s="37" t="e">
        <f>VLOOKUP(B223,'ALL-GOLD-SILVER-STOCK'!C:H,2,)</f>
        <v>#N/A</v>
      </c>
      <c r="D223" s="32" t="e">
        <f>VLOOKUP(B223,'ALL-GOLD-SILVER-STOCK'!C:H,3,)</f>
        <v>#N/A</v>
      </c>
      <c r="E223" s="32" t="e">
        <f>VLOOKUP(B223,'ALL-GOLD-SILVER-STOCK'!C:H,4,)</f>
        <v>#N/A</v>
      </c>
      <c r="F223" s="32" t="e">
        <f>VLOOKUP(B223,'ALL-GOLD-SILVER-STOCK'!C:H,5,)</f>
        <v>#N/A</v>
      </c>
      <c r="G223" s="33" t="e">
        <f>VLOOKUP(B223,'ALL-GOLD-SILVER-STOCK'!C:H,6,)</f>
        <v>#N/A</v>
      </c>
      <c r="J223" s="24" t="e">
        <f t="shared" si="25"/>
        <v>#N/A</v>
      </c>
      <c r="L223" s="32">
        <v>63</v>
      </c>
      <c r="N223" s="36">
        <f t="shared" si="23"/>
        <v>0</v>
      </c>
      <c r="P223" s="36">
        <f t="shared" si="24"/>
        <v>0</v>
      </c>
    </row>
    <row r="224" spans="2:16">
      <c r="B224" s="49"/>
      <c r="C224" s="37" t="e">
        <f>VLOOKUP(B224,'ALL-GOLD-SILVER-STOCK'!C:H,2,)</f>
        <v>#N/A</v>
      </c>
      <c r="D224" s="32" t="e">
        <f>VLOOKUP(B224,'ALL-GOLD-SILVER-STOCK'!C:H,3,)</f>
        <v>#N/A</v>
      </c>
      <c r="E224" s="32" t="e">
        <f>VLOOKUP(B224,'ALL-GOLD-SILVER-STOCK'!C:H,4,)</f>
        <v>#N/A</v>
      </c>
      <c r="F224" s="32" t="e">
        <f>VLOOKUP(B224,'ALL-GOLD-SILVER-STOCK'!C:H,5,)</f>
        <v>#N/A</v>
      </c>
      <c r="G224" s="33" t="e">
        <f>VLOOKUP(B224,'ALL-GOLD-SILVER-STOCK'!C:H,6,)</f>
        <v>#N/A</v>
      </c>
      <c r="J224" s="24" t="e">
        <f t="shared" si="25"/>
        <v>#N/A</v>
      </c>
      <c r="L224" s="32">
        <v>63</v>
      </c>
      <c r="N224" s="36">
        <f t="shared" si="23"/>
        <v>0</v>
      </c>
      <c r="P224" s="36">
        <f t="shared" si="24"/>
        <v>0</v>
      </c>
    </row>
    <row r="225" spans="2:16">
      <c r="B225" s="49"/>
      <c r="C225" s="37" t="e">
        <f>VLOOKUP(B225,'ALL-GOLD-SILVER-STOCK'!C:H,2,)</f>
        <v>#N/A</v>
      </c>
      <c r="D225" s="32" t="e">
        <f>VLOOKUP(B225,'ALL-GOLD-SILVER-STOCK'!C:H,3,)</f>
        <v>#N/A</v>
      </c>
      <c r="E225" s="32" t="e">
        <f>VLOOKUP(B225,'ALL-GOLD-SILVER-STOCK'!C:H,4,)</f>
        <v>#N/A</v>
      </c>
      <c r="F225" s="32" t="e">
        <f>VLOOKUP(B225,'ALL-GOLD-SILVER-STOCK'!C:H,5,)</f>
        <v>#N/A</v>
      </c>
      <c r="G225" s="33" t="e">
        <f>VLOOKUP(B225,'ALL-GOLD-SILVER-STOCK'!C:H,6,)</f>
        <v>#N/A</v>
      </c>
      <c r="J225" s="24" t="e">
        <f t="shared" si="25"/>
        <v>#N/A</v>
      </c>
      <c r="L225" s="32">
        <v>63</v>
      </c>
      <c r="N225" s="36">
        <f t="shared" si="23"/>
        <v>0</v>
      </c>
      <c r="P225" s="36">
        <f t="shared" si="24"/>
        <v>0</v>
      </c>
    </row>
    <row r="226" spans="2:16">
      <c r="B226" s="49"/>
      <c r="C226" s="37" t="e">
        <f>VLOOKUP(B226,'ALL-GOLD-SILVER-STOCK'!C:H,2,)</f>
        <v>#N/A</v>
      </c>
      <c r="D226" s="32" t="e">
        <f>VLOOKUP(B226,'ALL-GOLD-SILVER-STOCK'!C:H,3,)</f>
        <v>#N/A</v>
      </c>
      <c r="E226" s="32" t="e">
        <f>VLOOKUP(B226,'ALL-GOLD-SILVER-STOCK'!C:H,4,)</f>
        <v>#N/A</v>
      </c>
      <c r="F226" s="32" t="e">
        <f>VLOOKUP(B226,'ALL-GOLD-SILVER-STOCK'!C:H,5,)</f>
        <v>#N/A</v>
      </c>
      <c r="G226" s="33" t="e">
        <f>VLOOKUP(B226,'ALL-GOLD-SILVER-STOCK'!C:H,6,)</f>
        <v>#N/A</v>
      </c>
      <c r="J226" s="24" t="e">
        <f t="shared" si="25"/>
        <v>#N/A</v>
      </c>
      <c r="L226" s="32">
        <v>63</v>
      </c>
      <c r="N226" s="36">
        <f t="shared" si="23"/>
        <v>0</v>
      </c>
      <c r="P226" s="36">
        <f t="shared" si="24"/>
        <v>0</v>
      </c>
    </row>
    <row r="227" spans="2:16">
      <c r="B227" s="49"/>
      <c r="C227" s="37" t="e">
        <f>VLOOKUP(B227,'ALL-GOLD-SILVER-STOCK'!C:H,2,)</f>
        <v>#N/A</v>
      </c>
      <c r="D227" s="32" t="e">
        <f>VLOOKUP(B227,'ALL-GOLD-SILVER-STOCK'!C:H,3,)</f>
        <v>#N/A</v>
      </c>
      <c r="E227" s="32" t="e">
        <f>VLOOKUP(B227,'ALL-GOLD-SILVER-STOCK'!C:H,4,)</f>
        <v>#N/A</v>
      </c>
      <c r="F227" s="32" t="e">
        <f>VLOOKUP(B227,'ALL-GOLD-SILVER-STOCK'!C:H,5,)</f>
        <v>#N/A</v>
      </c>
      <c r="G227" s="33" t="e">
        <f>VLOOKUP(B227,'ALL-GOLD-SILVER-STOCK'!C:H,6,)</f>
        <v>#N/A</v>
      </c>
      <c r="J227" s="24" t="e">
        <f t="shared" si="25"/>
        <v>#N/A</v>
      </c>
      <c r="L227" s="32">
        <v>63</v>
      </c>
      <c r="N227" s="36">
        <f t="shared" si="23"/>
        <v>0</v>
      </c>
      <c r="P227" s="36">
        <f t="shared" si="24"/>
        <v>0</v>
      </c>
    </row>
    <row r="228" spans="2:16">
      <c r="B228" s="49"/>
      <c r="C228" s="37" t="e">
        <f>VLOOKUP(B228,'ALL-GOLD-SILVER-STOCK'!C:H,2,)</f>
        <v>#N/A</v>
      </c>
      <c r="D228" s="32" t="e">
        <f>VLOOKUP(B228,'ALL-GOLD-SILVER-STOCK'!C:H,3,)</f>
        <v>#N/A</v>
      </c>
      <c r="E228" s="32" t="e">
        <f>VLOOKUP(B228,'ALL-GOLD-SILVER-STOCK'!C:H,4,)</f>
        <v>#N/A</v>
      </c>
      <c r="F228" s="32" t="e">
        <f>VLOOKUP(B228,'ALL-GOLD-SILVER-STOCK'!C:H,5,)</f>
        <v>#N/A</v>
      </c>
      <c r="G228" s="33" t="e">
        <f>VLOOKUP(B228,'ALL-GOLD-SILVER-STOCK'!C:H,6,)</f>
        <v>#N/A</v>
      </c>
      <c r="J228" s="24" t="e">
        <f t="shared" si="25"/>
        <v>#N/A</v>
      </c>
      <c r="L228" s="32">
        <v>63</v>
      </c>
      <c r="N228" s="36">
        <f t="shared" si="23"/>
        <v>0</v>
      </c>
      <c r="P228" s="36">
        <f t="shared" si="24"/>
        <v>0</v>
      </c>
    </row>
    <row r="229" spans="2:16">
      <c r="B229" s="49"/>
      <c r="C229" s="37" t="e">
        <f>VLOOKUP(B229,'ALL-GOLD-SILVER-STOCK'!C:H,2,)</f>
        <v>#N/A</v>
      </c>
      <c r="D229" s="32" t="e">
        <f>VLOOKUP(B229,'ALL-GOLD-SILVER-STOCK'!C:H,3,)</f>
        <v>#N/A</v>
      </c>
      <c r="E229" s="32" t="e">
        <f>VLOOKUP(B229,'ALL-GOLD-SILVER-STOCK'!C:H,4,)</f>
        <v>#N/A</v>
      </c>
      <c r="F229" s="32" t="e">
        <f>VLOOKUP(B229,'ALL-GOLD-SILVER-STOCK'!C:H,5,)</f>
        <v>#N/A</v>
      </c>
      <c r="G229" s="33" t="e">
        <f>VLOOKUP(B229,'ALL-GOLD-SILVER-STOCK'!C:H,6,)</f>
        <v>#N/A</v>
      </c>
      <c r="J229" s="24" t="e">
        <f t="shared" si="25"/>
        <v>#N/A</v>
      </c>
      <c r="L229" s="32">
        <v>63</v>
      </c>
      <c r="N229" s="36">
        <f t="shared" si="23"/>
        <v>0</v>
      </c>
      <c r="P229" s="36">
        <f t="shared" si="24"/>
        <v>0</v>
      </c>
    </row>
    <row r="230" spans="2:16">
      <c r="B230" s="49"/>
      <c r="C230" s="37" t="e">
        <f>VLOOKUP(B230,'ALL-GOLD-SILVER-STOCK'!C:H,2,)</f>
        <v>#N/A</v>
      </c>
      <c r="D230" s="32" t="e">
        <f>VLOOKUP(B230,'ALL-GOLD-SILVER-STOCK'!C:H,3,)</f>
        <v>#N/A</v>
      </c>
      <c r="E230" s="32" t="e">
        <f>VLOOKUP(B230,'ALL-GOLD-SILVER-STOCK'!C:H,4,)</f>
        <v>#N/A</v>
      </c>
      <c r="F230" s="32" t="e">
        <f>VLOOKUP(B230,'ALL-GOLD-SILVER-STOCK'!C:H,5,)</f>
        <v>#N/A</v>
      </c>
      <c r="G230" s="33" t="e">
        <f>VLOOKUP(B230,'ALL-GOLD-SILVER-STOCK'!C:H,6,)</f>
        <v>#N/A</v>
      </c>
      <c r="J230" s="24" t="e">
        <f t="shared" si="25"/>
        <v>#N/A</v>
      </c>
      <c r="L230" s="32">
        <v>63</v>
      </c>
      <c r="N230" s="36">
        <f t="shared" si="23"/>
        <v>0</v>
      </c>
      <c r="P230" s="36">
        <f t="shared" si="24"/>
        <v>0</v>
      </c>
    </row>
    <row r="231" spans="2:16">
      <c r="B231" s="49"/>
      <c r="C231" s="37" t="e">
        <f>VLOOKUP(B231,'ALL-GOLD-SILVER-STOCK'!C:H,2,)</f>
        <v>#N/A</v>
      </c>
      <c r="D231" s="32" t="e">
        <f>VLOOKUP(B231,'ALL-GOLD-SILVER-STOCK'!C:H,3,)</f>
        <v>#N/A</v>
      </c>
      <c r="E231" s="32" t="e">
        <f>VLOOKUP(B231,'ALL-GOLD-SILVER-STOCK'!C:H,4,)</f>
        <v>#N/A</v>
      </c>
      <c r="F231" s="32" t="e">
        <f>VLOOKUP(B231,'ALL-GOLD-SILVER-STOCK'!C:H,5,)</f>
        <v>#N/A</v>
      </c>
      <c r="G231" s="33" t="e">
        <f>VLOOKUP(B231,'ALL-GOLD-SILVER-STOCK'!C:H,6,)</f>
        <v>#N/A</v>
      </c>
      <c r="J231" s="24" t="e">
        <f t="shared" si="25"/>
        <v>#N/A</v>
      </c>
      <c r="L231" s="32">
        <v>63</v>
      </c>
      <c r="N231" s="36">
        <f t="shared" si="23"/>
        <v>0</v>
      </c>
      <c r="P231" s="36">
        <f t="shared" si="24"/>
        <v>0</v>
      </c>
    </row>
    <row r="232" spans="2:16">
      <c r="B232" s="49"/>
      <c r="C232" s="37" t="e">
        <f>VLOOKUP(B232,'ALL-GOLD-SILVER-STOCK'!C:H,2,)</f>
        <v>#N/A</v>
      </c>
      <c r="D232" s="32" t="e">
        <f>VLOOKUP(B232,'ALL-GOLD-SILVER-STOCK'!C:H,3,)</f>
        <v>#N/A</v>
      </c>
      <c r="E232" s="32" t="e">
        <f>VLOOKUP(B232,'ALL-GOLD-SILVER-STOCK'!C:H,4,)</f>
        <v>#N/A</v>
      </c>
      <c r="F232" s="32" t="e">
        <f>VLOOKUP(B232,'ALL-GOLD-SILVER-STOCK'!C:H,5,)</f>
        <v>#N/A</v>
      </c>
      <c r="G232" s="33" t="e">
        <f>VLOOKUP(B232,'ALL-GOLD-SILVER-STOCK'!C:H,6,)</f>
        <v>#N/A</v>
      </c>
      <c r="J232" s="24" t="e">
        <f t="shared" si="25"/>
        <v>#N/A</v>
      </c>
      <c r="L232" s="32">
        <v>63</v>
      </c>
      <c r="N232" s="36">
        <f t="shared" ref="N232:N263" si="26">(((K232-(K232*1%))*L232)/100)*M232</f>
        <v>0</v>
      </c>
      <c r="P232" s="36">
        <f t="shared" si="24"/>
        <v>0</v>
      </c>
    </row>
    <row r="233" spans="2:16">
      <c r="B233" s="49"/>
      <c r="C233" s="37" t="e">
        <f>VLOOKUP(B233,'ALL-GOLD-SILVER-STOCK'!C:H,2,)</f>
        <v>#N/A</v>
      </c>
      <c r="D233" s="32" t="e">
        <f>VLOOKUP(B233,'ALL-GOLD-SILVER-STOCK'!C:H,3,)</f>
        <v>#N/A</v>
      </c>
      <c r="E233" s="32" t="e">
        <f>VLOOKUP(B233,'ALL-GOLD-SILVER-STOCK'!C:H,4,)</f>
        <v>#N/A</v>
      </c>
      <c r="F233" s="32" t="e">
        <f>VLOOKUP(B233,'ALL-GOLD-SILVER-STOCK'!C:H,5,)</f>
        <v>#N/A</v>
      </c>
      <c r="G233" s="33" t="e">
        <f>VLOOKUP(B233,'ALL-GOLD-SILVER-STOCK'!C:H,6,)</f>
        <v>#N/A</v>
      </c>
      <c r="J233" s="24" t="e">
        <f t="shared" si="25"/>
        <v>#N/A</v>
      </c>
      <c r="L233" s="32">
        <v>63</v>
      </c>
      <c r="N233" s="36">
        <f t="shared" si="26"/>
        <v>0</v>
      </c>
      <c r="P233" s="36">
        <f t="shared" si="24"/>
        <v>0</v>
      </c>
    </row>
    <row r="234" spans="2:16">
      <c r="B234" s="49"/>
      <c r="C234" s="37" t="e">
        <f>VLOOKUP(B234,'ALL-GOLD-SILVER-STOCK'!C:H,2,)</f>
        <v>#N/A</v>
      </c>
      <c r="D234" s="32" t="e">
        <f>VLOOKUP(B234,'ALL-GOLD-SILVER-STOCK'!C:H,3,)</f>
        <v>#N/A</v>
      </c>
      <c r="E234" s="32" t="e">
        <f>VLOOKUP(B234,'ALL-GOLD-SILVER-STOCK'!C:H,4,)</f>
        <v>#N/A</v>
      </c>
      <c r="F234" s="32" t="e">
        <f>VLOOKUP(B234,'ALL-GOLD-SILVER-STOCK'!C:H,5,)</f>
        <v>#N/A</v>
      </c>
      <c r="G234" s="33" t="e">
        <f>VLOOKUP(B234,'ALL-GOLD-SILVER-STOCK'!C:H,6,)</f>
        <v>#N/A</v>
      </c>
      <c r="J234" s="24" t="e">
        <f t="shared" si="25"/>
        <v>#N/A</v>
      </c>
      <c r="L234" s="32">
        <v>63</v>
      </c>
      <c r="N234" s="36">
        <f t="shared" si="26"/>
        <v>0</v>
      </c>
      <c r="P234" s="36">
        <f t="shared" si="24"/>
        <v>0</v>
      </c>
    </row>
    <row r="235" spans="2:16">
      <c r="B235" s="49"/>
      <c r="C235" s="37" t="e">
        <f>VLOOKUP(B235,'ALL-GOLD-SILVER-STOCK'!C:H,2,)</f>
        <v>#N/A</v>
      </c>
      <c r="D235" s="32" t="e">
        <f>VLOOKUP(B235,'ALL-GOLD-SILVER-STOCK'!C:H,3,)</f>
        <v>#N/A</v>
      </c>
      <c r="E235" s="32" t="e">
        <f>VLOOKUP(B235,'ALL-GOLD-SILVER-STOCK'!C:H,4,)</f>
        <v>#N/A</v>
      </c>
      <c r="F235" s="32" t="e">
        <f>VLOOKUP(B235,'ALL-GOLD-SILVER-STOCK'!C:H,5,)</f>
        <v>#N/A</v>
      </c>
      <c r="G235" s="33" t="e">
        <f>VLOOKUP(B235,'ALL-GOLD-SILVER-STOCK'!C:H,6,)</f>
        <v>#N/A</v>
      </c>
      <c r="J235" s="24" t="e">
        <f t="shared" si="25"/>
        <v>#N/A</v>
      </c>
      <c r="L235" s="32">
        <v>63</v>
      </c>
      <c r="N235" s="36">
        <f t="shared" si="26"/>
        <v>0</v>
      </c>
      <c r="P235" s="36">
        <f t="shared" si="24"/>
        <v>0</v>
      </c>
    </row>
    <row r="236" spans="2:16">
      <c r="B236" s="49"/>
      <c r="C236" s="37" t="e">
        <f>VLOOKUP(B236,'ALL-GOLD-SILVER-STOCK'!C:H,2,)</f>
        <v>#N/A</v>
      </c>
      <c r="D236" s="32" t="e">
        <f>VLOOKUP(B236,'ALL-GOLD-SILVER-STOCK'!C:H,3,)</f>
        <v>#N/A</v>
      </c>
      <c r="E236" s="32" t="e">
        <f>VLOOKUP(B236,'ALL-GOLD-SILVER-STOCK'!C:H,4,)</f>
        <v>#N/A</v>
      </c>
      <c r="F236" s="32" t="e">
        <f>VLOOKUP(B236,'ALL-GOLD-SILVER-STOCK'!C:H,5,)</f>
        <v>#N/A</v>
      </c>
      <c r="G236" s="33" t="e">
        <f>VLOOKUP(B236,'ALL-GOLD-SILVER-STOCK'!C:H,6,)</f>
        <v>#N/A</v>
      </c>
      <c r="J236" s="24" t="e">
        <f t="shared" si="25"/>
        <v>#N/A</v>
      </c>
      <c r="L236" s="32">
        <v>63</v>
      </c>
      <c r="N236" s="36">
        <f t="shared" si="26"/>
        <v>0</v>
      </c>
      <c r="P236" s="36">
        <f t="shared" si="24"/>
        <v>0</v>
      </c>
    </row>
    <row r="237" spans="2:16">
      <c r="B237" s="49"/>
      <c r="C237" s="37" t="e">
        <f>VLOOKUP(B237,'ALL-GOLD-SILVER-STOCK'!C:H,2,)</f>
        <v>#N/A</v>
      </c>
      <c r="D237" s="32" t="e">
        <f>VLOOKUP(B237,'ALL-GOLD-SILVER-STOCK'!C:H,3,)</f>
        <v>#N/A</v>
      </c>
      <c r="E237" s="32" t="e">
        <f>VLOOKUP(B237,'ALL-GOLD-SILVER-STOCK'!C:H,4,)</f>
        <v>#N/A</v>
      </c>
      <c r="F237" s="32" t="e">
        <f>VLOOKUP(B237,'ALL-GOLD-SILVER-STOCK'!C:H,5,)</f>
        <v>#N/A</v>
      </c>
      <c r="G237" s="33" t="e">
        <f>VLOOKUP(B237,'ALL-GOLD-SILVER-STOCK'!C:H,6,)</f>
        <v>#N/A</v>
      </c>
      <c r="J237" s="24" t="e">
        <f t="shared" si="25"/>
        <v>#N/A</v>
      </c>
      <c r="L237" s="32">
        <v>63</v>
      </c>
      <c r="N237" s="36">
        <f t="shared" si="26"/>
        <v>0</v>
      </c>
      <c r="P237" s="36">
        <f t="shared" si="24"/>
        <v>0</v>
      </c>
    </row>
    <row r="238" spans="2:16">
      <c r="B238" s="49"/>
      <c r="C238" s="37" t="e">
        <f>VLOOKUP(B238,'ALL-GOLD-SILVER-STOCK'!C:H,2,)</f>
        <v>#N/A</v>
      </c>
      <c r="D238" s="32" t="e">
        <f>VLOOKUP(B238,'ALL-GOLD-SILVER-STOCK'!C:H,3,)</f>
        <v>#N/A</v>
      </c>
      <c r="E238" s="32" t="e">
        <f>VLOOKUP(B238,'ALL-GOLD-SILVER-STOCK'!C:H,4,)</f>
        <v>#N/A</v>
      </c>
      <c r="F238" s="32" t="e">
        <f>VLOOKUP(B238,'ALL-GOLD-SILVER-STOCK'!C:H,5,)</f>
        <v>#N/A</v>
      </c>
      <c r="G238" s="33" t="e">
        <f>VLOOKUP(B238,'ALL-GOLD-SILVER-STOCK'!C:H,6,)</f>
        <v>#N/A</v>
      </c>
      <c r="J238" s="24" t="e">
        <f t="shared" si="25"/>
        <v>#N/A</v>
      </c>
      <c r="L238" s="32">
        <v>63</v>
      </c>
      <c r="N238" s="36">
        <f t="shared" si="26"/>
        <v>0</v>
      </c>
      <c r="P238" s="36">
        <f t="shared" si="24"/>
        <v>0</v>
      </c>
    </row>
    <row r="239" spans="2:16">
      <c r="B239" s="49"/>
      <c r="C239" s="37" t="e">
        <f>VLOOKUP(B239,'ALL-GOLD-SILVER-STOCK'!C:H,2,)</f>
        <v>#N/A</v>
      </c>
      <c r="D239" s="32" t="e">
        <f>VLOOKUP(B239,'ALL-GOLD-SILVER-STOCK'!C:H,3,)</f>
        <v>#N/A</v>
      </c>
      <c r="E239" s="32" t="e">
        <f>VLOOKUP(B239,'ALL-GOLD-SILVER-STOCK'!C:H,4,)</f>
        <v>#N/A</v>
      </c>
      <c r="F239" s="32" t="e">
        <f>VLOOKUP(B239,'ALL-GOLD-SILVER-STOCK'!C:H,5,)</f>
        <v>#N/A</v>
      </c>
      <c r="G239" s="33" t="e">
        <f>VLOOKUP(B239,'ALL-GOLD-SILVER-STOCK'!C:H,6,)</f>
        <v>#N/A</v>
      </c>
      <c r="J239" s="24" t="e">
        <f t="shared" si="25"/>
        <v>#N/A</v>
      </c>
      <c r="L239" s="32">
        <v>63</v>
      </c>
      <c r="N239" s="36">
        <f t="shared" si="26"/>
        <v>0</v>
      </c>
      <c r="P239" s="36">
        <f t="shared" si="24"/>
        <v>0</v>
      </c>
    </row>
    <row r="240" spans="2:16">
      <c r="B240" s="49"/>
      <c r="C240" s="37" t="e">
        <f>VLOOKUP(B240,'ALL-GOLD-SILVER-STOCK'!C:H,2,)</f>
        <v>#N/A</v>
      </c>
      <c r="D240" s="32" t="e">
        <f>VLOOKUP(B240,'ALL-GOLD-SILVER-STOCK'!C:H,3,)</f>
        <v>#N/A</v>
      </c>
      <c r="E240" s="32" t="e">
        <f>VLOOKUP(B240,'ALL-GOLD-SILVER-STOCK'!C:H,4,)</f>
        <v>#N/A</v>
      </c>
      <c r="F240" s="32" t="e">
        <f>VLOOKUP(B240,'ALL-GOLD-SILVER-STOCK'!C:H,5,)</f>
        <v>#N/A</v>
      </c>
      <c r="G240" s="33" t="e">
        <f>VLOOKUP(B240,'ALL-GOLD-SILVER-STOCK'!C:H,6,)</f>
        <v>#N/A</v>
      </c>
      <c r="J240" s="24" t="e">
        <f t="shared" si="25"/>
        <v>#N/A</v>
      </c>
      <c r="L240" s="32">
        <v>63</v>
      </c>
      <c r="N240" s="36">
        <f t="shared" si="26"/>
        <v>0</v>
      </c>
      <c r="P240" s="36">
        <f t="shared" si="24"/>
        <v>0</v>
      </c>
    </row>
    <row r="241" spans="2:16">
      <c r="B241" s="49"/>
      <c r="C241" s="37" t="e">
        <f>VLOOKUP(B241,'ALL-GOLD-SILVER-STOCK'!C:H,2,)</f>
        <v>#N/A</v>
      </c>
      <c r="D241" s="32" t="e">
        <f>VLOOKUP(B241,'ALL-GOLD-SILVER-STOCK'!C:H,3,)</f>
        <v>#N/A</v>
      </c>
      <c r="E241" s="32" t="e">
        <f>VLOOKUP(B241,'ALL-GOLD-SILVER-STOCK'!C:H,4,)</f>
        <v>#N/A</v>
      </c>
      <c r="F241" s="32" t="e">
        <f>VLOOKUP(B241,'ALL-GOLD-SILVER-STOCK'!C:H,5,)</f>
        <v>#N/A</v>
      </c>
      <c r="G241" s="33" t="e">
        <f>VLOOKUP(B241,'ALL-GOLD-SILVER-STOCK'!C:H,6,)</f>
        <v>#N/A</v>
      </c>
      <c r="J241" s="24" t="e">
        <f t="shared" si="25"/>
        <v>#N/A</v>
      </c>
      <c r="L241" s="32">
        <v>63</v>
      </c>
      <c r="N241" s="36">
        <f t="shared" si="26"/>
        <v>0</v>
      </c>
      <c r="P241" s="36">
        <f t="shared" si="24"/>
        <v>0</v>
      </c>
    </row>
    <row r="242" spans="2:16">
      <c r="B242" s="49"/>
      <c r="C242" s="37" t="e">
        <f>VLOOKUP(B242,'ALL-GOLD-SILVER-STOCK'!C:H,2,)</f>
        <v>#N/A</v>
      </c>
      <c r="D242" s="32" t="e">
        <f>VLOOKUP(B242,'ALL-GOLD-SILVER-STOCK'!C:H,3,)</f>
        <v>#N/A</v>
      </c>
      <c r="E242" s="32" t="e">
        <f>VLOOKUP(B242,'ALL-GOLD-SILVER-STOCK'!C:H,4,)</f>
        <v>#N/A</v>
      </c>
      <c r="F242" s="32" t="e">
        <f>VLOOKUP(B242,'ALL-GOLD-SILVER-STOCK'!C:H,5,)</f>
        <v>#N/A</v>
      </c>
      <c r="G242" s="33" t="e">
        <f>VLOOKUP(B242,'ALL-GOLD-SILVER-STOCK'!C:H,6,)</f>
        <v>#N/A</v>
      </c>
      <c r="J242" s="24" t="e">
        <f t="shared" si="25"/>
        <v>#N/A</v>
      </c>
      <c r="L242" s="32">
        <v>63</v>
      </c>
      <c r="N242" s="36">
        <f t="shared" si="26"/>
        <v>0</v>
      </c>
      <c r="P242" s="36">
        <f t="shared" si="24"/>
        <v>0</v>
      </c>
    </row>
    <row r="243" spans="2:16">
      <c r="B243" s="49"/>
      <c r="C243" s="37" t="e">
        <f>VLOOKUP(B243,'ALL-GOLD-SILVER-STOCK'!C:H,2,)</f>
        <v>#N/A</v>
      </c>
      <c r="D243" s="32" t="e">
        <f>VLOOKUP(B243,'ALL-GOLD-SILVER-STOCK'!C:H,3,)</f>
        <v>#N/A</v>
      </c>
      <c r="E243" s="32" t="e">
        <f>VLOOKUP(B243,'ALL-GOLD-SILVER-STOCK'!C:H,4,)</f>
        <v>#N/A</v>
      </c>
      <c r="F243" s="32" t="e">
        <f>VLOOKUP(B243,'ALL-GOLD-SILVER-STOCK'!C:H,5,)</f>
        <v>#N/A</v>
      </c>
      <c r="G243" s="33" t="e">
        <f>VLOOKUP(B243,'ALL-GOLD-SILVER-STOCK'!C:H,6,)</f>
        <v>#N/A</v>
      </c>
      <c r="J243" s="24" t="e">
        <f t="shared" si="25"/>
        <v>#N/A</v>
      </c>
      <c r="L243" s="32">
        <v>63</v>
      </c>
      <c r="N243" s="36">
        <f t="shared" si="26"/>
        <v>0</v>
      </c>
      <c r="P243" s="36">
        <f t="shared" si="24"/>
        <v>0</v>
      </c>
    </row>
    <row r="244" spans="2:16">
      <c r="B244" s="49"/>
      <c r="C244" s="37" t="e">
        <f>VLOOKUP(B244,'ALL-GOLD-SILVER-STOCK'!C:H,2,)</f>
        <v>#N/A</v>
      </c>
      <c r="D244" s="32" t="e">
        <f>VLOOKUP(B244,'ALL-GOLD-SILVER-STOCK'!C:H,3,)</f>
        <v>#N/A</v>
      </c>
      <c r="E244" s="32" t="e">
        <f>VLOOKUP(B244,'ALL-GOLD-SILVER-STOCK'!C:H,4,)</f>
        <v>#N/A</v>
      </c>
      <c r="F244" s="32" t="e">
        <f>VLOOKUP(B244,'ALL-GOLD-SILVER-STOCK'!C:H,5,)</f>
        <v>#N/A</v>
      </c>
      <c r="G244" s="33" t="e">
        <f>VLOOKUP(B244,'ALL-GOLD-SILVER-STOCK'!C:H,6,)</f>
        <v>#N/A</v>
      </c>
      <c r="J244" s="24" t="e">
        <f t="shared" si="25"/>
        <v>#N/A</v>
      </c>
      <c r="L244" s="32">
        <v>63</v>
      </c>
      <c r="N244" s="36">
        <f t="shared" si="26"/>
        <v>0</v>
      </c>
      <c r="P244" s="36">
        <f t="shared" si="24"/>
        <v>0</v>
      </c>
    </row>
    <row r="245" spans="2:16">
      <c r="B245" s="49"/>
      <c r="C245" s="37" t="e">
        <f>VLOOKUP(B245,'ALL-GOLD-SILVER-STOCK'!C:H,2,)</f>
        <v>#N/A</v>
      </c>
      <c r="D245" s="32" t="e">
        <f>VLOOKUP(B245,'ALL-GOLD-SILVER-STOCK'!C:H,3,)</f>
        <v>#N/A</v>
      </c>
      <c r="E245" s="32" t="e">
        <f>VLOOKUP(B245,'ALL-GOLD-SILVER-STOCK'!C:H,4,)</f>
        <v>#N/A</v>
      </c>
      <c r="F245" s="32" t="e">
        <f>VLOOKUP(B245,'ALL-GOLD-SILVER-STOCK'!C:H,5,)</f>
        <v>#N/A</v>
      </c>
      <c r="G245" s="33" t="e">
        <f>VLOOKUP(B245,'ALL-GOLD-SILVER-STOCK'!C:H,6,)</f>
        <v>#N/A</v>
      </c>
      <c r="J245" s="24" t="e">
        <f t="shared" si="25"/>
        <v>#N/A</v>
      </c>
      <c r="L245" s="32">
        <v>63</v>
      </c>
      <c r="N245" s="36">
        <f t="shared" si="26"/>
        <v>0</v>
      </c>
      <c r="P245" s="36">
        <f t="shared" si="24"/>
        <v>0</v>
      </c>
    </row>
    <row r="246" spans="2:16">
      <c r="B246" s="49"/>
      <c r="C246" s="37" t="e">
        <f>VLOOKUP(B246,'ALL-GOLD-SILVER-STOCK'!C:H,2,)</f>
        <v>#N/A</v>
      </c>
      <c r="D246" s="32" t="e">
        <f>VLOOKUP(B246,'ALL-GOLD-SILVER-STOCK'!C:H,3,)</f>
        <v>#N/A</v>
      </c>
      <c r="E246" s="32" t="e">
        <f>VLOOKUP(B246,'ALL-GOLD-SILVER-STOCK'!C:H,4,)</f>
        <v>#N/A</v>
      </c>
      <c r="F246" s="32" t="e">
        <f>VLOOKUP(B246,'ALL-GOLD-SILVER-STOCK'!C:H,5,)</f>
        <v>#N/A</v>
      </c>
      <c r="G246" s="33" t="e">
        <f>VLOOKUP(B246,'ALL-GOLD-SILVER-STOCK'!C:H,6,)</f>
        <v>#N/A</v>
      </c>
      <c r="J246" s="24" t="e">
        <f t="shared" si="25"/>
        <v>#N/A</v>
      </c>
      <c r="L246" s="32">
        <v>63</v>
      </c>
      <c r="N246" s="36">
        <f t="shared" si="26"/>
        <v>0</v>
      </c>
      <c r="P246" s="36">
        <f t="shared" si="24"/>
        <v>0</v>
      </c>
    </row>
    <row r="247" spans="2:16">
      <c r="B247" s="49"/>
      <c r="C247" s="37" t="e">
        <f>VLOOKUP(B247,'ALL-GOLD-SILVER-STOCK'!C:H,2,)</f>
        <v>#N/A</v>
      </c>
      <c r="D247" s="32" t="e">
        <f>VLOOKUP(B247,'ALL-GOLD-SILVER-STOCK'!C:H,3,)</f>
        <v>#N/A</v>
      </c>
      <c r="E247" s="32" t="e">
        <f>VLOOKUP(B247,'ALL-GOLD-SILVER-STOCK'!C:H,4,)</f>
        <v>#N/A</v>
      </c>
      <c r="F247" s="32" t="e">
        <f>VLOOKUP(B247,'ALL-GOLD-SILVER-STOCK'!C:H,5,)</f>
        <v>#N/A</v>
      </c>
      <c r="G247" s="33" t="e">
        <f>VLOOKUP(B247,'ALL-GOLD-SILVER-STOCK'!C:H,6,)</f>
        <v>#N/A</v>
      </c>
      <c r="J247" s="24" t="e">
        <f t="shared" si="25"/>
        <v>#N/A</v>
      </c>
      <c r="L247" s="32">
        <v>63</v>
      </c>
      <c r="N247" s="36">
        <f t="shared" si="26"/>
        <v>0</v>
      </c>
      <c r="P247" s="36">
        <f t="shared" si="24"/>
        <v>0</v>
      </c>
    </row>
    <row r="248" spans="2:16">
      <c r="B248" s="49"/>
      <c r="C248" s="37" t="e">
        <f>VLOOKUP(B248,'ALL-GOLD-SILVER-STOCK'!C:H,2,)</f>
        <v>#N/A</v>
      </c>
      <c r="D248" s="32" t="e">
        <f>VLOOKUP(B248,'ALL-GOLD-SILVER-STOCK'!C:H,3,)</f>
        <v>#N/A</v>
      </c>
      <c r="E248" s="32" t="e">
        <f>VLOOKUP(B248,'ALL-GOLD-SILVER-STOCK'!C:H,4,)</f>
        <v>#N/A</v>
      </c>
      <c r="F248" s="32" t="e">
        <f>VLOOKUP(B248,'ALL-GOLD-SILVER-STOCK'!C:H,5,)</f>
        <v>#N/A</v>
      </c>
      <c r="G248" s="33" t="e">
        <f>VLOOKUP(B248,'ALL-GOLD-SILVER-STOCK'!C:H,6,)</f>
        <v>#N/A</v>
      </c>
      <c r="J248" s="24" t="e">
        <f t="shared" si="25"/>
        <v>#N/A</v>
      </c>
      <c r="L248" s="32">
        <v>63</v>
      </c>
      <c r="N248" s="36">
        <f t="shared" si="26"/>
        <v>0</v>
      </c>
      <c r="P248" s="36">
        <f t="shared" si="24"/>
        <v>0</v>
      </c>
    </row>
    <row r="249" spans="2:16">
      <c r="B249" s="49"/>
      <c r="C249" s="37" t="e">
        <f>VLOOKUP(B249,'ALL-GOLD-SILVER-STOCK'!C:H,2,)</f>
        <v>#N/A</v>
      </c>
      <c r="D249" s="32" t="e">
        <f>VLOOKUP(B249,'ALL-GOLD-SILVER-STOCK'!C:H,3,)</f>
        <v>#N/A</v>
      </c>
      <c r="E249" s="32" t="e">
        <f>VLOOKUP(B249,'ALL-GOLD-SILVER-STOCK'!C:H,4,)</f>
        <v>#N/A</v>
      </c>
      <c r="F249" s="32" t="e">
        <f>VLOOKUP(B249,'ALL-GOLD-SILVER-STOCK'!C:H,5,)</f>
        <v>#N/A</v>
      </c>
      <c r="G249" s="33" t="e">
        <f>VLOOKUP(B249,'ALL-GOLD-SILVER-STOCK'!C:H,6,)</f>
        <v>#N/A</v>
      </c>
      <c r="J249" s="24" t="e">
        <f t="shared" si="25"/>
        <v>#N/A</v>
      </c>
      <c r="L249" s="32">
        <v>63</v>
      </c>
      <c r="N249" s="36">
        <f t="shared" si="26"/>
        <v>0</v>
      </c>
      <c r="P249" s="36">
        <f t="shared" si="24"/>
        <v>0</v>
      </c>
    </row>
    <row r="250" spans="2:16">
      <c r="B250" s="49"/>
      <c r="C250" s="37" t="e">
        <f>VLOOKUP(B250,'ALL-GOLD-SILVER-STOCK'!C:H,2,)</f>
        <v>#N/A</v>
      </c>
      <c r="D250" s="32" t="e">
        <f>VLOOKUP(B250,'ALL-GOLD-SILVER-STOCK'!C:H,3,)</f>
        <v>#N/A</v>
      </c>
      <c r="E250" s="32" t="e">
        <f>VLOOKUP(B250,'ALL-GOLD-SILVER-STOCK'!C:H,4,)</f>
        <v>#N/A</v>
      </c>
      <c r="F250" s="32" t="e">
        <f>VLOOKUP(B250,'ALL-GOLD-SILVER-STOCK'!C:H,5,)</f>
        <v>#N/A</v>
      </c>
      <c r="G250" s="33" t="e">
        <f>VLOOKUP(B250,'ALL-GOLD-SILVER-STOCK'!C:H,6,)</f>
        <v>#N/A</v>
      </c>
      <c r="J250" s="24" t="e">
        <f t="shared" si="25"/>
        <v>#N/A</v>
      </c>
      <c r="L250" s="32">
        <v>63</v>
      </c>
      <c r="N250" s="36">
        <f t="shared" si="26"/>
        <v>0</v>
      </c>
      <c r="P250" s="36">
        <f t="shared" si="24"/>
        <v>0</v>
      </c>
    </row>
    <row r="251" spans="2:16">
      <c r="B251" s="49"/>
      <c r="C251" s="37" t="e">
        <f>VLOOKUP(B251,'ALL-GOLD-SILVER-STOCK'!C:H,2,)</f>
        <v>#N/A</v>
      </c>
      <c r="D251" s="32" t="e">
        <f>VLOOKUP(B251,'ALL-GOLD-SILVER-STOCK'!C:H,3,)</f>
        <v>#N/A</v>
      </c>
      <c r="E251" s="32" t="e">
        <f>VLOOKUP(B251,'ALL-GOLD-SILVER-STOCK'!C:H,4,)</f>
        <v>#N/A</v>
      </c>
      <c r="F251" s="32" t="e">
        <f>VLOOKUP(B251,'ALL-GOLD-SILVER-STOCK'!C:H,5,)</f>
        <v>#N/A</v>
      </c>
      <c r="G251" s="33" t="e">
        <f>VLOOKUP(B251,'ALL-GOLD-SILVER-STOCK'!C:H,6,)</f>
        <v>#N/A</v>
      </c>
      <c r="J251" s="24" t="e">
        <f t="shared" si="25"/>
        <v>#N/A</v>
      </c>
      <c r="L251" s="32">
        <v>63</v>
      </c>
      <c r="N251" s="36">
        <f t="shared" si="26"/>
        <v>0</v>
      </c>
      <c r="P251" s="36">
        <f t="shared" si="24"/>
        <v>0</v>
      </c>
    </row>
    <row r="252" spans="2:16">
      <c r="B252" s="49"/>
      <c r="C252" s="37" t="e">
        <f>VLOOKUP(B252,'ALL-GOLD-SILVER-STOCK'!C:H,2,)</f>
        <v>#N/A</v>
      </c>
      <c r="D252" s="32" t="e">
        <f>VLOOKUP(B252,'ALL-GOLD-SILVER-STOCK'!C:H,3,)</f>
        <v>#N/A</v>
      </c>
      <c r="E252" s="32" t="e">
        <f>VLOOKUP(B252,'ALL-GOLD-SILVER-STOCK'!C:H,4,)</f>
        <v>#N/A</v>
      </c>
      <c r="F252" s="32" t="e">
        <f>VLOOKUP(B252,'ALL-GOLD-SILVER-STOCK'!C:H,5,)</f>
        <v>#N/A</v>
      </c>
      <c r="G252" s="33" t="e">
        <f>VLOOKUP(B252,'ALL-GOLD-SILVER-STOCK'!C:H,6,)</f>
        <v>#N/A</v>
      </c>
      <c r="J252" s="24" t="e">
        <f t="shared" ref="J252:J283" si="27">((H252+P252)-G252)</f>
        <v>#N/A</v>
      </c>
      <c r="L252" s="32">
        <v>63</v>
      </c>
      <c r="N252" s="36">
        <f t="shared" si="26"/>
        <v>0</v>
      </c>
      <c r="P252" s="36">
        <f t="shared" si="24"/>
        <v>0</v>
      </c>
    </row>
    <row r="253" spans="2:16">
      <c r="B253" s="49"/>
      <c r="C253" s="37" t="e">
        <f>VLOOKUP(B253,'ALL-GOLD-SILVER-STOCK'!C:H,2,)</f>
        <v>#N/A</v>
      </c>
      <c r="D253" s="32" t="e">
        <f>VLOOKUP(B253,'ALL-GOLD-SILVER-STOCK'!C:H,3,)</f>
        <v>#N/A</v>
      </c>
      <c r="E253" s="32" t="e">
        <f>VLOOKUP(B253,'ALL-GOLD-SILVER-STOCK'!C:H,4,)</f>
        <v>#N/A</v>
      </c>
      <c r="F253" s="32" t="e">
        <f>VLOOKUP(B253,'ALL-GOLD-SILVER-STOCK'!C:H,5,)</f>
        <v>#N/A</v>
      </c>
      <c r="G253" s="33" t="e">
        <f>VLOOKUP(B253,'ALL-GOLD-SILVER-STOCK'!C:H,6,)</f>
        <v>#N/A</v>
      </c>
      <c r="J253" s="24" t="e">
        <f t="shared" si="27"/>
        <v>#N/A</v>
      </c>
      <c r="L253" s="32">
        <v>63</v>
      </c>
      <c r="N253" s="36">
        <f t="shared" si="26"/>
        <v>0</v>
      </c>
      <c r="P253" s="36">
        <f t="shared" si="24"/>
        <v>0</v>
      </c>
    </row>
    <row r="254" spans="2:16">
      <c r="B254" s="49"/>
      <c r="C254" s="37" t="e">
        <f>VLOOKUP(B254,'ALL-GOLD-SILVER-STOCK'!C:H,2,)</f>
        <v>#N/A</v>
      </c>
      <c r="D254" s="32" t="e">
        <f>VLOOKUP(B254,'ALL-GOLD-SILVER-STOCK'!C:H,3,)</f>
        <v>#N/A</v>
      </c>
      <c r="E254" s="32" t="e">
        <f>VLOOKUP(B254,'ALL-GOLD-SILVER-STOCK'!C:H,4,)</f>
        <v>#N/A</v>
      </c>
      <c r="F254" s="32" t="e">
        <f>VLOOKUP(B254,'ALL-GOLD-SILVER-STOCK'!C:H,5,)</f>
        <v>#N/A</v>
      </c>
      <c r="G254" s="33" t="e">
        <f>VLOOKUP(B254,'ALL-GOLD-SILVER-STOCK'!C:H,6,)</f>
        <v>#N/A</v>
      </c>
      <c r="J254" s="24" t="e">
        <f t="shared" si="27"/>
        <v>#N/A</v>
      </c>
      <c r="L254" s="32">
        <v>63</v>
      </c>
      <c r="N254" s="36">
        <f t="shared" si="26"/>
        <v>0</v>
      </c>
      <c r="P254" s="36">
        <f t="shared" si="24"/>
        <v>0</v>
      </c>
    </row>
    <row r="255" spans="2:16">
      <c r="B255" s="49"/>
      <c r="C255" s="37" t="e">
        <f>VLOOKUP(B255,'ALL-GOLD-SILVER-STOCK'!C:H,2,)</f>
        <v>#N/A</v>
      </c>
      <c r="D255" s="32" t="e">
        <f>VLOOKUP(B255,'ALL-GOLD-SILVER-STOCK'!C:H,3,)</f>
        <v>#N/A</v>
      </c>
      <c r="E255" s="32" t="e">
        <f>VLOOKUP(B255,'ALL-GOLD-SILVER-STOCK'!C:H,4,)</f>
        <v>#N/A</v>
      </c>
      <c r="F255" s="32" t="e">
        <f>VLOOKUP(B255,'ALL-GOLD-SILVER-STOCK'!C:H,5,)</f>
        <v>#N/A</v>
      </c>
      <c r="G255" s="33" t="e">
        <f>VLOOKUP(B255,'ALL-GOLD-SILVER-STOCK'!C:H,6,)</f>
        <v>#N/A</v>
      </c>
      <c r="J255" s="24" t="e">
        <f t="shared" si="27"/>
        <v>#N/A</v>
      </c>
      <c r="L255" s="32">
        <v>63</v>
      </c>
      <c r="N255" s="36">
        <f t="shared" si="26"/>
        <v>0</v>
      </c>
      <c r="P255" s="36">
        <f t="shared" si="24"/>
        <v>0</v>
      </c>
    </row>
    <row r="256" spans="2:16">
      <c r="B256" s="49"/>
      <c r="C256" s="37" t="e">
        <f>VLOOKUP(B256,'ALL-GOLD-SILVER-STOCK'!C:H,2,)</f>
        <v>#N/A</v>
      </c>
      <c r="D256" s="32" t="e">
        <f>VLOOKUP(B256,'ALL-GOLD-SILVER-STOCK'!C:H,3,)</f>
        <v>#N/A</v>
      </c>
      <c r="E256" s="32" t="e">
        <f>VLOOKUP(B256,'ALL-GOLD-SILVER-STOCK'!C:H,4,)</f>
        <v>#N/A</v>
      </c>
      <c r="F256" s="32" t="e">
        <f>VLOOKUP(B256,'ALL-GOLD-SILVER-STOCK'!C:H,5,)</f>
        <v>#N/A</v>
      </c>
      <c r="G256" s="33" t="e">
        <f>VLOOKUP(B256,'ALL-GOLD-SILVER-STOCK'!C:H,6,)</f>
        <v>#N/A</v>
      </c>
      <c r="J256" s="24" t="e">
        <f t="shared" si="27"/>
        <v>#N/A</v>
      </c>
      <c r="L256" s="32">
        <v>63</v>
      </c>
      <c r="N256" s="36">
        <f t="shared" si="26"/>
        <v>0</v>
      </c>
      <c r="P256" s="36">
        <f t="shared" si="24"/>
        <v>0</v>
      </c>
    </row>
    <row r="257" spans="2:16">
      <c r="B257" s="49"/>
      <c r="C257" s="37" t="e">
        <f>VLOOKUP(B257,'ALL-GOLD-SILVER-STOCK'!C:H,2,)</f>
        <v>#N/A</v>
      </c>
      <c r="D257" s="32" t="e">
        <f>VLOOKUP(B257,'ALL-GOLD-SILVER-STOCK'!C:H,3,)</f>
        <v>#N/A</v>
      </c>
      <c r="E257" s="32" t="e">
        <f>VLOOKUP(B257,'ALL-GOLD-SILVER-STOCK'!C:H,4,)</f>
        <v>#N/A</v>
      </c>
      <c r="F257" s="32" t="e">
        <f>VLOOKUP(B257,'ALL-GOLD-SILVER-STOCK'!C:H,5,)</f>
        <v>#N/A</v>
      </c>
      <c r="G257" s="33" t="e">
        <f>VLOOKUP(B257,'ALL-GOLD-SILVER-STOCK'!C:H,6,)</f>
        <v>#N/A</v>
      </c>
      <c r="J257" s="24" t="e">
        <f t="shared" si="27"/>
        <v>#N/A</v>
      </c>
      <c r="L257" s="32">
        <v>63</v>
      </c>
      <c r="N257" s="36">
        <f t="shared" si="26"/>
        <v>0</v>
      </c>
      <c r="P257" s="36">
        <f t="shared" si="24"/>
        <v>0</v>
      </c>
    </row>
    <row r="258" spans="2:16">
      <c r="B258" s="49"/>
      <c r="C258" s="37" t="e">
        <f>VLOOKUP(B258,'ALL-GOLD-SILVER-STOCK'!C:H,2,)</f>
        <v>#N/A</v>
      </c>
      <c r="D258" s="32" t="e">
        <f>VLOOKUP(B258,'ALL-GOLD-SILVER-STOCK'!C:H,3,)</f>
        <v>#N/A</v>
      </c>
      <c r="E258" s="32" t="e">
        <f>VLOOKUP(B258,'ALL-GOLD-SILVER-STOCK'!C:H,4,)</f>
        <v>#N/A</v>
      </c>
      <c r="F258" s="32" t="e">
        <f>VLOOKUP(B258,'ALL-GOLD-SILVER-STOCK'!C:H,5,)</f>
        <v>#N/A</v>
      </c>
      <c r="G258" s="33" t="e">
        <f>VLOOKUP(B258,'ALL-GOLD-SILVER-STOCK'!C:H,6,)</f>
        <v>#N/A</v>
      </c>
      <c r="J258" s="24" t="e">
        <f t="shared" si="27"/>
        <v>#N/A</v>
      </c>
      <c r="L258" s="32">
        <v>63</v>
      </c>
      <c r="N258" s="36">
        <f t="shared" si="26"/>
        <v>0</v>
      </c>
      <c r="P258" s="36">
        <f t="shared" si="24"/>
        <v>0</v>
      </c>
    </row>
    <row r="259" spans="2:16">
      <c r="B259" s="49"/>
      <c r="C259" s="37" t="e">
        <f>VLOOKUP(B259,'ALL-GOLD-SILVER-STOCK'!C:H,2,)</f>
        <v>#N/A</v>
      </c>
      <c r="D259" s="32" t="e">
        <f>VLOOKUP(B259,'ALL-GOLD-SILVER-STOCK'!C:H,3,)</f>
        <v>#N/A</v>
      </c>
      <c r="E259" s="32" t="e">
        <f>VLOOKUP(B259,'ALL-GOLD-SILVER-STOCK'!C:H,4,)</f>
        <v>#N/A</v>
      </c>
      <c r="F259" s="32" t="e">
        <f>VLOOKUP(B259,'ALL-GOLD-SILVER-STOCK'!C:H,5,)</f>
        <v>#N/A</v>
      </c>
      <c r="G259" s="33" t="e">
        <f>VLOOKUP(B259,'ALL-GOLD-SILVER-STOCK'!C:H,6,)</f>
        <v>#N/A</v>
      </c>
      <c r="J259" s="24" t="e">
        <f t="shared" si="27"/>
        <v>#N/A</v>
      </c>
      <c r="L259" s="32">
        <v>63</v>
      </c>
      <c r="N259" s="36">
        <f t="shared" si="26"/>
        <v>0</v>
      </c>
      <c r="P259" s="36">
        <f t="shared" si="24"/>
        <v>0</v>
      </c>
    </row>
    <row r="260" spans="2:16">
      <c r="B260" s="49"/>
      <c r="C260" s="37" t="e">
        <f>VLOOKUP(B260,'ALL-GOLD-SILVER-STOCK'!C:H,2,)</f>
        <v>#N/A</v>
      </c>
      <c r="D260" s="32" t="e">
        <f>VLOOKUP(B260,'ALL-GOLD-SILVER-STOCK'!C:H,3,)</f>
        <v>#N/A</v>
      </c>
      <c r="E260" s="32" t="e">
        <f>VLOOKUP(B260,'ALL-GOLD-SILVER-STOCK'!C:H,4,)</f>
        <v>#N/A</v>
      </c>
      <c r="F260" s="32" t="e">
        <f>VLOOKUP(B260,'ALL-GOLD-SILVER-STOCK'!C:H,5,)</f>
        <v>#N/A</v>
      </c>
      <c r="G260" s="33" t="e">
        <f>VLOOKUP(B260,'ALL-GOLD-SILVER-STOCK'!C:H,6,)</f>
        <v>#N/A</v>
      </c>
      <c r="J260" s="24" t="e">
        <f t="shared" si="27"/>
        <v>#N/A</v>
      </c>
      <c r="L260" s="32">
        <v>63</v>
      </c>
      <c r="N260" s="36">
        <f t="shared" si="26"/>
        <v>0</v>
      </c>
      <c r="P260" s="36">
        <f t="shared" si="24"/>
        <v>0</v>
      </c>
    </row>
    <row r="261" spans="2:16">
      <c r="B261" s="49"/>
      <c r="C261" s="37" t="e">
        <f>VLOOKUP(B261,'ALL-GOLD-SILVER-STOCK'!C:H,2,)</f>
        <v>#N/A</v>
      </c>
      <c r="D261" s="32" t="e">
        <f>VLOOKUP(B261,'ALL-GOLD-SILVER-STOCK'!C:H,3,)</f>
        <v>#N/A</v>
      </c>
      <c r="E261" s="32" t="e">
        <f>VLOOKUP(B261,'ALL-GOLD-SILVER-STOCK'!C:H,4,)</f>
        <v>#N/A</v>
      </c>
      <c r="F261" s="32" t="e">
        <f>VLOOKUP(B261,'ALL-GOLD-SILVER-STOCK'!C:H,5,)</f>
        <v>#N/A</v>
      </c>
      <c r="G261" s="33" t="e">
        <f>VLOOKUP(B261,'ALL-GOLD-SILVER-STOCK'!C:H,6,)</f>
        <v>#N/A</v>
      </c>
      <c r="J261" s="24" t="e">
        <f t="shared" si="27"/>
        <v>#N/A</v>
      </c>
      <c r="L261" s="32">
        <v>63</v>
      </c>
      <c r="N261" s="36">
        <f t="shared" si="26"/>
        <v>0</v>
      </c>
      <c r="P261" s="36">
        <f t="shared" si="24"/>
        <v>0</v>
      </c>
    </row>
    <row r="262" spans="2:16">
      <c r="B262" s="49"/>
      <c r="C262" s="37" t="e">
        <f>VLOOKUP(B262,'ALL-GOLD-SILVER-STOCK'!C:H,2,)</f>
        <v>#N/A</v>
      </c>
      <c r="D262" s="32" t="e">
        <f>VLOOKUP(B262,'ALL-GOLD-SILVER-STOCK'!C:H,3,)</f>
        <v>#N/A</v>
      </c>
      <c r="E262" s="32" t="e">
        <f>VLOOKUP(B262,'ALL-GOLD-SILVER-STOCK'!C:H,4,)</f>
        <v>#N/A</v>
      </c>
      <c r="F262" s="32" t="e">
        <f>VLOOKUP(B262,'ALL-GOLD-SILVER-STOCK'!C:H,5,)</f>
        <v>#N/A</v>
      </c>
      <c r="G262" s="33" t="e">
        <f>VLOOKUP(B262,'ALL-GOLD-SILVER-STOCK'!C:H,6,)</f>
        <v>#N/A</v>
      </c>
      <c r="J262" s="24" t="e">
        <f t="shared" si="27"/>
        <v>#N/A</v>
      </c>
      <c r="L262" s="32">
        <v>63</v>
      </c>
      <c r="N262" s="36">
        <f t="shared" si="26"/>
        <v>0</v>
      </c>
      <c r="P262" s="36">
        <f t="shared" si="24"/>
        <v>0</v>
      </c>
    </row>
    <row r="263" spans="2:16">
      <c r="B263" s="49"/>
      <c r="C263" s="37" t="e">
        <f>VLOOKUP(B263,'ALL-GOLD-SILVER-STOCK'!C:H,2,)</f>
        <v>#N/A</v>
      </c>
      <c r="D263" s="32" t="e">
        <f>VLOOKUP(B263,'ALL-GOLD-SILVER-STOCK'!C:H,3,)</f>
        <v>#N/A</v>
      </c>
      <c r="E263" s="32" t="e">
        <f>VLOOKUP(B263,'ALL-GOLD-SILVER-STOCK'!C:H,4,)</f>
        <v>#N/A</v>
      </c>
      <c r="F263" s="32" t="e">
        <f>VLOOKUP(B263,'ALL-GOLD-SILVER-STOCK'!C:H,5,)</f>
        <v>#N/A</v>
      </c>
      <c r="G263" s="33" t="e">
        <f>VLOOKUP(B263,'ALL-GOLD-SILVER-STOCK'!C:H,6,)</f>
        <v>#N/A</v>
      </c>
      <c r="J263" s="24" t="e">
        <f t="shared" si="27"/>
        <v>#N/A</v>
      </c>
      <c r="L263" s="32">
        <v>63</v>
      </c>
      <c r="N263" s="36">
        <f t="shared" si="26"/>
        <v>0</v>
      </c>
      <c r="P263" s="36">
        <f t="shared" si="24"/>
        <v>0</v>
      </c>
    </row>
    <row r="264" spans="2:16">
      <c r="B264" s="49"/>
      <c r="C264" s="37" t="e">
        <f>VLOOKUP(B264,'ALL-GOLD-SILVER-STOCK'!C:H,2,)</f>
        <v>#N/A</v>
      </c>
      <c r="D264" s="32" t="e">
        <f>VLOOKUP(B264,'ALL-GOLD-SILVER-STOCK'!C:H,3,)</f>
        <v>#N/A</v>
      </c>
      <c r="E264" s="32" t="e">
        <f>VLOOKUP(B264,'ALL-GOLD-SILVER-STOCK'!C:H,4,)</f>
        <v>#N/A</v>
      </c>
      <c r="F264" s="32" t="e">
        <f>VLOOKUP(B264,'ALL-GOLD-SILVER-STOCK'!C:H,5,)</f>
        <v>#N/A</v>
      </c>
      <c r="G264" s="33" t="e">
        <f>VLOOKUP(B264,'ALL-GOLD-SILVER-STOCK'!C:H,6,)</f>
        <v>#N/A</v>
      </c>
      <c r="J264" s="24" t="e">
        <f t="shared" si="27"/>
        <v>#N/A</v>
      </c>
      <c r="L264" s="32">
        <v>63</v>
      </c>
      <c r="N264" s="36">
        <f t="shared" ref="N264:N295" si="28">(((K264-(K264*1%))*L264)/100)*M264</f>
        <v>0</v>
      </c>
      <c r="P264" s="36">
        <f t="shared" si="24"/>
        <v>0</v>
      </c>
    </row>
    <row r="265" spans="2:16">
      <c r="B265" s="49"/>
      <c r="C265" s="37" t="e">
        <f>VLOOKUP(B265,'ALL-GOLD-SILVER-STOCK'!C:H,2,)</f>
        <v>#N/A</v>
      </c>
      <c r="D265" s="32" t="e">
        <f>VLOOKUP(B265,'ALL-GOLD-SILVER-STOCK'!C:H,3,)</f>
        <v>#N/A</v>
      </c>
      <c r="E265" s="32" t="e">
        <f>VLOOKUP(B265,'ALL-GOLD-SILVER-STOCK'!C:H,4,)</f>
        <v>#N/A</v>
      </c>
      <c r="F265" s="32" t="e">
        <f>VLOOKUP(B265,'ALL-GOLD-SILVER-STOCK'!C:H,5,)</f>
        <v>#N/A</v>
      </c>
      <c r="G265" s="33" t="e">
        <f>VLOOKUP(B265,'ALL-GOLD-SILVER-STOCK'!C:H,6,)</f>
        <v>#N/A</v>
      </c>
      <c r="J265" s="24" t="e">
        <f t="shared" si="27"/>
        <v>#N/A</v>
      </c>
      <c r="L265" s="32">
        <v>63</v>
      </c>
      <c r="N265" s="36">
        <f t="shared" si="28"/>
        <v>0</v>
      </c>
      <c r="P265" s="36">
        <f t="shared" si="24"/>
        <v>0</v>
      </c>
    </row>
    <row r="266" spans="2:16">
      <c r="B266" s="49"/>
      <c r="C266" s="37" t="e">
        <f>VLOOKUP(B266,'ALL-GOLD-SILVER-STOCK'!C:H,2,)</f>
        <v>#N/A</v>
      </c>
      <c r="D266" s="32" t="e">
        <f>VLOOKUP(B266,'ALL-GOLD-SILVER-STOCK'!C:H,3,)</f>
        <v>#N/A</v>
      </c>
      <c r="E266" s="32" t="e">
        <f>VLOOKUP(B266,'ALL-GOLD-SILVER-STOCK'!C:H,4,)</f>
        <v>#N/A</v>
      </c>
      <c r="F266" s="32" t="e">
        <f>VLOOKUP(B266,'ALL-GOLD-SILVER-STOCK'!C:H,5,)</f>
        <v>#N/A</v>
      </c>
      <c r="G266" s="33" t="e">
        <f>VLOOKUP(B266,'ALL-GOLD-SILVER-STOCK'!C:H,6,)</f>
        <v>#N/A</v>
      </c>
      <c r="J266" s="24" t="e">
        <f t="shared" si="27"/>
        <v>#N/A</v>
      </c>
      <c r="L266" s="32">
        <v>63</v>
      </c>
      <c r="N266" s="36">
        <f t="shared" si="28"/>
        <v>0</v>
      </c>
      <c r="P266" s="36">
        <f t="shared" si="24"/>
        <v>0</v>
      </c>
    </row>
    <row r="267" spans="2:16">
      <c r="B267" s="49"/>
      <c r="C267" s="37" t="e">
        <f>VLOOKUP(B267,'ALL-GOLD-SILVER-STOCK'!C:H,2,)</f>
        <v>#N/A</v>
      </c>
      <c r="D267" s="32" t="e">
        <f>VLOOKUP(B267,'ALL-GOLD-SILVER-STOCK'!C:H,3,)</f>
        <v>#N/A</v>
      </c>
      <c r="E267" s="32" t="e">
        <f>VLOOKUP(B267,'ALL-GOLD-SILVER-STOCK'!C:H,4,)</f>
        <v>#N/A</v>
      </c>
      <c r="F267" s="32" t="e">
        <f>VLOOKUP(B267,'ALL-GOLD-SILVER-STOCK'!C:H,5,)</f>
        <v>#N/A</v>
      </c>
      <c r="G267" s="33" t="e">
        <f>VLOOKUP(B267,'ALL-GOLD-SILVER-STOCK'!C:H,6,)</f>
        <v>#N/A</v>
      </c>
      <c r="J267" s="24" t="e">
        <f t="shared" si="27"/>
        <v>#N/A</v>
      </c>
      <c r="L267" s="32">
        <v>63</v>
      </c>
      <c r="N267" s="36">
        <f t="shared" si="28"/>
        <v>0</v>
      </c>
      <c r="P267" s="36">
        <f t="shared" si="24"/>
        <v>0</v>
      </c>
    </row>
    <row r="268" spans="2:16">
      <c r="B268" s="49"/>
      <c r="C268" s="37" t="e">
        <f>VLOOKUP(B268,'ALL-GOLD-SILVER-STOCK'!C:H,2,)</f>
        <v>#N/A</v>
      </c>
      <c r="D268" s="32" t="e">
        <f>VLOOKUP(B268,'ALL-GOLD-SILVER-STOCK'!C:H,3,)</f>
        <v>#N/A</v>
      </c>
      <c r="E268" s="32" t="e">
        <f>VLOOKUP(B268,'ALL-GOLD-SILVER-STOCK'!C:H,4,)</f>
        <v>#N/A</v>
      </c>
      <c r="F268" s="32" t="e">
        <f>VLOOKUP(B268,'ALL-GOLD-SILVER-STOCK'!C:H,5,)</f>
        <v>#N/A</v>
      </c>
      <c r="G268" s="33" t="e">
        <f>VLOOKUP(B268,'ALL-GOLD-SILVER-STOCK'!C:H,6,)</f>
        <v>#N/A</v>
      </c>
      <c r="J268" s="24" t="e">
        <f t="shared" si="27"/>
        <v>#N/A</v>
      </c>
      <c r="L268" s="32">
        <v>63</v>
      </c>
      <c r="N268" s="36">
        <f t="shared" si="28"/>
        <v>0</v>
      </c>
      <c r="P268" s="36">
        <f t="shared" ref="P268:P313" si="29">N268-O268</f>
        <v>0</v>
      </c>
    </row>
    <row r="269" spans="2:16">
      <c r="B269" s="49"/>
      <c r="C269" s="37" t="e">
        <f>VLOOKUP(B269,'ALL-GOLD-SILVER-STOCK'!C:H,2,)</f>
        <v>#N/A</v>
      </c>
      <c r="D269" s="32" t="e">
        <f>VLOOKUP(B269,'ALL-GOLD-SILVER-STOCK'!C:H,3,)</f>
        <v>#N/A</v>
      </c>
      <c r="E269" s="32" t="e">
        <f>VLOOKUP(B269,'ALL-GOLD-SILVER-STOCK'!C:H,4,)</f>
        <v>#N/A</v>
      </c>
      <c r="F269" s="32" t="e">
        <f>VLOOKUP(B269,'ALL-GOLD-SILVER-STOCK'!C:H,5,)</f>
        <v>#N/A</v>
      </c>
      <c r="G269" s="33" t="e">
        <f>VLOOKUP(B269,'ALL-GOLD-SILVER-STOCK'!C:H,6,)</f>
        <v>#N/A</v>
      </c>
      <c r="J269" s="24" t="e">
        <f t="shared" si="27"/>
        <v>#N/A</v>
      </c>
      <c r="L269" s="32">
        <v>63</v>
      </c>
      <c r="N269" s="36">
        <f t="shared" si="28"/>
        <v>0</v>
      </c>
      <c r="P269" s="36">
        <f t="shared" si="29"/>
        <v>0</v>
      </c>
    </row>
    <row r="270" spans="2:16">
      <c r="B270" s="49"/>
      <c r="C270" s="37" t="e">
        <f>VLOOKUP(B270,'ALL-GOLD-SILVER-STOCK'!C:H,2,)</f>
        <v>#N/A</v>
      </c>
      <c r="D270" s="32" t="e">
        <f>VLOOKUP(B270,'ALL-GOLD-SILVER-STOCK'!C:H,3,)</f>
        <v>#N/A</v>
      </c>
      <c r="E270" s="32" t="e">
        <f>VLOOKUP(B270,'ALL-GOLD-SILVER-STOCK'!C:H,4,)</f>
        <v>#N/A</v>
      </c>
      <c r="F270" s="32" t="e">
        <f>VLOOKUP(B270,'ALL-GOLD-SILVER-STOCK'!C:H,5,)</f>
        <v>#N/A</v>
      </c>
      <c r="G270" s="33" t="e">
        <f>VLOOKUP(B270,'ALL-GOLD-SILVER-STOCK'!C:H,6,)</f>
        <v>#N/A</v>
      </c>
      <c r="J270" s="24" t="e">
        <f t="shared" si="27"/>
        <v>#N/A</v>
      </c>
      <c r="L270" s="32">
        <v>63</v>
      </c>
      <c r="N270" s="36">
        <f t="shared" si="28"/>
        <v>0</v>
      </c>
      <c r="P270" s="36">
        <f t="shared" si="29"/>
        <v>0</v>
      </c>
    </row>
    <row r="271" spans="2:16">
      <c r="B271" s="49"/>
      <c r="C271" s="37" t="e">
        <f>VLOOKUP(B271,'ALL-GOLD-SILVER-STOCK'!C:H,2,)</f>
        <v>#N/A</v>
      </c>
      <c r="D271" s="32" t="e">
        <f>VLOOKUP(B271,'ALL-GOLD-SILVER-STOCK'!C:H,3,)</f>
        <v>#N/A</v>
      </c>
      <c r="E271" s="32" t="e">
        <f>VLOOKUP(B271,'ALL-GOLD-SILVER-STOCK'!C:H,4,)</f>
        <v>#N/A</v>
      </c>
      <c r="F271" s="32" t="e">
        <f>VLOOKUP(B271,'ALL-GOLD-SILVER-STOCK'!C:H,5,)</f>
        <v>#N/A</v>
      </c>
      <c r="G271" s="33" t="e">
        <f>VLOOKUP(B271,'ALL-GOLD-SILVER-STOCK'!C:H,6,)</f>
        <v>#N/A</v>
      </c>
      <c r="J271" s="24" t="e">
        <f t="shared" si="27"/>
        <v>#N/A</v>
      </c>
      <c r="L271" s="32">
        <v>63</v>
      </c>
      <c r="N271" s="36">
        <f t="shared" si="28"/>
        <v>0</v>
      </c>
      <c r="P271" s="36">
        <f t="shared" si="29"/>
        <v>0</v>
      </c>
    </row>
    <row r="272" spans="2:16">
      <c r="B272" s="49"/>
      <c r="C272" s="37" t="e">
        <f>VLOOKUP(B272,'ALL-GOLD-SILVER-STOCK'!C:H,2,)</f>
        <v>#N/A</v>
      </c>
      <c r="D272" s="32" t="e">
        <f>VLOOKUP(B272,'ALL-GOLD-SILVER-STOCK'!C:H,3,)</f>
        <v>#N/A</v>
      </c>
      <c r="E272" s="32" t="e">
        <f>VLOOKUP(B272,'ALL-GOLD-SILVER-STOCK'!C:H,4,)</f>
        <v>#N/A</v>
      </c>
      <c r="F272" s="32" t="e">
        <f>VLOOKUP(B272,'ALL-GOLD-SILVER-STOCK'!C:H,5,)</f>
        <v>#N/A</v>
      </c>
      <c r="G272" s="33" t="e">
        <f>VLOOKUP(B272,'ALL-GOLD-SILVER-STOCK'!C:H,6,)</f>
        <v>#N/A</v>
      </c>
      <c r="J272" s="24" t="e">
        <f t="shared" si="27"/>
        <v>#N/A</v>
      </c>
      <c r="L272" s="32">
        <v>63</v>
      </c>
      <c r="N272" s="36">
        <f t="shared" si="28"/>
        <v>0</v>
      </c>
      <c r="P272" s="36">
        <f t="shared" si="29"/>
        <v>0</v>
      </c>
    </row>
    <row r="273" spans="2:16">
      <c r="B273" s="49"/>
      <c r="C273" s="37" t="e">
        <f>VLOOKUP(B273,'ALL-GOLD-SILVER-STOCK'!C:H,2,)</f>
        <v>#N/A</v>
      </c>
      <c r="D273" s="32" t="e">
        <f>VLOOKUP(B273,'ALL-GOLD-SILVER-STOCK'!C:H,3,)</f>
        <v>#N/A</v>
      </c>
      <c r="E273" s="32" t="e">
        <f>VLOOKUP(B273,'ALL-GOLD-SILVER-STOCK'!C:H,4,)</f>
        <v>#N/A</v>
      </c>
      <c r="F273" s="32" t="e">
        <f>VLOOKUP(B273,'ALL-GOLD-SILVER-STOCK'!C:H,5,)</f>
        <v>#N/A</v>
      </c>
      <c r="G273" s="33" t="e">
        <f>VLOOKUP(B273,'ALL-GOLD-SILVER-STOCK'!C:H,6,)</f>
        <v>#N/A</v>
      </c>
      <c r="J273" s="24" t="e">
        <f t="shared" si="27"/>
        <v>#N/A</v>
      </c>
      <c r="L273" s="32">
        <v>63</v>
      </c>
      <c r="N273" s="36">
        <f t="shared" si="28"/>
        <v>0</v>
      </c>
      <c r="P273" s="36">
        <f t="shared" si="29"/>
        <v>0</v>
      </c>
    </row>
    <row r="274" spans="2:16">
      <c r="B274" s="49"/>
      <c r="C274" s="37" t="e">
        <f>VLOOKUP(B274,'ALL-GOLD-SILVER-STOCK'!C:H,2,)</f>
        <v>#N/A</v>
      </c>
      <c r="D274" s="32" t="e">
        <f>VLOOKUP(B274,'ALL-GOLD-SILVER-STOCK'!C:H,3,)</f>
        <v>#N/A</v>
      </c>
      <c r="E274" s="32" t="e">
        <f>VLOOKUP(B274,'ALL-GOLD-SILVER-STOCK'!C:H,4,)</f>
        <v>#N/A</v>
      </c>
      <c r="F274" s="32" t="e">
        <f>VLOOKUP(B274,'ALL-GOLD-SILVER-STOCK'!C:H,5,)</f>
        <v>#N/A</v>
      </c>
      <c r="G274" s="33" t="e">
        <f>VLOOKUP(B274,'ALL-GOLD-SILVER-STOCK'!C:H,6,)</f>
        <v>#N/A</v>
      </c>
      <c r="J274" s="24" t="e">
        <f t="shared" si="27"/>
        <v>#N/A</v>
      </c>
      <c r="L274" s="32">
        <v>63</v>
      </c>
      <c r="N274" s="36">
        <f t="shared" si="28"/>
        <v>0</v>
      </c>
      <c r="P274" s="36">
        <f t="shared" si="29"/>
        <v>0</v>
      </c>
    </row>
    <row r="275" spans="2:16">
      <c r="B275" s="49"/>
      <c r="C275" s="37" t="e">
        <f>VLOOKUP(B275,'ALL-GOLD-SILVER-STOCK'!C:H,2,)</f>
        <v>#N/A</v>
      </c>
      <c r="D275" s="32" t="e">
        <f>VLOOKUP(B275,'ALL-GOLD-SILVER-STOCK'!C:H,3,)</f>
        <v>#N/A</v>
      </c>
      <c r="E275" s="32" t="e">
        <f>VLOOKUP(B275,'ALL-GOLD-SILVER-STOCK'!C:H,4,)</f>
        <v>#N/A</v>
      </c>
      <c r="F275" s="32" t="e">
        <f>VLOOKUP(B275,'ALL-GOLD-SILVER-STOCK'!C:H,5,)</f>
        <v>#N/A</v>
      </c>
      <c r="G275" s="33" t="e">
        <f>VLOOKUP(B275,'ALL-GOLD-SILVER-STOCK'!C:H,6,)</f>
        <v>#N/A</v>
      </c>
      <c r="J275" s="24" t="e">
        <f t="shared" si="27"/>
        <v>#N/A</v>
      </c>
      <c r="L275" s="32">
        <v>63</v>
      </c>
      <c r="N275" s="36">
        <f t="shared" si="28"/>
        <v>0</v>
      </c>
      <c r="P275" s="36">
        <f t="shared" si="29"/>
        <v>0</v>
      </c>
    </row>
    <row r="276" spans="2:16">
      <c r="B276" s="49"/>
      <c r="C276" s="37" t="e">
        <f>VLOOKUP(B276,'ALL-GOLD-SILVER-STOCK'!C:H,2,)</f>
        <v>#N/A</v>
      </c>
      <c r="D276" s="32" t="e">
        <f>VLOOKUP(B276,'ALL-GOLD-SILVER-STOCK'!C:H,3,)</f>
        <v>#N/A</v>
      </c>
      <c r="E276" s="32" t="e">
        <f>VLOOKUP(B276,'ALL-GOLD-SILVER-STOCK'!C:H,4,)</f>
        <v>#N/A</v>
      </c>
      <c r="F276" s="32" t="e">
        <f>VLOOKUP(B276,'ALL-GOLD-SILVER-STOCK'!C:H,5,)</f>
        <v>#N/A</v>
      </c>
      <c r="G276" s="33" t="e">
        <f>VLOOKUP(B276,'ALL-GOLD-SILVER-STOCK'!C:H,6,)</f>
        <v>#N/A</v>
      </c>
      <c r="J276" s="24" t="e">
        <f t="shared" si="27"/>
        <v>#N/A</v>
      </c>
      <c r="L276" s="32">
        <v>63</v>
      </c>
      <c r="N276" s="36">
        <f t="shared" si="28"/>
        <v>0</v>
      </c>
      <c r="P276" s="36">
        <f t="shared" si="29"/>
        <v>0</v>
      </c>
    </row>
    <row r="277" spans="2:16">
      <c r="B277" s="49"/>
      <c r="C277" s="37" t="e">
        <f>VLOOKUP(B277,'ALL-GOLD-SILVER-STOCK'!C:H,2,)</f>
        <v>#N/A</v>
      </c>
      <c r="D277" s="32" t="e">
        <f>VLOOKUP(B277,'ALL-GOLD-SILVER-STOCK'!C:H,3,)</f>
        <v>#N/A</v>
      </c>
      <c r="E277" s="32" t="e">
        <f>VLOOKUP(B277,'ALL-GOLD-SILVER-STOCK'!C:H,4,)</f>
        <v>#N/A</v>
      </c>
      <c r="F277" s="32" t="e">
        <f>VLOOKUP(B277,'ALL-GOLD-SILVER-STOCK'!C:H,5,)</f>
        <v>#N/A</v>
      </c>
      <c r="G277" s="33" t="e">
        <f>VLOOKUP(B277,'ALL-GOLD-SILVER-STOCK'!C:H,6,)</f>
        <v>#N/A</v>
      </c>
      <c r="J277" s="24" t="e">
        <f t="shared" si="27"/>
        <v>#N/A</v>
      </c>
      <c r="L277" s="32">
        <v>63</v>
      </c>
      <c r="N277" s="36">
        <f t="shared" si="28"/>
        <v>0</v>
      </c>
      <c r="P277" s="36">
        <f t="shared" si="29"/>
        <v>0</v>
      </c>
    </row>
    <row r="278" spans="2:16">
      <c r="B278" s="49"/>
      <c r="C278" s="37" t="e">
        <f>VLOOKUP(B278,'ALL-GOLD-SILVER-STOCK'!C:H,2,)</f>
        <v>#N/A</v>
      </c>
      <c r="D278" s="32" t="e">
        <f>VLOOKUP(B278,'ALL-GOLD-SILVER-STOCK'!C:H,3,)</f>
        <v>#N/A</v>
      </c>
      <c r="E278" s="32" t="e">
        <f>VLOOKUP(B278,'ALL-GOLD-SILVER-STOCK'!C:H,4,)</f>
        <v>#N/A</v>
      </c>
      <c r="F278" s="32" t="e">
        <f>VLOOKUP(B278,'ALL-GOLD-SILVER-STOCK'!C:H,5,)</f>
        <v>#N/A</v>
      </c>
      <c r="G278" s="33" t="e">
        <f>VLOOKUP(B278,'ALL-GOLD-SILVER-STOCK'!C:H,6,)</f>
        <v>#N/A</v>
      </c>
      <c r="J278" s="24" t="e">
        <f t="shared" si="27"/>
        <v>#N/A</v>
      </c>
      <c r="L278" s="32">
        <v>63</v>
      </c>
      <c r="N278" s="36">
        <f t="shared" si="28"/>
        <v>0</v>
      </c>
      <c r="P278" s="36">
        <f t="shared" si="29"/>
        <v>0</v>
      </c>
    </row>
    <row r="279" spans="2:16">
      <c r="B279" s="49"/>
      <c r="C279" s="37" t="e">
        <f>VLOOKUP(B279,'ALL-GOLD-SILVER-STOCK'!C:H,2,)</f>
        <v>#N/A</v>
      </c>
      <c r="D279" s="32" t="e">
        <f>VLOOKUP(B279,'ALL-GOLD-SILVER-STOCK'!C:H,3,)</f>
        <v>#N/A</v>
      </c>
      <c r="E279" s="32" t="e">
        <f>VLOOKUP(B279,'ALL-GOLD-SILVER-STOCK'!C:H,4,)</f>
        <v>#N/A</v>
      </c>
      <c r="F279" s="32" t="e">
        <f>VLOOKUP(B279,'ALL-GOLD-SILVER-STOCK'!C:H,5,)</f>
        <v>#N/A</v>
      </c>
      <c r="G279" s="33" t="e">
        <f>VLOOKUP(B279,'ALL-GOLD-SILVER-STOCK'!C:H,6,)</f>
        <v>#N/A</v>
      </c>
      <c r="J279" s="24" t="e">
        <f t="shared" si="27"/>
        <v>#N/A</v>
      </c>
      <c r="L279" s="32">
        <v>63</v>
      </c>
      <c r="N279" s="36">
        <f t="shared" si="28"/>
        <v>0</v>
      </c>
      <c r="P279" s="36">
        <f t="shared" si="29"/>
        <v>0</v>
      </c>
    </row>
    <row r="280" spans="2:16">
      <c r="B280" s="49"/>
      <c r="C280" s="37" t="e">
        <f>VLOOKUP(B280,'ALL-GOLD-SILVER-STOCK'!C:H,2,)</f>
        <v>#N/A</v>
      </c>
      <c r="D280" s="32" t="e">
        <f>VLOOKUP(B280,'ALL-GOLD-SILVER-STOCK'!C:H,3,)</f>
        <v>#N/A</v>
      </c>
      <c r="E280" s="32" t="e">
        <f>VLOOKUP(B280,'ALL-GOLD-SILVER-STOCK'!C:H,4,)</f>
        <v>#N/A</v>
      </c>
      <c r="F280" s="32" t="e">
        <f>VLOOKUP(B280,'ALL-GOLD-SILVER-STOCK'!C:H,5,)</f>
        <v>#N/A</v>
      </c>
      <c r="G280" s="33" t="e">
        <f>VLOOKUP(B280,'ALL-GOLD-SILVER-STOCK'!C:H,6,)</f>
        <v>#N/A</v>
      </c>
      <c r="J280" s="24" t="e">
        <f t="shared" si="27"/>
        <v>#N/A</v>
      </c>
      <c r="L280" s="32">
        <v>63</v>
      </c>
      <c r="N280" s="36">
        <f t="shared" si="28"/>
        <v>0</v>
      </c>
      <c r="P280" s="36">
        <f t="shared" si="29"/>
        <v>0</v>
      </c>
    </row>
    <row r="281" spans="2:16">
      <c r="B281" s="49"/>
      <c r="C281" s="37" t="e">
        <f>VLOOKUP(B281,'ALL-GOLD-SILVER-STOCK'!C:H,2,)</f>
        <v>#N/A</v>
      </c>
      <c r="D281" s="32" t="e">
        <f>VLOOKUP(B281,'ALL-GOLD-SILVER-STOCK'!C:H,3,)</f>
        <v>#N/A</v>
      </c>
      <c r="E281" s="32" t="e">
        <f>VLOOKUP(B281,'ALL-GOLD-SILVER-STOCK'!C:H,4,)</f>
        <v>#N/A</v>
      </c>
      <c r="F281" s="32" t="e">
        <f>VLOOKUP(B281,'ALL-GOLD-SILVER-STOCK'!C:H,5,)</f>
        <v>#N/A</v>
      </c>
      <c r="G281" s="33" t="e">
        <f>VLOOKUP(B281,'ALL-GOLD-SILVER-STOCK'!C:H,6,)</f>
        <v>#N/A</v>
      </c>
      <c r="J281" s="24" t="e">
        <f t="shared" si="27"/>
        <v>#N/A</v>
      </c>
      <c r="L281" s="32">
        <v>63</v>
      </c>
      <c r="N281" s="36">
        <f t="shared" si="28"/>
        <v>0</v>
      </c>
      <c r="P281" s="36">
        <f t="shared" si="29"/>
        <v>0</v>
      </c>
    </row>
    <row r="282" spans="2:16">
      <c r="B282" s="49"/>
      <c r="C282" s="37" t="e">
        <f>VLOOKUP(B282,'ALL-GOLD-SILVER-STOCK'!C:H,2,)</f>
        <v>#N/A</v>
      </c>
      <c r="D282" s="32" t="e">
        <f>VLOOKUP(B282,'ALL-GOLD-SILVER-STOCK'!C:H,3,)</f>
        <v>#N/A</v>
      </c>
      <c r="E282" s="32" t="e">
        <f>VLOOKUP(B282,'ALL-GOLD-SILVER-STOCK'!C:H,4,)</f>
        <v>#N/A</v>
      </c>
      <c r="F282" s="32" t="e">
        <f>VLOOKUP(B282,'ALL-GOLD-SILVER-STOCK'!C:H,5,)</f>
        <v>#N/A</v>
      </c>
      <c r="G282" s="33" t="e">
        <f>VLOOKUP(B282,'ALL-GOLD-SILVER-STOCK'!C:H,6,)</f>
        <v>#N/A</v>
      </c>
      <c r="J282" s="24" t="e">
        <f t="shared" si="27"/>
        <v>#N/A</v>
      </c>
      <c r="L282" s="32">
        <v>63</v>
      </c>
      <c r="N282" s="36">
        <f t="shared" si="28"/>
        <v>0</v>
      </c>
      <c r="P282" s="36">
        <f t="shared" si="29"/>
        <v>0</v>
      </c>
    </row>
    <row r="283" spans="2:16">
      <c r="B283" s="49"/>
      <c r="C283" s="37" t="e">
        <f>VLOOKUP(B283,'ALL-GOLD-SILVER-STOCK'!C:H,2,)</f>
        <v>#N/A</v>
      </c>
      <c r="D283" s="32" t="e">
        <f>VLOOKUP(B283,'ALL-GOLD-SILVER-STOCK'!C:H,3,)</f>
        <v>#N/A</v>
      </c>
      <c r="E283" s="32" t="e">
        <f>VLOOKUP(B283,'ALL-GOLD-SILVER-STOCK'!C:H,4,)</f>
        <v>#N/A</v>
      </c>
      <c r="F283" s="32" t="e">
        <f>VLOOKUP(B283,'ALL-GOLD-SILVER-STOCK'!C:H,5,)</f>
        <v>#N/A</v>
      </c>
      <c r="G283" s="33" t="e">
        <f>VLOOKUP(B283,'ALL-GOLD-SILVER-STOCK'!C:H,6,)</f>
        <v>#N/A</v>
      </c>
      <c r="J283" s="24" t="e">
        <f t="shared" si="27"/>
        <v>#N/A</v>
      </c>
      <c r="L283" s="32">
        <v>63</v>
      </c>
      <c r="N283" s="36">
        <f t="shared" si="28"/>
        <v>0</v>
      </c>
      <c r="P283" s="36">
        <f t="shared" si="29"/>
        <v>0</v>
      </c>
    </row>
    <row r="284" spans="2:16">
      <c r="B284" s="49"/>
      <c r="C284" s="37" t="e">
        <f>VLOOKUP(B284,'ALL-GOLD-SILVER-STOCK'!C:H,2,)</f>
        <v>#N/A</v>
      </c>
      <c r="D284" s="32" t="e">
        <f>VLOOKUP(B284,'ALL-GOLD-SILVER-STOCK'!C:H,3,)</f>
        <v>#N/A</v>
      </c>
      <c r="E284" s="32" t="e">
        <f>VLOOKUP(B284,'ALL-GOLD-SILVER-STOCK'!C:H,4,)</f>
        <v>#N/A</v>
      </c>
      <c r="F284" s="32" t="e">
        <f>VLOOKUP(B284,'ALL-GOLD-SILVER-STOCK'!C:H,5,)</f>
        <v>#N/A</v>
      </c>
      <c r="G284" s="33" t="e">
        <f>VLOOKUP(B284,'ALL-GOLD-SILVER-STOCK'!C:H,6,)</f>
        <v>#N/A</v>
      </c>
      <c r="J284" s="24" t="e">
        <f t="shared" ref="J284:J313" si="30">((H284+P284)-G284)</f>
        <v>#N/A</v>
      </c>
      <c r="L284" s="32">
        <v>63</v>
      </c>
      <c r="N284" s="36">
        <f t="shared" si="28"/>
        <v>0</v>
      </c>
      <c r="P284" s="36">
        <f t="shared" si="29"/>
        <v>0</v>
      </c>
    </row>
    <row r="285" spans="2:16">
      <c r="B285" s="49"/>
      <c r="C285" s="37" t="e">
        <f>VLOOKUP(B285,'ALL-GOLD-SILVER-STOCK'!C:H,2,)</f>
        <v>#N/A</v>
      </c>
      <c r="D285" s="32" t="e">
        <f>VLOOKUP(B285,'ALL-GOLD-SILVER-STOCK'!C:H,3,)</f>
        <v>#N/A</v>
      </c>
      <c r="E285" s="32" t="e">
        <f>VLOOKUP(B285,'ALL-GOLD-SILVER-STOCK'!C:H,4,)</f>
        <v>#N/A</v>
      </c>
      <c r="F285" s="32" t="e">
        <f>VLOOKUP(B285,'ALL-GOLD-SILVER-STOCK'!C:H,5,)</f>
        <v>#N/A</v>
      </c>
      <c r="G285" s="33" t="e">
        <f>VLOOKUP(B285,'ALL-GOLD-SILVER-STOCK'!C:H,6,)</f>
        <v>#N/A</v>
      </c>
      <c r="J285" s="24" t="e">
        <f t="shared" si="30"/>
        <v>#N/A</v>
      </c>
      <c r="L285" s="32">
        <v>63</v>
      </c>
      <c r="N285" s="36">
        <f t="shared" si="28"/>
        <v>0</v>
      </c>
      <c r="P285" s="36">
        <f t="shared" si="29"/>
        <v>0</v>
      </c>
    </row>
    <row r="286" spans="2:16">
      <c r="B286" s="49"/>
      <c r="C286" s="37" t="e">
        <f>VLOOKUP(B286,'ALL-GOLD-SILVER-STOCK'!C:H,2,)</f>
        <v>#N/A</v>
      </c>
      <c r="D286" s="32" t="e">
        <f>VLOOKUP(B286,'ALL-GOLD-SILVER-STOCK'!C:H,3,)</f>
        <v>#N/A</v>
      </c>
      <c r="E286" s="32" t="e">
        <f>VLOOKUP(B286,'ALL-GOLD-SILVER-STOCK'!C:H,4,)</f>
        <v>#N/A</v>
      </c>
      <c r="F286" s="32" t="e">
        <f>VLOOKUP(B286,'ALL-GOLD-SILVER-STOCK'!C:H,5,)</f>
        <v>#N/A</v>
      </c>
      <c r="G286" s="33" t="e">
        <f>VLOOKUP(B286,'ALL-GOLD-SILVER-STOCK'!C:H,6,)</f>
        <v>#N/A</v>
      </c>
      <c r="J286" s="24" t="e">
        <f t="shared" si="30"/>
        <v>#N/A</v>
      </c>
      <c r="L286" s="32">
        <v>63</v>
      </c>
      <c r="N286" s="36">
        <f t="shared" si="28"/>
        <v>0</v>
      </c>
      <c r="P286" s="36">
        <f t="shared" si="29"/>
        <v>0</v>
      </c>
    </row>
    <row r="287" spans="2:16">
      <c r="B287" s="49"/>
      <c r="C287" s="37" t="e">
        <f>VLOOKUP(B287,'ALL-GOLD-SILVER-STOCK'!C:H,2,)</f>
        <v>#N/A</v>
      </c>
      <c r="D287" s="32" t="e">
        <f>VLOOKUP(B287,'ALL-GOLD-SILVER-STOCK'!C:H,3,)</f>
        <v>#N/A</v>
      </c>
      <c r="E287" s="32" t="e">
        <f>VLOOKUP(B287,'ALL-GOLD-SILVER-STOCK'!C:H,4,)</f>
        <v>#N/A</v>
      </c>
      <c r="F287" s="32" t="e">
        <f>VLOOKUP(B287,'ALL-GOLD-SILVER-STOCK'!C:H,5,)</f>
        <v>#N/A</v>
      </c>
      <c r="G287" s="33" t="e">
        <f>VLOOKUP(B287,'ALL-GOLD-SILVER-STOCK'!C:H,6,)</f>
        <v>#N/A</v>
      </c>
      <c r="J287" s="24" t="e">
        <f t="shared" si="30"/>
        <v>#N/A</v>
      </c>
      <c r="L287" s="32">
        <v>63</v>
      </c>
      <c r="N287" s="36">
        <f t="shared" si="28"/>
        <v>0</v>
      </c>
      <c r="P287" s="36">
        <f t="shared" si="29"/>
        <v>0</v>
      </c>
    </row>
    <row r="288" spans="2:16">
      <c r="B288" s="49"/>
      <c r="C288" s="37" t="e">
        <f>VLOOKUP(B288,'ALL-GOLD-SILVER-STOCK'!C:H,2,)</f>
        <v>#N/A</v>
      </c>
      <c r="D288" s="32" t="e">
        <f>VLOOKUP(B288,'ALL-GOLD-SILVER-STOCK'!C:H,3,)</f>
        <v>#N/A</v>
      </c>
      <c r="E288" s="32" t="e">
        <f>VLOOKUP(B288,'ALL-GOLD-SILVER-STOCK'!C:H,4,)</f>
        <v>#N/A</v>
      </c>
      <c r="F288" s="32" t="e">
        <f>VLOOKUP(B288,'ALL-GOLD-SILVER-STOCK'!C:H,5,)</f>
        <v>#N/A</v>
      </c>
      <c r="G288" s="33" t="e">
        <f>VLOOKUP(B288,'ALL-GOLD-SILVER-STOCK'!C:H,6,)</f>
        <v>#N/A</v>
      </c>
      <c r="J288" s="24" t="e">
        <f t="shared" si="30"/>
        <v>#N/A</v>
      </c>
      <c r="L288" s="32">
        <v>63</v>
      </c>
      <c r="N288" s="36">
        <f t="shared" si="28"/>
        <v>0</v>
      </c>
      <c r="P288" s="36">
        <f t="shared" si="29"/>
        <v>0</v>
      </c>
    </row>
    <row r="289" spans="2:16">
      <c r="B289" s="49"/>
      <c r="C289" s="37" t="e">
        <f>VLOOKUP(B289,'ALL-GOLD-SILVER-STOCK'!C:H,2,)</f>
        <v>#N/A</v>
      </c>
      <c r="D289" s="32" t="e">
        <f>VLOOKUP(B289,'ALL-GOLD-SILVER-STOCK'!C:H,3,)</f>
        <v>#N/A</v>
      </c>
      <c r="E289" s="32" t="e">
        <f>VLOOKUP(B289,'ALL-GOLD-SILVER-STOCK'!C:H,4,)</f>
        <v>#N/A</v>
      </c>
      <c r="F289" s="32" t="e">
        <f>VLOOKUP(B289,'ALL-GOLD-SILVER-STOCK'!C:H,5,)</f>
        <v>#N/A</v>
      </c>
      <c r="G289" s="33" t="e">
        <f>VLOOKUP(B289,'ALL-GOLD-SILVER-STOCK'!C:H,6,)</f>
        <v>#N/A</v>
      </c>
      <c r="J289" s="24" t="e">
        <f t="shared" si="30"/>
        <v>#N/A</v>
      </c>
      <c r="L289" s="32">
        <v>63</v>
      </c>
      <c r="N289" s="36">
        <f t="shared" si="28"/>
        <v>0</v>
      </c>
      <c r="P289" s="36">
        <f t="shared" si="29"/>
        <v>0</v>
      </c>
    </row>
    <row r="290" spans="2:16">
      <c r="B290" s="49"/>
      <c r="C290" s="37" t="e">
        <f>VLOOKUP(B290,'ALL-GOLD-SILVER-STOCK'!C:H,2,)</f>
        <v>#N/A</v>
      </c>
      <c r="D290" s="32" t="e">
        <f>VLOOKUP(B290,'ALL-GOLD-SILVER-STOCK'!C:H,3,)</f>
        <v>#N/A</v>
      </c>
      <c r="E290" s="32" t="e">
        <f>VLOOKUP(B290,'ALL-GOLD-SILVER-STOCK'!C:H,4,)</f>
        <v>#N/A</v>
      </c>
      <c r="F290" s="32" t="e">
        <f>VLOOKUP(B290,'ALL-GOLD-SILVER-STOCK'!C:H,5,)</f>
        <v>#N/A</v>
      </c>
      <c r="G290" s="33" t="e">
        <f>VLOOKUP(B290,'ALL-GOLD-SILVER-STOCK'!C:H,6,)</f>
        <v>#N/A</v>
      </c>
      <c r="J290" s="24" t="e">
        <f t="shared" si="30"/>
        <v>#N/A</v>
      </c>
      <c r="L290" s="32">
        <v>63</v>
      </c>
      <c r="N290" s="36">
        <f t="shared" si="28"/>
        <v>0</v>
      </c>
      <c r="P290" s="36">
        <f t="shared" si="29"/>
        <v>0</v>
      </c>
    </row>
    <row r="291" spans="2:16">
      <c r="B291" s="49"/>
      <c r="C291" s="37" t="e">
        <f>VLOOKUP(B291,'ALL-GOLD-SILVER-STOCK'!C:H,2,)</f>
        <v>#N/A</v>
      </c>
      <c r="D291" s="32" t="e">
        <f>VLOOKUP(B291,'ALL-GOLD-SILVER-STOCK'!C:H,3,)</f>
        <v>#N/A</v>
      </c>
      <c r="E291" s="32" t="e">
        <f>VLOOKUP(B291,'ALL-GOLD-SILVER-STOCK'!C:H,4,)</f>
        <v>#N/A</v>
      </c>
      <c r="F291" s="32" t="e">
        <f>VLOOKUP(B291,'ALL-GOLD-SILVER-STOCK'!C:H,5,)</f>
        <v>#N/A</v>
      </c>
      <c r="G291" s="33" t="e">
        <f>VLOOKUP(B291,'ALL-GOLD-SILVER-STOCK'!C:H,6,)</f>
        <v>#N/A</v>
      </c>
      <c r="J291" s="24" t="e">
        <f t="shared" si="30"/>
        <v>#N/A</v>
      </c>
      <c r="L291" s="32">
        <v>63</v>
      </c>
      <c r="N291" s="36">
        <f t="shared" si="28"/>
        <v>0</v>
      </c>
      <c r="P291" s="36">
        <f t="shared" si="29"/>
        <v>0</v>
      </c>
    </row>
    <row r="292" spans="2:16">
      <c r="B292" s="49"/>
      <c r="C292" s="37" t="e">
        <f>VLOOKUP(B292,'ALL-GOLD-SILVER-STOCK'!C:H,2,)</f>
        <v>#N/A</v>
      </c>
      <c r="D292" s="32" t="e">
        <f>VLOOKUP(B292,'ALL-GOLD-SILVER-STOCK'!C:H,3,)</f>
        <v>#N/A</v>
      </c>
      <c r="E292" s="32" t="e">
        <f>VLOOKUP(B292,'ALL-GOLD-SILVER-STOCK'!C:H,4,)</f>
        <v>#N/A</v>
      </c>
      <c r="F292" s="32" t="e">
        <f>VLOOKUP(B292,'ALL-GOLD-SILVER-STOCK'!C:H,5,)</f>
        <v>#N/A</v>
      </c>
      <c r="G292" s="33" t="e">
        <f>VLOOKUP(B292,'ALL-GOLD-SILVER-STOCK'!C:H,6,)</f>
        <v>#N/A</v>
      </c>
      <c r="J292" s="24" t="e">
        <f t="shared" si="30"/>
        <v>#N/A</v>
      </c>
      <c r="L292" s="32">
        <v>63</v>
      </c>
      <c r="N292" s="36">
        <f t="shared" si="28"/>
        <v>0</v>
      </c>
      <c r="P292" s="36">
        <f t="shared" si="29"/>
        <v>0</v>
      </c>
    </row>
    <row r="293" spans="2:16">
      <c r="B293" s="49"/>
      <c r="C293" s="37" t="e">
        <f>VLOOKUP(B293,'ALL-GOLD-SILVER-STOCK'!C:H,2,)</f>
        <v>#N/A</v>
      </c>
      <c r="D293" s="32" t="e">
        <f>VLOOKUP(B293,'ALL-GOLD-SILVER-STOCK'!C:H,3,)</f>
        <v>#N/A</v>
      </c>
      <c r="E293" s="32" t="e">
        <f>VLOOKUP(B293,'ALL-GOLD-SILVER-STOCK'!C:H,4,)</f>
        <v>#N/A</v>
      </c>
      <c r="F293" s="32" t="e">
        <f>VLOOKUP(B293,'ALL-GOLD-SILVER-STOCK'!C:H,5,)</f>
        <v>#N/A</v>
      </c>
      <c r="G293" s="33" t="e">
        <f>VLOOKUP(B293,'ALL-GOLD-SILVER-STOCK'!C:H,6,)</f>
        <v>#N/A</v>
      </c>
      <c r="J293" s="24" t="e">
        <f t="shared" si="30"/>
        <v>#N/A</v>
      </c>
      <c r="L293" s="32">
        <v>63</v>
      </c>
      <c r="N293" s="36">
        <f t="shared" si="28"/>
        <v>0</v>
      </c>
      <c r="P293" s="36">
        <f t="shared" si="29"/>
        <v>0</v>
      </c>
    </row>
    <row r="294" spans="2:16">
      <c r="B294" s="49"/>
      <c r="C294" s="37" t="e">
        <f>VLOOKUP(B294,'ALL-GOLD-SILVER-STOCK'!C:H,2,)</f>
        <v>#N/A</v>
      </c>
      <c r="D294" s="32" t="e">
        <f>VLOOKUP(B294,'ALL-GOLD-SILVER-STOCK'!C:H,3,)</f>
        <v>#N/A</v>
      </c>
      <c r="E294" s="32" t="e">
        <f>VLOOKUP(B294,'ALL-GOLD-SILVER-STOCK'!C:H,4,)</f>
        <v>#N/A</v>
      </c>
      <c r="F294" s="32" t="e">
        <f>VLOOKUP(B294,'ALL-GOLD-SILVER-STOCK'!C:H,5,)</f>
        <v>#N/A</v>
      </c>
      <c r="G294" s="33" t="e">
        <f>VLOOKUP(B294,'ALL-GOLD-SILVER-STOCK'!C:H,6,)</f>
        <v>#N/A</v>
      </c>
      <c r="J294" s="24" t="e">
        <f t="shared" si="30"/>
        <v>#N/A</v>
      </c>
      <c r="L294" s="32">
        <v>63</v>
      </c>
      <c r="N294" s="36">
        <f t="shared" si="28"/>
        <v>0</v>
      </c>
      <c r="P294" s="36">
        <f t="shared" si="29"/>
        <v>0</v>
      </c>
    </row>
    <row r="295" spans="2:16">
      <c r="B295" s="49"/>
      <c r="C295" s="37" t="e">
        <f>VLOOKUP(B295,'ALL-GOLD-SILVER-STOCK'!C:H,2,)</f>
        <v>#N/A</v>
      </c>
      <c r="D295" s="32" t="e">
        <f>VLOOKUP(B295,'ALL-GOLD-SILVER-STOCK'!C:H,3,)</f>
        <v>#N/A</v>
      </c>
      <c r="E295" s="32" t="e">
        <f>VLOOKUP(B295,'ALL-GOLD-SILVER-STOCK'!C:H,4,)</f>
        <v>#N/A</v>
      </c>
      <c r="F295" s="32" t="e">
        <f>VLOOKUP(B295,'ALL-GOLD-SILVER-STOCK'!C:H,5,)</f>
        <v>#N/A</v>
      </c>
      <c r="G295" s="33" t="e">
        <f>VLOOKUP(B295,'ALL-GOLD-SILVER-STOCK'!C:H,6,)</f>
        <v>#N/A</v>
      </c>
      <c r="J295" s="24" t="e">
        <f t="shared" si="30"/>
        <v>#N/A</v>
      </c>
      <c r="L295" s="32">
        <v>63</v>
      </c>
      <c r="N295" s="36">
        <f t="shared" si="28"/>
        <v>0</v>
      </c>
      <c r="P295" s="36">
        <f t="shared" si="29"/>
        <v>0</v>
      </c>
    </row>
    <row r="296" spans="2:16">
      <c r="B296" s="49"/>
      <c r="C296" s="37" t="e">
        <f>VLOOKUP(B296,'ALL-GOLD-SILVER-STOCK'!C:H,2,)</f>
        <v>#N/A</v>
      </c>
      <c r="D296" s="32" t="e">
        <f>VLOOKUP(B296,'ALL-GOLD-SILVER-STOCK'!C:H,3,)</f>
        <v>#N/A</v>
      </c>
      <c r="E296" s="32" t="e">
        <f>VLOOKUP(B296,'ALL-GOLD-SILVER-STOCK'!C:H,4,)</f>
        <v>#N/A</v>
      </c>
      <c r="F296" s="32" t="e">
        <f>VLOOKUP(B296,'ALL-GOLD-SILVER-STOCK'!C:H,5,)</f>
        <v>#N/A</v>
      </c>
      <c r="G296" s="33" t="e">
        <f>VLOOKUP(B296,'ALL-GOLD-SILVER-STOCK'!C:H,6,)</f>
        <v>#N/A</v>
      </c>
      <c r="J296" s="24" t="e">
        <f t="shared" si="30"/>
        <v>#N/A</v>
      </c>
      <c r="L296" s="32">
        <v>63</v>
      </c>
      <c r="N296" s="36">
        <f t="shared" ref="N296:N313" si="31">(((K296-(K296*1%))*L296)/100)*M296</f>
        <v>0</v>
      </c>
      <c r="P296" s="36">
        <f t="shared" si="29"/>
        <v>0</v>
      </c>
    </row>
    <row r="297" spans="2:16">
      <c r="B297" s="49"/>
      <c r="C297" s="37" t="e">
        <f>VLOOKUP(B297,'ALL-GOLD-SILVER-STOCK'!C:H,2,)</f>
        <v>#N/A</v>
      </c>
      <c r="D297" s="32" t="e">
        <f>VLOOKUP(B297,'ALL-GOLD-SILVER-STOCK'!C:H,3,)</f>
        <v>#N/A</v>
      </c>
      <c r="E297" s="32" t="e">
        <f>VLOOKUP(B297,'ALL-GOLD-SILVER-STOCK'!C:H,4,)</f>
        <v>#N/A</v>
      </c>
      <c r="F297" s="32" t="e">
        <f>VLOOKUP(B297,'ALL-GOLD-SILVER-STOCK'!C:H,5,)</f>
        <v>#N/A</v>
      </c>
      <c r="G297" s="33" t="e">
        <f>VLOOKUP(B297,'ALL-GOLD-SILVER-STOCK'!C:H,6,)</f>
        <v>#N/A</v>
      </c>
      <c r="J297" s="24" t="e">
        <f t="shared" si="30"/>
        <v>#N/A</v>
      </c>
      <c r="L297" s="32">
        <v>63</v>
      </c>
      <c r="N297" s="36">
        <f t="shared" si="31"/>
        <v>0</v>
      </c>
      <c r="P297" s="36">
        <f t="shared" si="29"/>
        <v>0</v>
      </c>
    </row>
    <row r="298" spans="2:16">
      <c r="B298" s="49"/>
      <c r="C298" s="37" t="e">
        <f>VLOOKUP(B298,'ALL-GOLD-SILVER-STOCK'!C:H,2,)</f>
        <v>#N/A</v>
      </c>
      <c r="D298" s="32" t="e">
        <f>VLOOKUP(B298,'ALL-GOLD-SILVER-STOCK'!C:H,3,)</f>
        <v>#N/A</v>
      </c>
      <c r="E298" s="32" t="e">
        <f>VLOOKUP(B298,'ALL-GOLD-SILVER-STOCK'!C:H,4,)</f>
        <v>#N/A</v>
      </c>
      <c r="F298" s="32" t="e">
        <f>VLOOKUP(B298,'ALL-GOLD-SILVER-STOCK'!C:H,5,)</f>
        <v>#N/A</v>
      </c>
      <c r="G298" s="33" t="e">
        <f>VLOOKUP(B298,'ALL-GOLD-SILVER-STOCK'!C:H,6,)</f>
        <v>#N/A</v>
      </c>
      <c r="J298" s="24" t="e">
        <f t="shared" si="30"/>
        <v>#N/A</v>
      </c>
      <c r="L298" s="32">
        <v>63</v>
      </c>
      <c r="N298" s="36">
        <f t="shared" si="31"/>
        <v>0</v>
      </c>
      <c r="P298" s="36">
        <f t="shared" si="29"/>
        <v>0</v>
      </c>
    </row>
    <row r="299" spans="2:16">
      <c r="B299" s="49"/>
      <c r="C299" s="37" t="e">
        <f>VLOOKUP(B299,'ALL-GOLD-SILVER-STOCK'!C:H,2,)</f>
        <v>#N/A</v>
      </c>
      <c r="D299" s="32" t="e">
        <f>VLOOKUP(B299,'ALL-GOLD-SILVER-STOCK'!C:H,3,)</f>
        <v>#N/A</v>
      </c>
      <c r="E299" s="32" t="e">
        <f>VLOOKUP(B299,'ALL-GOLD-SILVER-STOCK'!C:H,4,)</f>
        <v>#N/A</v>
      </c>
      <c r="F299" s="32" t="e">
        <f>VLOOKUP(B299,'ALL-GOLD-SILVER-STOCK'!C:H,5,)</f>
        <v>#N/A</v>
      </c>
      <c r="G299" s="33" t="e">
        <f>VLOOKUP(B299,'ALL-GOLD-SILVER-STOCK'!C:H,6,)</f>
        <v>#N/A</v>
      </c>
      <c r="J299" s="24" t="e">
        <f t="shared" si="30"/>
        <v>#N/A</v>
      </c>
      <c r="L299" s="32">
        <v>63</v>
      </c>
      <c r="N299" s="36">
        <f t="shared" si="31"/>
        <v>0</v>
      </c>
      <c r="P299" s="36">
        <f t="shared" si="29"/>
        <v>0</v>
      </c>
    </row>
    <row r="300" spans="2:16">
      <c r="B300" s="49"/>
      <c r="C300" s="37" t="e">
        <f>VLOOKUP(B300,'ALL-GOLD-SILVER-STOCK'!C:H,2,)</f>
        <v>#N/A</v>
      </c>
      <c r="D300" s="32" t="e">
        <f>VLOOKUP(B300,'ALL-GOLD-SILVER-STOCK'!C:H,3,)</f>
        <v>#N/A</v>
      </c>
      <c r="E300" s="32" t="e">
        <f>VLOOKUP(B300,'ALL-GOLD-SILVER-STOCK'!C:H,4,)</f>
        <v>#N/A</v>
      </c>
      <c r="F300" s="32" t="e">
        <f>VLOOKUP(B300,'ALL-GOLD-SILVER-STOCK'!C:H,5,)</f>
        <v>#N/A</v>
      </c>
      <c r="G300" s="33" t="e">
        <f>VLOOKUP(B300,'ALL-GOLD-SILVER-STOCK'!C:H,6,)</f>
        <v>#N/A</v>
      </c>
      <c r="J300" s="24" t="e">
        <f t="shared" si="30"/>
        <v>#N/A</v>
      </c>
      <c r="L300" s="32">
        <v>63</v>
      </c>
      <c r="N300" s="36">
        <f t="shared" si="31"/>
        <v>0</v>
      </c>
      <c r="P300" s="36">
        <f t="shared" si="29"/>
        <v>0</v>
      </c>
    </row>
    <row r="301" spans="2:16">
      <c r="B301" s="49"/>
      <c r="C301" s="37" t="e">
        <f>VLOOKUP(B301,'ALL-GOLD-SILVER-STOCK'!C:H,2,)</f>
        <v>#N/A</v>
      </c>
      <c r="D301" s="32" t="e">
        <f>VLOOKUP(B301,'ALL-GOLD-SILVER-STOCK'!C:H,3,)</f>
        <v>#N/A</v>
      </c>
      <c r="E301" s="32" t="e">
        <f>VLOOKUP(B301,'ALL-GOLD-SILVER-STOCK'!C:H,4,)</f>
        <v>#N/A</v>
      </c>
      <c r="F301" s="32" t="e">
        <f>VLOOKUP(B301,'ALL-GOLD-SILVER-STOCK'!C:H,5,)</f>
        <v>#N/A</v>
      </c>
      <c r="G301" s="33" t="e">
        <f>VLOOKUP(B301,'ALL-GOLD-SILVER-STOCK'!C:H,6,)</f>
        <v>#N/A</v>
      </c>
      <c r="J301" s="24" t="e">
        <f t="shared" si="30"/>
        <v>#N/A</v>
      </c>
      <c r="L301" s="32">
        <v>63</v>
      </c>
      <c r="N301" s="36">
        <f t="shared" si="31"/>
        <v>0</v>
      </c>
      <c r="P301" s="36">
        <f t="shared" si="29"/>
        <v>0</v>
      </c>
    </row>
    <row r="302" spans="2:16">
      <c r="B302" s="49"/>
      <c r="C302" s="37" t="e">
        <f>VLOOKUP(B302,'ALL-GOLD-SILVER-STOCK'!C:H,2,)</f>
        <v>#N/A</v>
      </c>
      <c r="D302" s="32" t="e">
        <f>VLOOKUP(B302,'ALL-GOLD-SILVER-STOCK'!C:H,3,)</f>
        <v>#N/A</v>
      </c>
      <c r="E302" s="32" t="e">
        <f>VLOOKUP(B302,'ALL-GOLD-SILVER-STOCK'!C:H,4,)</f>
        <v>#N/A</v>
      </c>
      <c r="F302" s="32" t="e">
        <f>VLOOKUP(B302,'ALL-GOLD-SILVER-STOCK'!C:H,5,)</f>
        <v>#N/A</v>
      </c>
      <c r="G302" s="33" t="e">
        <f>VLOOKUP(B302,'ALL-GOLD-SILVER-STOCK'!C:H,6,)</f>
        <v>#N/A</v>
      </c>
      <c r="J302" s="24" t="e">
        <f t="shared" si="30"/>
        <v>#N/A</v>
      </c>
      <c r="L302" s="32">
        <v>63</v>
      </c>
      <c r="N302" s="36">
        <f t="shared" si="31"/>
        <v>0</v>
      </c>
      <c r="P302" s="36">
        <f t="shared" si="29"/>
        <v>0</v>
      </c>
    </row>
    <row r="303" spans="2:16">
      <c r="B303" s="49"/>
      <c r="C303" s="37" t="e">
        <f>VLOOKUP(B303,'ALL-GOLD-SILVER-STOCK'!C:H,2,)</f>
        <v>#N/A</v>
      </c>
      <c r="D303" s="32" t="e">
        <f>VLOOKUP(B303,'ALL-GOLD-SILVER-STOCK'!C:H,3,)</f>
        <v>#N/A</v>
      </c>
      <c r="E303" s="32" t="e">
        <f>VLOOKUP(B303,'ALL-GOLD-SILVER-STOCK'!C:H,4,)</f>
        <v>#N/A</v>
      </c>
      <c r="F303" s="32" t="e">
        <f>VLOOKUP(B303,'ALL-GOLD-SILVER-STOCK'!C:H,5,)</f>
        <v>#N/A</v>
      </c>
      <c r="G303" s="33" t="e">
        <f>VLOOKUP(B303,'ALL-GOLD-SILVER-STOCK'!C:H,6,)</f>
        <v>#N/A</v>
      </c>
      <c r="J303" s="24" t="e">
        <f t="shared" si="30"/>
        <v>#N/A</v>
      </c>
      <c r="L303" s="32">
        <v>63</v>
      </c>
      <c r="N303" s="36">
        <f t="shared" si="31"/>
        <v>0</v>
      </c>
      <c r="P303" s="36">
        <f t="shared" si="29"/>
        <v>0</v>
      </c>
    </row>
    <row r="304" spans="2:16">
      <c r="B304" s="49"/>
      <c r="C304" s="37" t="e">
        <f>VLOOKUP(B304,'ALL-GOLD-SILVER-STOCK'!C:H,2,)</f>
        <v>#N/A</v>
      </c>
      <c r="D304" s="32" t="e">
        <f>VLOOKUP(B304,'ALL-GOLD-SILVER-STOCK'!C:H,3,)</f>
        <v>#N/A</v>
      </c>
      <c r="E304" s="32" t="e">
        <f>VLOOKUP(B304,'ALL-GOLD-SILVER-STOCK'!C:H,4,)</f>
        <v>#N/A</v>
      </c>
      <c r="F304" s="32" t="e">
        <f>VLOOKUP(B304,'ALL-GOLD-SILVER-STOCK'!C:H,5,)</f>
        <v>#N/A</v>
      </c>
      <c r="G304" s="33" t="e">
        <f>VLOOKUP(B304,'ALL-GOLD-SILVER-STOCK'!C:H,6,)</f>
        <v>#N/A</v>
      </c>
      <c r="J304" s="24" t="e">
        <f t="shared" si="30"/>
        <v>#N/A</v>
      </c>
      <c r="L304" s="32">
        <v>63</v>
      </c>
      <c r="N304" s="36">
        <f t="shared" si="31"/>
        <v>0</v>
      </c>
      <c r="P304" s="36">
        <f t="shared" si="29"/>
        <v>0</v>
      </c>
    </row>
    <row r="305" spans="2:16">
      <c r="B305" s="49"/>
      <c r="C305" s="37" t="e">
        <f>VLOOKUP(B305,'ALL-GOLD-SILVER-STOCK'!C:H,2,)</f>
        <v>#N/A</v>
      </c>
      <c r="D305" s="32" t="e">
        <f>VLOOKUP(B305,'ALL-GOLD-SILVER-STOCK'!C:H,3,)</f>
        <v>#N/A</v>
      </c>
      <c r="E305" s="32" t="e">
        <f>VLOOKUP(B305,'ALL-GOLD-SILVER-STOCK'!C:H,4,)</f>
        <v>#N/A</v>
      </c>
      <c r="F305" s="32" t="e">
        <f>VLOOKUP(B305,'ALL-GOLD-SILVER-STOCK'!C:H,5,)</f>
        <v>#N/A</v>
      </c>
      <c r="G305" s="33" t="e">
        <f>VLOOKUP(B305,'ALL-GOLD-SILVER-STOCK'!C:H,6,)</f>
        <v>#N/A</v>
      </c>
      <c r="J305" s="24" t="e">
        <f t="shared" si="30"/>
        <v>#N/A</v>
      </c>
      <c r="L305" s="32">
        <v>63</v>
      </c>
      <c r="N305" s="36">
        <f t="shared" si="31"/>
        <v>0</v>
      </c>
      <c r="P305" s="36">
        <f t="shared" si="29"/>
        <v>0</v>
      </c>
    </row>
    <row r="306" spans="2:16">
      <c r="B306" s="49"/>
      <c r="C306" s="37" t="e">
        <f>VLOOKUP(B306,'ALL-GOLD-SILVER-STOCK'!C:H,2,)</f>
        <v>#N/A</v>
      </c>
      <c r="D306" s="32" t="e">
        <f>VLOOKUP(B306,'ALL-GOLD-SILVER-STOCK'!C:H,3,)</f>
        <v>#N/A</v>
      </c>
      <c r="E306" s="32" t="e">
        <f>VLOOKUP(B306,'ALL-GOLD-SILVER-STOCK'!C:H,4,)</f>
        <v>#N/A</v>
      </c>
      <c r="F306" s="32" t="e">
        <f>VLOOKUP(B306,'ALL-GOLD-SILVER-STOCK'!C:H,5,)</f>
        <v>#N/A</v>
      </c>
      <c r="G306" s="33" t="e">
        <f>VLOOKUP(B306,'ALL-GOLD-SILVER-STOCK'!C:H,6,)</f>
        <v>#N/A</v>
      </c>
      <c r="J306" s="24" t="e">
        <f t="shared" si="30"/>
        <v>#N/A</v>
      </c>
      <c r="L306" s="32">
        <v>63</v>
      </c>
      <c r="N306" s="36">
        <f t="shared" si="31"/>
        <v>0</v>
      </c>
      <c r="P306" s="36">
        <f t="shared" si="29"/>
        <v>0</v>
      </c>
    </row>
    <row r="307" spans="2:16">
      <c r="B307" s="49"/>
      <c r="C307" s="37" t="e">
        <f>VLOOKUP(B307,'ALL-GOLD-SILVER-STOCK'!C:H,2,)</f>
        <v>#N/A</v>
      </c>
      <c r="D307" s="32" t="e">
        <f>VLOOKUP(B307,'ALL-GOLD-SILVER-STOCK'!C:H,3,)</f>
        <v>#N/A</v>
      </c>
      <c r="E307" s="32" t="e">
        <f>VLOOKUP(B307,'ALL-GOLD-SILVER-STOCK'!C:H,4,)</f>
        <v>#N/A</v>
      </c>
      <c r="F307" s="32" t="e">
        <f>VLOOKUP(B307,'ALL-GOLD-SILVER-STOCK'!C:H,5,)</f>
        <v>#N/A</v>
      </c>
      <c r="G307" s="33" t="e">
        <f>VLOOKUP(B307,'ALL-GOLD-SILVER-STOCK'!C:H,6,)</f>
        <v>#N/A</v>
      </c>
      <c r="J307" s="24" t="e">
        <f t="shared" si="30"/>
        <v>#N/A</v>
      </c>
      <c r="L307" s="32">
        <v>63</v>
      </c>
      <c r="N307" s="36">
        <f t="shared" si="31"/>
        <v>0</v>
      </c>
      <c r="P307" s="36">
        <f t="shared" si="29"/>
        <v>0</v>
      </c>
    </row>
    <row r="308" spans="2:16">
      <c r="B308" s="49"/>
      <c r="C308" s="37" t="e">
        <f>VLOOKUP(B308,'ALL-GOLD-SILVER-STOCK'!C:H,2,)</f>
        <v>#N/A</v>
      </c>
      <c r="D308" s="32" t="e">
        <f>VLOOKUP(B308,'ALL-GOLD-SILVER-STOCK'!C:H,3,)</f>
        <v>#N/A</v>
      </c>
      <c r="E308" s="32" t="e">
        <f>VLOOKUP(B308,'ALL-GOLD-SILVER-STOCK'!C:H,4,)</f>
        <v>#N/A</v>
      </c>
      <c r="F308" s="32" t="e">
        <f>VLOOKUP(B308,'ALL-GOLD-SILVER-STOCK'!C:H,5,)</f>
        <v>#N/A</v>
      </c>
      <c r="G308" s="33" t="e">
        <f>VLOOKUP(B308,'ALL-GOLD-SILVER-STOCK'!C:H,6,)</f>
        <v>#N/A</v>
      </c>
      <c r="J308" s="24" t="e">
        <f t="shared" si="30"/>
        <v>#N/A</v>
      </c>
      <c r="L308" s="32">
        <v>63</v>
      </c>
      <c r="N308" s="36">
        <f t="shared" si="31"/>
        <v>0</v>
      </c>
      <c r="P308" s="36">
        <f t="shared" si="29"/>
        <v>0</v>
      </c>
    </row>
    <row r="309" spans="2:16">
      <c r="B309" s="49"/>
      <c r="C309" s="37" t="e">
        <f>VLOOKUP(B309,'ALL-GOLD-SILVER-STOCK'!C:H,2,)</f>
        <v>#N/A</v>
      </c>
      <c r="D309" s="32" t="e">
        <f>VLOOKUP(B309,'ALL-GOLD-SILVER-STOCK'!C:H,3,)</f>
        <v>#N/A</v>
      </c>
      <c r="E309" s="32" t="e">
        <f>VLOOKUP(B309,'ALL-GOLD-SILVER-STOCK'!C:H,4,)</f>
        <v>#N/A</v>
      </c>
      <c r="F309" s="32" t="e">
        <f>VLOOKUP(B309,'ALL-GOLD-SILVER-STOCK'!C:H,5,)</f>
        <v>#N/A</v>
      </c>
      <c r="G309" s="33" t="e">
        <f>VLOOKUP(B309,'ALL-GOLD-SILVER-STOCK'!C:H,6,)</f>
        <v>#N/A</v>
      </c>
      <c r="J309" s="24" t="e">
        <f t="shared" si="30"/>
        <v>#N/A</v>
      </c>
      <c r="L309" s="32">
        <v>63</v>
      </c>
      <c r="N309" s="36">
        <f t="shared" si="31"/>
        <v>0</v>
      </c>
      <c r="P309" s="36">
        <f t="shared" si="29"/>
        <v>0</v>
      </c>
    </row>
    <row r="310" spans="2:16">
      <c r="B310" s="49"/>
      <c r="C310" s="37" t="e">
        <f>VLOOKUP(B310,'ALL-GOLD-SILVER-STOCK'!C:H,2,)</f>
        <v>#N/A</v>
      </c>
      <c r="D310" s="32" t="e">
        <f>VLOOKUP(B310,'ALL-GOLD-SILVER-STOCK'!C:H,3,)</f>
        <v>#N/A</v>
      </c>
      <c r="E310" s="32" t="e">
        <f>VLOOKUP(B310,'ALL-GOLD-SILVER-STOCK'!C:H,4,)</f>
        <v>#N/A</v>
      </c>
      <c r="F310" s="32" t="e">
        <f>VLOOKUP(B310,'ALL-GOLD-SILVER-STOCK'!C:H,5,)</f>
        <v>#N/A</v>
      </c>
      <c r="G310" s="33" t="e">
        <f>VLOOKUP(B310,'ALL-GOLD-SILVER-STOCK'!C:H,6,)</f>
        <v>#N/A</v>
      </c>
      <c r="J310" s="24" t="e">
        <f t="shared" si="30"/>
        <v>#N/A</v>
      </c>
      <c r="L310" s="32">
        <v>63</v>
      </c>
      <c r="N310" s="36">
        <f t="shared" si="31"/>
        <v>0</v>
      </c>
      <c r="P310" s="36">
        <f t="shared" si="29"/>
        <v>0</v>
      </c>
    </row>
    <row r="311" spans="2:16">
      <c r="B311" s="49"/>
      <c r="C311" s="37" t="e">
        <f>VLOOKUP(B311,'ALL-GOLD-SILVER-STOCK'!C:H,2,)</f>
        <v>#N/A</v>
      </c>
      <c r="D311" s="32" t="e">
        <f>VLOOKUP(B311,'ALL-GOLD-SILVER-STOCK'!C:H,3,)</f>
        <v>#N/A</v>
      </c>
      <c r="E311" s="32" t="e">
        <f>VLOOKUP(B311,'ALL-GOLD-SILVER-STOCK'!C:H,4,)</f>
        <v>#N/A</v>
      </c>
      <c r="F311" s="32" t="e">
        <f>VLOOKUP(B311,'ALL-GOLD-SILVER-STOCK'!C:H,5,)</f>
        <v>#N/A</v>
      </c>
      <c r="G311" s="33" t="e">
        <f>VLOOKUP(B311,'ALL-GOLD-SILVER-STOCK'!C:H,6,)</f>
        <v>#N/A</v>
      </c>
      <c r="J311" s="24" t="e">
        <f t="shared" si="30"/>
        <v>#N/A</v>
      </c>
      <c r="L311" s="32">
        <v>63</v>
      </c>
      <c r="N311" s="36">
        <f t="shared" si="31"/>
        <v>0</v>
      </c>
      <c r="P311" s="36">
        <f t="shared" si="29"/>
        <v>0</v>
      </c>
    </row>
    <row r="312" spans="2:16">
      <c r="B312" s="49"/>
      <c r="C312" s="37" t="e">
        <f>VLOOKUP(B312,'ALL-GOLD-SILVER-STOCK'!C:H,2,)</f>
        <v>#N/A</v>
      </c>
      <c r="D312" s="32" t="e">
        <f>VLOOKUP(B312,'ALL-GOLD-SILVER-STOCK'!C:H,3,)</f>
        <v>#N/A</v>
      </c>
      <c r="E312" s="32" t="e">
        <f>VLOOKUP(B312,'ALL-GOLD-SILVER-STOCK'!C:H,4,)</f>
        <v>#N/A</v>
      </c>
      <c r="F312" s="32" t="e">
        <f>VLOOKUP(B312,'ALL-GOLD-SILVER-STOCK'!C:H,5,)</f>
        <v>#N/A</v>
      </c>
      <c r="G312" s="33" t="e">
        <f>VLOOKUP(B312,'ALL-GOLD-SILVER-STOCK'!C:H,6,)</f>
        <v>#N/A</v>
      </c>
      <c r="J312" s="24" t="e">
        <f t="shared" si="30"/>
        <v>#N/A</v>
      </c>
      <c r="L312" s="32">
        <v>63</v>
      </c>
      <c r="N312" s="36">
        <f t="shared" si="31"/>
        <v>0</v>
      </c>
      <c r="P312" s="36">
        <f t="shared" si="29"/>
        <v>0</v>
      </c>
    </row>
    <row r="313" spans="2:16">
      <c r="B313" s="49"/>
      <c r="C313" s="37" t="e">
        <f>VLOOKUP(B313,'ALL-GOLD-SILVER-STOCK'!C:H,2,)</f>
        <v>#N/A</v>
      </c>
      <c r="D313" s="32" t="e">
        <f>VLOOKUP(B313,'ALL-GOLD-SILVER-STOCK'!C:H,3,)</f>
        <v>#N/A</v>
      </c>
      <c r="E313" s="32" t="e">
        <f>VLOOKUP(B313,'ALL-GOLD-SILVER-STOCK'!C:H,4,)</f>
        <v>#N/A</v>
      </c>
      <c r="F313" s="32" t="e">
        <f>VLOOKUP(B313,'ALL-GOLD-SILVER-STOCK'!C:H,5,)</f>
        <v>#N/A</v>
      </c>
      <c r="G313" s="33" t="e">
        <f>VLOOKUP(B313,'ALL-GOLD-SILVER-STOCK'!C:H,6,)</f>
        <v>#N/A</v>
      </c>
      <c r="J313" s="24" t="e">
        <f t="shared" si="30"/>
        <v>#N/A</v>
      </c>
      <c r="L313" s="32">
        <v>70</v>
      </c>
      <c r="N313" s="36">
        <f t="shared" si="31"/>
        <v>0</v>
      </c>
      <c r="P313" s="36">
        <f t="shared" si="29"/>
        <v>0</v>
      </c>
    </row>
    <row r="314" spans="2:16">
      <c r="C314" s="37" t="e">
        <f>VLOOKUP(B314,'ALL-GOLD-SILVER-STOCK'!C:H,2,)</f>
        <v>#N/A</v>
      </c>
      <c r="D314" s="32" t="e">
        <f>VLOOKUP(B314,'ALL-GOLD-SILVER-STOCK'!C:H,3,)</f>
        <v>#N/A</v>
      </c>
      <c r="E314" s="32" t="e">
        <f>VLOOKUP(B314,'ALL-GOLD-SILVER-STOCK'!C:H,4,)</f>
        <v>#N/A</v>
      </c>
      <c r="F314" s="32" t="e">
        <f>VLOOKUP(B314,'ALL-GOLD-SILVER-STOCK'!C:H,5,)</f>
        <v>#N/A</v>
      </c>
      <c r="G314" s="33" t="e">
        <f>VLOOKUP(B314,'ALL-GOLD-SILVER-STOCK'!C:H,6,)</f>
        <v>#N/A</v>
      </c>
    </row>
  </sheetData>
  <autoFilter ref="A1:S313" xr:uid="{CEFF4A85-14C7-49F6-B977-1F5B88789375}"/>
  <phoneticPr fontId="3" type="noConversion"/>
  <pageMargins left="0.25" right="0.25" top="0.75" bottom="0.75" header="0.3" footer="0.3"/>
  <pageSetup paperSize="9" scale="1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831A-61A2-4F6A-B8CF-D6F0BA040288}">
  <dimension ref="A1:F12"/>
  <sheetViews>
    <sheetView workbookViewId="0">
      <selection activeCell="E4" sqref="E4"/>
    </sheetView>
  </sheetViews>
  <sheetFormatPr defaultRowHeight="22.8"/>
  <cols>
    <col min="1" max="1" width="21.5" style="1" customWidth="1"/>
    <col min="2" max="2" width="30.19921875" style="1" bestFit="1" customWidth="1"/>
    <col min="3" max="3" width="23.09765625" style="1" customWidth="1"/>
    <col min="4" max="4" width="32.296875" style="1" customWidth="1"/>
    <col min="5" max="5" width="22.59765625" style="1" customWidth="1"/>
    <col min="6" max="6" width="21.69921875" style="1" customWidth="1"/>
    <col min="7" max="16384" width="8.796875" style="1"/>
  </cols>
  <sheetData>
    <row r="1" spans="1:6">
      <c r="A1" s="88" t="s">
        <v>752</v>
      </c>
      <c r="B1" s="88" t="s">
        <v>754</v>
      </c>
      <c r="C1" s="88" t="s">
        <v>755</v>
      </c>
      <c r="D1" s="88" t="s">
        <v>756</v>
      </c>
      <c r="E1" s="88" t="s">
        <v>758</v>
      </c>
      <c r="F1" s="88" t="s">
        <v>757</v>
      </c>
    </row>
    <row r="2" spans="1:6">
      <c r="A2" s="88"/>
      <c r="B2" s="88" t="s">
        <v>753</v>
      </c>
      <c r="C2" s="88"/>
      <c r="D2" s="88"/>
      <c r="E2" s="88" t="s">
        <v>759</v>
      </c>
      <c r="F2" s="88"/>
    </row>
    <row r="3" spans="1:6">
      <c r="A3" s="92">
        <v>936515</v>
      </c>
      <c r="B3" s="92">
        <v>1012585</v>
      </c>
      <c r="C3" s="92">
        <v>189591</v>
      </c>
      <c r="D3" s="92">
        <v>12170</v>
      </c>
      <c r="E3" s="92">
        <f>C3-D7</f>
        <v>158621</v>
      </c>
      <c r="F3" s="92">
        <v>434600</v>
      </c>
    </row>
    <row r="4" spans="1:6">
      <c r="A4" s="32"/>
      <c r="B4" s="32"/>
      <c r="C4" s="32"/>
      <c r="E4" s="32"/>
      <c r="F4" s="32"/>
    </row>
    <row r="5" spans="1:6">
      <c r="A5" s="32" t="s">
        <v>760</v>
      </c>
      <c r="B5" s="89">
        <v>45474</v>
      </c>
      <c r="C5" s="91" t="s">
        <v>761</v>
      </c>
      <c r="D5" s="93">
        <v>16800</v>
      </c>
      <c r="E5" s="32"/>
      <c r="F5" s="32"/>
    </row>
    <row r="6" spans="1:6">
      <c r="A6" s="32"/>
      <c r="B6" s="93">
        <v>2000</v>
      </c>
      <c r="C6" s="32"/>
      <c r="D6" s="87"/>
      <c r="E6" s="32"/>
      <c r="F6" s="32"/>
    </row>
    <row r="7" spans="1:6">
      <c r="A7" s="32"/>
      <c r="B7" s="90"/>
      <c r="C7" s="91" t="s">
        <v>758</v>
      </c>
      <c r="D7" s="93">
        <f>D3+D5+B6</f>
        <v>30970</v>
      </c>
      <c r="E7" s="32"/>
      <c r="F7" s="32"/>
    </row>
    <row r="11" spans="1:6">
      <c r="C11" s="94"/>
      <c r="D11" s="94"/>
    </row>
    <row r="12" spans="1:6">
      <c r="D12" s="94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85A0-6550-4E62-814C-E7651666CF30}">
  <dimension ref="A1:Y31"/>
  <sheetViews>
    <sheetView tabSelected="1" zoomScale="85" zoomScaleNormal="85" workbookViewId="0">
      <pane ySplit="1" topLeftCell="A2" activePane="bottomLeft" state="frozen"/>
      <selection pane="bottomLeft" activeCell="H4" sqref="H4"/>
    </sheetView>
  </sheetViews>
  <sheetFormatPr defaultRowHeight="22.8"/>
  <cols>
    <col min="1" max="1" width="9.296875" style="1" bestFit="1" customWidth="1"/>
    <col min="2" max="2" width="21.59765625" style="1" customWidth="1"/>
    <col min="3" max="3" width="15.5" style="1" bestFit="1" customWidth="1"/>
    <col min="4" max="4" width="16.69921875" style="1" bestFit="1" customWidth="1"/>
    <col min="5" max="5" width="18.3984375" style="1" bestFit="1" customWidth="1"/>
    <col min="6" max="6" width="14.296875" style="1" bestFit="1" customWidth="1"/>
    <col min="7" max="7" width="27.5" style="62" bestFit="1" customWidth="1"/>
    <col min="8" max="8" width="22.69921875" style="1" bestFit="1" customWidth="1"/>
    <col min="9" max="9" width="17.296875" style="1" bestFit="1" customWidth="1"/>
    <col min="10" max="10" width="15.3984375" style="98" bestFit="1" customWidth="1"/>
    <col min="11" max="11" width="10.19921875" style="1" customWidth="1"/>
    <col min="12" max="12" width="9.3984375" style="1" customWidth="1"/>
    <col min="13" max="13" width="14.296875" style="1" bestFit="1" customWidth="1"/>
    <col min="14" max="14" width="16.8984375" style="1" bestFit="1" customWidth="1"/>
    <col min="15" max="15" width="22.8984375" style="1" bestFit="1" customWidth="1"/>
    <col min="16" max="16" width="23.3984375" style="1" bestFit="1" customWidth="1"/>
    <col min="17" max="17" width="28.5" style="1" bestFit="1" customWidth="1"/>
    <col min="18" max="18" width="26.19921875" style="1" bestFit="1" customWidth="1"/>
    <col min="19" max="19" width="26.59765625" style="1" bestFit="1" customWidth="1"/>
    <col min="20" max="20" width="17.5" style="1" bestFit="1" customWidth="1"/>
    <col min="21" max="21" width="8.796875" style="1"/>
    <col min="22" max="22" width="29.796875" style="1" bestFit="1" customWidth="1"/>
    <col min="23" max="23" width="24.796875" style="99" bestFit="1" customWidth="1"/>
    <col min="24" max="16384" width="8.796875" style="1"/>
  </cols>
  <sheetData>
    <row r="1" spans="1:25" s="32" customFormat="1">
      <c r="A1" s="32" t="s">
        <v>445</v>
      </c>
      <c r="B1" s="32" t="s">
        <v>446</v>
      </c>
      <c r="C1" s="37" t="s">
        <v>447</v>
      </c>
      <c r="D1" s="32" t="s">
        <v>2</v>
      </c>
      <c r="E1" s="32" t="s">
        <v>618</v>
      </c>
      <c r="F1" s="32" t="s">
        <v>3</v>
      </c>
      <c r="G1" s="96" t="s">
        <v>748</v>
      </c>
      <c r="H1" s="40" t="s">
        <v>619</v>
      </c>
      <c r="I1" s="33" t="s">
        <v>451</v>
      </c>
      <c r="J1" s="2" t="s">
        <v>448</v>
      </c>
      <c r="K1" s="34" t="s">
        <v>449</v>
      </c>
      <c r="L1" s="32" t="s">
        <v>2</v>
      </c>
      <c r="M1" s="32" t="s">
        <v>3</v>
      </c>
      <c r="N1" s="32" t="s">
        <v>450</v>
      </c>
      <c r="O1" s="32" t="s">
        <v>620</v>
      </c>
      <c r="P1" s="32" t="s">
        <v>621</v>
      </c>
      <c r="Q1" s="42" t="s">
        <v>632</v>
      </c>
      <c r="R1" s="42" t="s">
        <v>631</v>
      </c>
      <c r="S1" s="42" t="s">
        <v>630</v>
      </c>
      <c r="T1" s="42" t="s">
        <v>633</v>
      </c>
      <c r="U1" s="42" t="s">
        <v>637</v>
      </c>
      <c r="V1" s="42" t="s">
        <v>635</v>
      </c>
      <c r="W1" s="42" t="s">
        <v>634</v>
      </c>
      <c r="Y1" s="36"/>
    </row>
    <row r="2" spans="1:25">
      <c r="B2" s="1" t="s">
        <v>496</v>
      </c>
      <c r="C2" s="1">
        <f>VLOOKUP(B2,'ALL-GOLD-SILVER-STOCK'!C:H,2,)</f>
        <v>4.03</v>
      </c>
      <c r="D2" s="1">
        <f>VLOOKUP(B2,'ALL-GOLD-SILVER-STOCK'!C:H,3,)</f>
        <v>95.5</v>
      </c>
      <c r="E2" s="1">
        <f>VLOOKUP(B2,'ALL-GOLD-SILVER-STOCK'!C:H,4,)</f>
        <v>-3.5</v>
      </c>
      <c r="F2" s="1">
        <f>VLOOKUP(B2,'ALL-GOLD-SILVER-STOCK'!C:H,5,)</f>
        <v>7218.2</v>
      </c>
      <c r="G2" s="62">
        <f>VLOOKUP(B2,'ALL-GOLD-SILVER-STOCK'!C:H,6,)</f>
        <v>27780.325430000001</v>
      </c>
      <c r="H2" s="1">
        <v>29100</v>
      </c>
      <c r="J2" s="97">
        <f>((H2+P2)-G2)</f>
        <v>1359.5907699999989</v>
      </c>
      <c r="K2" s="1">
        <v>11.4</v>
      </c>
      <c r="L2" s="1">
        <v>63</v>
      </c>
      <c r="M2" s="1">
        <v>90</v>
      </c>
      <c r="N2" s="1">
        <f>(((K2-(K2*1%))*L2)/100)*M2</f>
        <v>639.9162</v>
      </c>
      <c r="O2" s="1">
        <v>600</v>
      </c>
      <c r="P2" s="1">
        <f>(N2-O2)</f>
        <v>39.916200000000003</v>
      </c>
      <c r="V2" s="1" t="s">
        <v>782</v>
      </c>
      <c r="W2" s="99">
        <v>123000</v>
      </c>
    </row>
    <row r="3" spans="1:25">
      <c r="B3" s="1" t="s">
        <v>784</v>
      </c>
      <c r="C3" s="1">
        <f>VLOOKUP(B3,'ALL-GOLD-SILVER-STOCK'!C:H,2,)</f>
        <v>24.16</v>
      </c>
      <c r="D3" s="1">
        <f>VLOOKUP(B3,'ALL-GOLD-SILVER-STOCK'!C:H,3,)</f>
        <v>97.5</v>
      </c>
      <c r="E3" s="1">
        <f>VLOOKUP(B3,'ALL-GOLD-SILVER-STOCK'!C:H,4,)</f>
        <v>5.5</v>
      </c>
      <c r="F3" s="1">
        <f>VLOOKUP(B3,'ALL-GOLD-SILVER-STOCK'!C:H,5,)</f>
        <v>7059</v>
      </c>
      <c r="G3" s="62">
        <f>VLOOKUP(B3,'ALL-GOLD-SILVER-STOCK'!C:H,6,)</f>
        <v>166281.80399999997</v>
      </c>
      <c r="H3" s="43">
        <v>176460</v>
      </c>
      <c r="I3" s="43">
        <v>14000</v>
      </c>
      <c r="J3" s="97">
        <f t="shared" ref="J3:J31" si="0">((H3+P3)-G3)</f>
        <v>10178.196000000025</v>
      </c>
      <c r="L3" s="1">
        <v>63</v>
      </c>
      <c r="N3" s="1">
        <f t="shared" ref="N3:N31" si="1">(((K3-(K3*1%))*L3)/100)*M3</f>
        <v>0</v>
      </c>
      <c r="P3" s="1">
        <f t="shared" ref="P3:P31" si="2">(N3-O3)</f>
        <v>0</v>
      </c>
      <c r="V3" s="1" t="s">
        <v>783</v>
      </c>
      <c r="W3" s="99">
        <v>86800</v>
      </c>
    </row>
    <row r="4" spans="1:25">
      <c r="B4" s="1" t="s">
        <v>437</v>
      </c>
      <c r="C4" s="1">
        <f>VLOOKUP(B4,'ALL-GOLD-SILVER-STOCK'!C:H,2,)</f>
        <v>26.8</v>
      </c>
      <c r="D4" s="1">
        <f>VLOOKUP(B4,'ALL-GOLD-SILVER-STOCK'!C:H,3,)</f>
        <v>85</v>
      </c>
      <c r="E4" s="1">
        <f>VLOOKUP(B4,'ALL-GOLD-SILVER-STOCK'!C:H,4,)</f>
        <v>-64</v>
      </c>
      <c r="F4" s="1">
        <f>VLOOKUP(B4,'ALL-GOLD-SILVER-STOCK'!C:H,5,)</f>
        <v>89</v>
      </c>
      <c r="G4" s="62">
        <f>VLOOKUP(B4,'ALL-GOLD-SILVER-STOCK'!C:H,6,)</f>
        <v>2027.42</v>
      </c>
      <c r="H4" s="1">
        <v>2550</v>
      </c>
      <c r="J4" s="97">
        <f t="shared" si="0"/>
        <v>522.57999999999993</v>
      </c>
      <c r="L4" s="1">
        <v>63</v>
      </c>
      <c r="N4" s="1">
        <f t="shared" si="1"/>
        <v>0</v>
      </c>
      <c r="P4" s="1">
        <f t="shared" si="2"/>
        <v>0</v>
      </c>
      <c r="V4" s="1" t="s">
        <v>787</v>
      </c>
      <c r="W4" s="99">
        <v>9000</v>
      </c>
    </row>
    <row r="5" spans="1:25">
      <c r="B5" s="1" t="s">
        <v>184</v>
      </c>
      <c r="C5" s="1">
        <f>VLOOKUP(B5,'ALL-GOLD-SILVER-STOCK'!C:H,2,)</f>
        <v>2.2999999999999998</v>
      </c>
      <c r="D5" s="1">
        <f>VLOOKUP(B5,'ALL-GOLD-SILVER-STOCK'!C:H,3,)</f>
        <v>92.5</v>
      </c>
      <c r="E5" s="1">
        <f>VLOOKUP(B5,'ALL-GOLD-SILVER-STOCK'!C:H,4,)</f>
        <v>92.5</v>
      </c>
      <c r="F5" s="1">
        <f>VLOOKUP(B5,'ALL-GOLD-SILVER-STOCK'!C:H,5,)</f>
        <v>140</v>
      </c>
      <c r="G5" s="62">
        <f>VLOOKUP(B5,'ALL-GOLD-SILVER-STOCK'!C:H,6,)</f>
        <v>322</v>
      </c>
      <c r="H5" s="1">
        <v>500</v>
      </c>
      <c r="J5" s="97">
        <f t="shared" si="0"/>
        <v>178</v>
      </c>
      <c r="L5" s="1">
        <v>63</v>
      </c>
      <c r="N5" s="1">
        <f t="shared" si="1"/>
        <v>0</v>
      </c>
      <c r="P5" s="1">
        <f t="shared" si="2"/>
        <v>0</v>
      </c>
    </row>
    <row r="6" spans="1:25">
      <c r="B6" s="1" t="s">
        <v>372</v>
      </c>
      <c r="C6" s="1">
        <f>VLOOKUP(B6,'ALL-GOLD-SILVER-STOCK'!C:H,2,)</f>
        <v>1.25</v>
      </c>
      <c r="D6" s="1">
        <f>VLOOKUP(B6,'ALL-GOLD-SILVER-STOCK'!C:H,3,)</f>
        <v>92.5</v>
      </c>
      <c r="E6" s="1">
        <f>VLOOKUP(B6,'ALL-GOLD-SILVER-STOCK'!C:H,4,)</f>
        <v>92.5</v>
      </c>
      <c r="F6" s="1">
        <f>VLOOKUP(B6,'ALL-GOLD-SILVER-STOCK'!C:H,5,)</f>
        <v>131.65</v>
      </c>
      <c r="G6" s="62">
        <f>VLOOKUP(B6,'ALL-GOLD-SILVER-STOCK'!C:H,6,)</f>
        <v>164.5625</v>
      </c>
      <c r="H6" s="1">
        <v>300</v>
      </c>
      <c r="I6" s="23" t="s">
        <v>785</v>
      </c>
      <c r="J6" s="97">
        <f t="shared" si="0"/>
        <v>135.4375</v>
      </c>
      <c r="L6" s="1">
        <v>63</v>
      </c>
      <c r="N6" s="1">
        <f t="shared" si="1"/>
        <v>0</v>
      </c>
      <c r="P6" s="1">
        <f t="shared" si="2"/>
        <v>0</v>
      </c>
      <c r="Q6" s="100" t="s">
        <v>771</v>
      </c>
      <c r="R6" s="100" t="s">
        <v>773</v>
      </c>
    </row>
    <row r="7" spans="1:25">
      <c r="B7" s="1" t="s">
        <v>425</v>
      </c>
      <c r="C7" s="1">
        <f>VLOOKUP(B7,'ALL-GOLD-SILVER-STOCK'!C:H,2,)</f>
        <v>16.5</v>
      </c>
      <c r="D7" s="1">
        <f>VLOOKUP(B7,'ALL-GOLD-SILVER-STOCK'!C:H,3,)</f>
        <v>86</v>
      </c>
      <c r="E7" s="1">
        <f>VLOOKUP(B7,'ALL-GOLD-SILVER-STOCK'!C:H,4,)</f>
        <v>-21</v>
      </c>
      <c r="F7" s="1">
        <f>VLOOKUP(B7,'ALL-GOLD-SILVER-STOCK'!C:H,5,)</f>
        <v>94.8</v>
      </c>
      <c r="G7" s="62">
        <f>VLOOKUP(B7,'ALL-GOLD-SILVER-STOCK'!C:H,6,)</f>
        <v>1345.212</v>
      </c>
      <c r="H7" s="1">
        <v>1700</v>
      </c>
      <c r="I7" s="1">
        <v>700</v>
      </c>
      <c r="J7" s="97">
        <f t="shared" si="0"/>
        <v>354.78800000000001</v>
      </c>
      <c r="L7" s="1">
        <v>63</v>
      </c>
      <c r="N7" s="1">
        <f t="shared" si="1"/>
        <v>0</v>
      </c>
      <c r="P7" s="1">
        <f t="shared" si="2"/>
        <v>0</v>
      </c>
      <c r="Q7" s="1" t="s">
        <v>775</v>
      </c>
      <c r="R7" s="87">
        <v>2400</v>
      </c>
    </row>
    <row r="8" spans="1:25">
      <c r="B8" s="1" t="s">
        <v>786</v>
      </c>
      <c r="C8" s="1">
        <f>VLOOKUP(B8,'ALL-GOLD-SILVER-STOCK'!C:H,2,)</f>
        <v>0.39</v>
      </c>
      <c r="D8" s="1">
        <f>VLOOKUP(B8,'ALL-GOLD-SILVER-STOCK'!C:H,3,)</f>
        <v>79</v>
      </c>
      <c r="E8" s="1">
        <f>VLOOKUP(B8,'ALL-GOLD-SILVER-STOCK'!C:H,4,)</f>
        <v>14</v>
      </c>
      <c r="F8" s="1">
        <f>VLOOKUP(B8,'ALL-GOLD-SILVER-STOCK'!C:H,5,)</f>
        <v>7300</v>
      </c>
      <c r="G8" s="62">
        <f>VLOOKUP(B8,'ALL-GOLD-SILVER-STOCK'!C:H,6,)</f>
        <v>2249.13</v>
      </c>
      <c r="H8" s="1">
        <v>2990</v>
      </c>
      <c r="J8" s="97">
        <f t="shared" si="0"/>
        <v>740.86999999999989</v>
      </c>
      <c r="L8" s="1">
        <v>63</v>
      </c>
      <c r="N8" s="1">
        <f t="shared" si="1"/>
        <v>0</v>
      </c>
      <c r="P8" s="1">
        <f t="shared" si="2"/>
        <v>0</v>
      </c>
      <c r="Q8" s="1" t="s">
        <v>776</v>
      </c>
      <c r="R8" s="87">
        <v>7000</v>
      </c>
    </row>
    <row r="9" spans="1:25">
      <c r="B9" s="1" t="s">
        <v>529</v>
      </c>
      <c r="C9" s="1">
        <f>VLOOKUP(B9,'ALL-GOLD-SILVER-STOCK'!C:H,2,)</f>
        <v>2.11</v>
      </c>
      <c r="D9" s="1">
        <f>VLOOKUP(B9,'ALL-GOLD-SILVER-STOCK'!C:H,3,)</f>
        <v>97</v>
      </c>
      <c r="E9" s="1">
        <f>VLOOKUP(B9,'ALL-GOLD-SILVER-STOCK'!C:H,4,)</f>
        <v>-5</v>
      </c>
      <c r="F9" s="1">
        <f>VLOOKUP(B9,'ALL-GOLD-SILVER-STOCK'!C:H,5,)</f>
        <v>7218.2</v>
      </c>
      <c r="G9" s="62">
        <f>VLOOKUP(B9,'ALL-GOLD-SILVER-STOCK'!C:H,6,)</f>
        <v>14773.489939999999</v>
      </c>
      <c r="H9" s="1">
        <v>15600</v>
      </c>
      <c r="J9" s="97">
        <f t="shared" si="0"/>
        <v>826.51006000000052</v>
      </c>
      <c r="L9" s="1">
        <v>63</v>
      </c>
      <c r="N9" s="1">
        <f t="shared" si="1"/>
        <v>0</v>
      </c>
      <c r="P9" s="1">
        <f t="shared" si="2"/>
        <v>0</v>
      </c>
      <c r="Q9" s="1" t="s">
        <v>777</v>
      </c>
      <c r="R9" s="87">
        <v>2000</v>
      </c>
    </row>
    <row r="10" spans="1:25">
      <c r="B10" s="1" t="s">
        <v>428</v>
      </c>
      <c r="C10" s="1">
        <f>VLOOKUP(B10,'ALL-GOLD-SILVER-STOCK'!C:H,2,)</f>
        <v>25</v>
      </c>
      <c r="D10" s="1">
        <f>VLOOKUP(B10,'ALL-GOLD-SILVER-STOCK'!C:H,3,)</f>
        <v>86</v>
      </c>
      <c r="E10" s="1">
        <f>VLOOKUP(B10,'ALL-GOLD-SILVER-STOCK'!C:H,4,)</f>
        <v>-21</v>
      </c>
      <c r="F10" s="1">
        <f>VLOOKUP(B10,'ALL-GOLD-SILVER-STOCK'!C:H,5,)</f>
        <v>94.8</v>
      </c>
      <c r="G10" s="62">
        <f>VLOOKUP(B10,'ALL-GOLD-SILVER-STOCK'!C:H,6,)</f>
        <v>2038.2</v>
      </c>
      <c r="H10" s="1">
        <v>2600</v>
      </c>
      <c r="I10" s="1">
        <v>600</v>
      </c>
      <c r="J10" s="97">
        <f t="shared" si="0"/>
        <v>561.79999999999995</v>
      </c>
      <c r="L10" s="1">
        <v>63</v>
      </c>
      <c r="N10" s="1">
        <f t="shared" si="1"/>
        <v>0</v>
      </c>
      <c r="P10" s="1">
        <f t="shared" si="2"/>
        <v>0</v>
      </c>
      <c r="Q10" s="1" t="s">
        <v>772</v>
      </c>
      <c r="R10" s="87">
        <v>2000</v>
      </c>
    </row>
    <row r="11" spans="1:25">
      <c r="C11" s="1" t="e">
        <f>VLOOKUP(B11,'ALL-GOLD-SILVER-STOCK'!C:H,2,)</f>
        <v>#N/A</v>
      </c>
      <c r="D11" s="1" t="e">
        <f>VLOOKUP(B11,'ALL-GOLD-SILVER-STOCK'!C:H,3,)</f>
        <v>#N/A</v>
      </c>
      <c r="E11" s="1" t="e">
        <f>VLOOKUP(B11,'ALL-GOLD-SILVER-STOCK'!C:H,4,)</f>
        <v>#N/A</v>
      </c>
      <c r="F11" s="1" t="e">
        <f>VLOOKUP(B11,'ALL-GOLD-SILVER-STOCK'!C:H,5,)</f>
        <v>#N/A</v>
      </c>
      <c r="G11" s="62" t="e">
        <f>VLOOKUP(B11,'ALL-GOLD-SILVER-STOCK'!C:H,6,)</f>
        <v>#N/A</v>
      </c>
      <c r="J11" s="97" t="e">
        <f t="shared" si="0"/>
        <v>#N/A</v>
      </c>
      <c r="L11" s="1">
        <v>63</v>
      </c>
      <c r="N11" s="1">
        <f t="shared" si="1"/>
        <v>0</v>
      </c>
      <c r="P11" s="1">
        <f t="shared" si="2"/>
        <v>0</v>
      </c>
      <c r="Q11" s="1" t="s">
        <v>774</v>
      </c>
      <c r="R11" s="87">
        <v>600</v>
      </c>
    </row>
    <row r="12" spans="1:25">
      <c r="C12" s="1" t="e">
        <f>VLOOKUP(B12,'ALL-GOLD-SILVER-STOCK'!C:H,2,)</f>
        <v>#N/A</v>
      </c>
      <c r="D12" s="1" t="e">
        <f>VLOOKUP(B12,'ALL-GOLD-SILVER-STOCK'!C:H,3,)</f>
        <v>#N/A</v>
      </c>
      <c r="E12" s="1" t="e">
        <f>VLOOKUP(B12,'ALL-GOLD-SILVER-STOCK'!C:H,4,)</f>
        <v>#N/A</v>
      </c>
      <c r="F12" s="1" t="e">
        <f>VLOOKUP(B12,'ALL-GOLD-SILVER-STOCK'!C:H,5,)</f>
        <v>#N/A</v>
      </c>
      <c r="G12" s="62" t="e">
        <f>VLOOKUP(B12,'ALL-GOLD-SILVER-STOCK'!C:H,6,)</f>
        <v>#N/A</v>
      </c>
      <c r="J12" s="97" t="e">
        <f t="shared" si="0"/>
        <v>#N/A</v>
      </c>
      <c r="L12" s="1">
        <v>63</v>
      </c>
      <c r="N12" s="1">
        <f t="shared" si="1"/>
        <v>0</v>
      </c>
      <c r="P12" s="1">
        <f t="shared" si="2"/>
        <v>0</v>
      </c>
      <c r="Q12" s="1" t="s">
        <v>778</v>
      </c>
      <c r="R12" s="87">
        <v>14000</v>
      </c>
    </row>
    <row r="13" spans="1:25">
      <c r="C13" s="1" t="e">
        <f>VLOOKUP(B13,'ALL-GOLD-SILVER-STOCK'!C:H,2,)</f>
        <v>#N/A</v>
      </c>
      <c r="D13" s="1" t="e">
        <f>VLOOKUP(B13,'ALL-GOLD-SILVER-STOCK'!C:H,3,)</f>
        <v>#N/A</v>
      </c>
      <c r="E13" s="1" t="e">
        <f>VLOOKUP(B13,'ALL-GOLD-SILVER-STOCK'!C:H,4,)</f>
        <v>#N/A</v>
      </c>
      <c r="F13" s="1" t="e">
        <f>VLOOKUP(B13,'ALL-GOLD-SILVER-STOCK'!C:H,5,)</f>
        <v>#N/A</v>
      </c>
      <c r="G13" s="62" t="e">
        <f>VLOOKUP(B13,'ALL-GOLD-SILVER-STOCK'!C:H,6,)</f>
        <v>#N/A</v>
      </c>
      <c r="J13" s="97" t="e">
        <f t="shared" si="0"/>
        <v>#N/A</v>
      </c>
      <c r="L13" s="1">
        <v>63</v>
      </c>
      <c r="N13" s="1">
        <f t="shared" si="1"/>
        <v>0</v>
      </c>
      <c r="P13" s="1">
        <f t="shared" si="2"/>
        <v>0</v>
      </c>
      <c r="Q13" s="1" t="s">
        <v>779</v>
      </c>
      <c r="R13" s="87">
        <v>400</v>
      </c>
    </row>
    <row r="14" spans="1:25">
      <c r="C14" s="1" t="e">
        <f>VLOOKUP(B14,'ALL-GOLD-SILVER-STOCK'!C:H,2,)</f>
        <v>#N/A</v>
      </c>
      <c r="D14" s="1" t="e">
        <f>VLOOKUP(B14,'ALL-GOLD-SILVER-STOCK'!C:H,3,)</f>
        <v>#N/A</v>
      </c>
      <c r="E14" s="1" t="e">
        <f>VLOOKUP(B14,'ALL-GOLD-SILVER-STOCK'!C:H,4,)</f>
        <v>#N/A</v>
      </c>
      <c r="F14" s="1" t="e">
        <f>VLOOKUP(B14,'ALL-GOLD-SILVER-STOCK'!C:H,5,)</f>
        <v>#N/A</v>
      </c>
      <c r="G14" s="62" t="e">
        <f>VLOOKUP(B14,'ALL-GOLD-SILVER-STOCK'!C:H,6,)</f>
        <v>#N/A</v>
      </c>
      <c r="J14" s="97" t="e">
        <f t="shared" si="0"/>
        <v>#N/A</v>
      </c>
      <c r="L14" s="1">
        <v>63</v>
      </c>
      <c r="N14" s="1">
        <f t="shared" si="1"/>
        <v>0</v>
      </c>
      <c r="P14" s="1">
        <f t="shared" si="2"/>
        <v>0</v>
      </c>
      <c r="Q14" s="1" t="s">
        <v>780</v>
      </c>
      <c r="R14" s="87">
        <v>700</v>
      </c>
    </row>
    <row r="15" spans="1:25">
      <c r="C15" s="1" t="e">
        <f>VLOOKUP(B15,'ALL-GOLD-SILVER-STOCK'!C:H,2,)</f>
        <v>#N/A</v>
      </c>
      <c r="D15" s="1" t="e">
        <f>VLOOKUP(B15,'ALL-GOLD-SILVER-STOCK'!C:H,3,)</f>
        <v>#N/A</v>
      </c>
      <c r="E15" s="1" t="e">
        <f>VLOOKUP(B15,'ALL-GOLD-SILVER-STOCK'!C:H,4,)</f>
        <v>#N/A</v>
      </c>
      <c r="F15" s="1" t="e">
        <f>VLOOKUP(B15,'ALL-GOLD-SILVER-STOCK'!C:H,5,)</f>
        <v>#N/A</v>
      </c>
      <c r="G15" s="62" t="e">
        <f>VLOOKUP(B15,'ALL-GOLD-SILVER-STOCK'!C:H,6,)</f>
        <v>#N/A</v>
      </c>
      <c r="J15" s="97" t="e">
        <f t="shared" si="0"/>
        <v>#N/A</v>
      </c>
      <c r="L15" s="1">
        <v>63</v>
      </c>
      <c r="N15" s="1">
        <f t="shared" si="1"/>
        <v>0</v>
      </c>
      <c r="P15" s="1">
        <f t="shared" si="2"/>
        <v>0</v>
      </c>
      <c r="Q15" s="1" t="s">
        <v>781</v>
      </c>
      <c r="R15" s="87">
        <v>600</v>
      </c>
    </row>
    <row r="16" spans="1:25">
      <c r="C16" s="1" t="e">
        <f>VLOOKUP(B16,'ALL-GOLD-SILVER-STOCK'!C:H,2,)</f>
        <v>#N/A</v>
      </c>
      <c r="D16" s="1" t="e">
        <f>VLOOKUP(B16,'ALL-GOLD-SILVER-STOCK'!C:H,3,)</f>
        <v>#N/A</v>
      </c>
      <c r="E16" s="1" t="e">
        <f>VLOOKUP(B16,'ALL-GOLD-SILVER-STOCK'!C:H,4,)</f>
        <v>#N/A</v>
      </c>
      <c r="F16" s="1" t="e">
        <f>VLOOKUP(B16,'ALL-GOLD-SILVER-STOCK'!C:H,5,)</f>
        <v>#N/A</v>
      </c>
      <c r="G16" s="62" t="e">
        <f>VLOOKUP(B16,'ALL-GOLD-SILVER-STOCK'!C:H,6,)</f>
        <v>#N/A</v>
      </c>
      <c r="J16" s="97" t="e">
        <f t="shared" si="0"/>
        <v>#N/A</v>
      </c>
      <c r="L16" s="1">
        <v>63</v>
      </c>
      <c r="N16" s="1">
        <f t="shared" si="1"/>
        <v>0</v>
      </c>
      <c r="P16" s="1">
        <f t="shared" si="2"/>
        <v>0</v>
      </c>
      <c r="R16" s="87"/>
    </row>
    <row r="17" spans="3:18">
      <c r="C17" s="1" t="e">
        <f>VLOOKUP(B17,'ALL-GOLD-SILVER-STOCK'!C:H,2,)</f>
        <v>#N/A</v>
      </c>
      <c r="D17" s="1" t="e">
        <f>VLOOKUP(B17,'ALL-GOLD-SILVER-STOCK'!C:H,3,)</f>
        <v>#N/A</v>
      </c>
      <c r="E17" s="1" t="e">
        <f>VLOOKUP(B17,'ALL-GOLD-SILVER-STOCK'!C:H,4,)</f>
        <v>#N/A</v>
      </c>
      <c r="F17" s="1" t="e">
        <f>VLOOKUP(B17,'ALL-GOLD-SILVER-STOCK'!C:H,5,)</f>
        <v>#N/A</v>
      </c>
      <c r="G17" s="62" t="e">
        <f>VLOOKUP(B17,'ALL-GOLD-SILVER-STOCK'!C:H,6,)</f>
        <v>#N/A</v>
      </c>
      <c r="J17" s="97" t="e">
        <f t="shared" si="0"/>
        <v>#N/A</v>
      </c>
      <c r="L17" s="1">
        <v>63</v>
      </c>
      <c r="N17" s="1">
        <f t="shared" si="1"/>
        <v>0</v>
      </c>
      <c r="P17" s="1">
        <f t="shared" si="2"/>
        <v>0</v>
      </c>
      <c r="R17" s="87"/>
    </row>
    <row r="18" spans="3:18">
      <c r="C18" s="1" t="e">
        <f>VLOOKUP(B18,'ALL-GOLD-SILVER-STOCK'!C:H,2,)</f>
        <v>#N/A</v>
      </c>
      <c r="D18" s="1" t="e">
        <f>VLOOKUP(B18,'ALL-GOLD-SILVER-STOCK'!C:H,3,)</f>
        <v>#N/A</v>
      </c>
      <c r="E18" s="1" t="e">
        <f>VLOOKUP(B18,'ALL-GOLD-SILVER-STOCK'!C:H,4,)</f>
        <v>#N/A</v>
      </c>
      <c r="F18" s="1" t="e">
        <f>VLOOKUP(B18,'ALL-GOLD-SILVER-STOCK'!C:H,5,)</f>
        <v>#N/A</v>
      </c>
      <c r="G18" s="62" t="e">
        <f>VLOOKUP(B18,'ALL-GOLD-SILVER-STOCK'!C:H,6,)</f>
        <v>#N/A</v>
      </c>
      <c r="J18" s="97" t="e">
        <f t="shared" si="0"/>
        <v>#N/A</v>
      </c>
      <c r="L18" s="1">
        <v>63</v>
      </c>
      <c r="N18" s="1">
        <f t="shared" si="1"/>
        <v>0</v>
      </c>
      <c r="P18" s="1">
        <f t="shared" si="2"/>
        <v>0</v>
      </c>
      <c r="R18" s="87"/>
    </row>
    <row r="19" spans="3:18">
      <c r="C19" s="1" t="e">
        <f>VLOOKUP(B19,'ALL-GOLD-SILVER-STOCK'!C:H,2,)</f>
        <v>#N/A</v>
      </c>
      <c r="D19" s="1" t="e">
        <f>VLOOKUP(B19,'ALL-GOLD-SILVER-STOCK'!C:H,3,)</f>
        <v>#N/A</v>
      </c>
      <c r="E19" s="1" t="e">
        <f>VLOOKUP(B19,'ALL-GOLD-SILVER-STOCK'!C:H,4,)</f>
        <v>#N/A</v>
      </c>
      <c r="F19" s="1" t="e">
        <f>VLOOKUP(B19,'ALL-GOLD-SILVER-STOCK'!C:H,5,)</f>
        <v>#N/A</v>
      </c>
      <c r="G19" s="62" t="e">
        <f>VLOOKUP(B19,'ALL-GOLD-SILVER-STOCK'!C:H,6,)</f>
        <v>#N/A</v>
      </c>
      <c r="J19" s="97" t="e">
        <f t="shared" si="0"/>
        <v>#N/A</v>
      </c>
      <c r="L19" s="1">
        <v>63</v>
      </c>
      <c r="N19" s="1">
        <f t="shared" si="1"/>
        <v>0</v>
      </c>
      <c r="P19" s="1">
        <f t="shared" si="2"/>
        <v>0</v>
      </c>
      <c r="Q19" s="101" t="s">
        <v>719</v>
      </c>
      <c r="R19" s="101">
        <f>SUM(R7:R18)</f>
        <v>29700</v>
      </c>
    </row>
    <row r="20" spans="3:18">
      <c r="C20" s="1" t="e">
        <f>VLOOKUP(B20,'ALL-GOLD-SILVER-STOCK'!C:H,2,)</f>
        <v>#N/A</v>
      </c>
      <c r="D20" s="1" t="e">
        <f>VLOOKUP(B20,'ALL-GOLD-SILVER-STOCK'!C:H,3,)</f>
        <v>#N/A</v>
      </c>
      <c r="E20" s="1" t="e">
        <f>VLOOKUP(B20,'ALL-GOLD-SILVER-STOCK'!C:H,4,)</f>
        <v>#N/A</v>
      </c>
      <c r="F20" s="1" t="e">
        <f>VLOOKUP(B20,'ALL-GOLD-SILVER-STOCK'!C:H,5,)</f>
        <v>#N/A</v>
      </c>
      <c r="G20" s="62" t="e">
        <f>VLOOKUP(B20,'ALL-GOLD-SILVER-STOCK'!C:H,6,)</f>
        <v>#N/A</v>
      </c>
      <c r="J20" s="97" t="e">
        <f t="shared" si="0"/>
        <v>#N/A</v>
      </c>
      <c r="L20" s="1">
        <v>63</v>
      </c>
      <c r="N20" s="1">
        <f t="shared" si="1"/>
        <v>0</v>
      </c>
      <c r="P20" s="1">
        <f t="shared" si="2"/>
        <v>0</v>
      </c>
    </row>
    <row r="21" spans="3:18">
      <c r="C21" s="1" t="e">
        <f>VLOOKUP(B21,'ALL-GOLD-SILVER-STOCK'!C:H,2,)</f>
        <v>#N/A</v>
      </c>
      <c r="D21" s="1" t="e">
        <f>VLOOKUP(B21,'ALL-GOLD-SILVER-STOCK'!C:H,3,)</f>
        <v>#N/A</v>
      </c>
      <c r="E21" s="1" t="e">
        <f>VLOOKUP(B21,'ALL-GOLD-SILVER-STOCK'!C:H,4,)</f>
        <v>#N/A</v>
      </c>
      <c r="F21" s="1" t="e">
        <f>VLOOKUP(B21,'ALL-GOLD-SILVER-STOCK'!C:H,5,)</f>
        <v>#N/A</v>
      </c>
      <c r="G21" s="62" t="e">
        <f>VLOOKUP(B21,'ALL-GOLD-SILVER-STOCK'!C:H,6,)</f>
        <v>#N/A</v>
      </c>
      <c r="J21" s="97" t="e">
        <f t="shared" si="0"/>
        <v>#N/A</v>
      </c>
      <c r="L21" s="1">
        <v>63</v>
      </c>
      <c r="N21" s="1">
        <f t="shared" si="1"/>
        <v>0</v>
      </c>
      <c r="P21" s="1">
        <f t="shared" si="2"/>
        <v>0</v>
      </c>
    </row>
    <row r="22" spans="3:18">
      <c r="C22" s="1" t="e">
        <f>VLOOKUP(B22,'ALL-GOLD-SILVER-STOCK'!C:H,2,)</f>
        <v>#N/A</v>
      </c>
      <c r="D22" s="1" t="e">
        <f>VLOOKUP(B22,'ALL-GOLD-SILVER-STOCK'!C:H,3,)</f>
        <v>#N/A</v>
      </c>
      <c r="E22" s="1" t="e">
        <f>VLOOKUP(B22,'ALL-GOLD-SILVER-STOCK'!C:H,4,)</f>
        <v>#N/A</v>
      </c>
      <c r="F22" s="1" t="e">
        <f>VLOOKUP(B22,'ALL-GOLD-SILVER-STOCK'!C:H,5,)</f>
        <v>#N/A</v>
      </c>
      <c r="G22" s="62" t="e">
        <f>VLOOKUP(B22,'ALL-GOLD-SILVER-STOCK'!C:H,6,)</f>
        <v>#N/A</v>
      </c>
      <c r="J22" s="97" t="e">
        <f t="shared" si="0"/>
        <v>#N/A</v>
      </c>
      <c r="L22" s="1">
        <v>63</v>
      </c>
      <c r="N22" s="1">
        <f t="shared" si="1"/>
        <v>0</v>
      </c>
      <c r="P22" s="1">
        <f t="shared" si="2"/>
        <v>0</v>
      </c>
    </row>
    <row r="23" spans="3:18">
      <c r="C23" s="1" t="e">
        <f>VLOOKUP(B23,'ALL-GOLD-SILVER-STOCK'!C:H,2,)</f>
        <v>#N/A</v>
      </c>
      <c r="D23" s="1" t="e">
        <f>VLOOKUP(B23,'ALL-GOLD-SILVER-STOCK'!C:H,3,)</f>
        <v>#N/A</v>
      </c>
      <c r="E23" s="1" t="e">
        <f>VLOOKUP(B23,'ALL-GOLD-SILVER-STOCK'!C:H,4,)</f>
        <v>#N/A</v>
      </c>
      <c r="F23" s="1" t="e">
        <f>VLOOKUP(B23,'ALL-GOLD-SILVER-STOCK'!C:H,5,)</f>
        <v>#N/A</v>
      </c>
      <c r="G23" s="62" t="e">
        <f>VLOOKUP(B23,'ALL-GOLD-SILVER-STOCK'!C:H,6,)</f>
        <v>#N/A</v>
      </c>
      <c r="J23" s="97" t="e">
        <f t="shared" si="0"/>
        <v>#N/A</v>
      </c>
      <c r="L23" s="1">
        <v>63</v>
      </c>
      <c r="N23" s="1">
        <f t="shared" si="1"/>
        <v>0</v>
      </c>
      <c r="P23" s="1">
        <f t="shared" si="2"/>
        <v>0</v>
      </c>
    </row>
    <row r="24" spans="3:18">
      <c r="C24" s="1" t="e">
        <f>VLOOKUP(B24,'ALL-GOLD-SILVER-STOCK'!C:H,2,)</f>
        <v>#N/A</v>
      </c>
      <c r="D24" s="1" t="e">
        <f>VLOOKUP(B24,'ALL-GOLD-SILVER-STOCK'!C:H,3,)</f>
        <v>#N/A</v>
      </c>
      <c r="E24" s="1" t="e">
        <f>VLOOKUP(B24,'ALL-GOLD-SILVER-STOCK'!C:H,4,)</f>
        <v>#N/A</v>
      </c>
      <c r="F24" s="1" t="e">
        <f>VLOOKUP(B24,'ALL-GOLD-SILVER-STOCK'!C:H,5,)</f>
        <v>#N/A</v>
      </c>
      <c r="G24" s="62" t="e">
        <f>VLOOKUP(B24,'ALL-GOLD-SILVER-STOCK'!C:H,6,)</f>
        <v>#N/A</v>
      </c>
      <c r="J24" s="97" t="e">
        <f t="shared" si="0"/>
        <v>#N/A</v>
      </c>
      <c r="L24" s="1">
        <v>63</v>
      </c>
      <c r="N24" s="1">
        <f t="shared" si="1"/>
        <v>0</v>
      </c>
      <c r="P24" s="1">
        <f t="shared" si="2"/>
        <v>0</v>
      </c>
    </row>
    <row r="25" spans="3:18">
      <c r="C25" s="1" t="e">
        <f>VLOOKUP(B25,'ALL-GOLD-SILVER-STOCK'!C:H,2,)</f>
        <v>#N/A</v>
      </c>
      <c r="D25" s="1" t="e">
        <f>VLOOKUP(B25,'ALL-GOLD-SILVER-STOCK'!C:H,3,)</f>
        <v>#N/A</v>
      </c>
      <c r="E25" s="1" t="e">
        <f>VLOOKUP(B25,'ALL-GOLD-SILVER-STOCK'!C:H,4,)</f>
        <v>#N/A</v>
      </c>
      <c r="F25" s="1" t="e">
        <f>VLOOKUP(B25,'ALL-GOLD-SILVER-STOCK'!C:H,5,)</f>
        <v>#N/A</v>
      </c>
      <c r="G25" s="62" t="e">
        <f>VLOOKUP(B25,'ALL-GOLD-SILVER-STOCK'!C:H,6,)</f>
        <v>#N/A</v>
      </c>
      <c r="J25" s="97" t="e">
        <f t="shared" si="0"/>
        <v>#N/A</v>
      </c>
      <c r="L25" s="1">
        <v>63</v>
      </c>
      <c r="N25" s="1">
        <f t="shared" si="1"/>
        <v>0</v>
      </c>
      <c r="P25" s="1">
        <f t="shared" si="2"/>
        <v>0</v>
      </c>
    </row>
    <row r="26" spans="3:18">
      <c r="C26" s="1" t="e">
        <f>VLOOKUP(B26,'ALL-GOLD-SILVER-STOCK'!C:H,2,)</f>
        <v>#N/A</v>
      </c>
      <c r="D26" s="1" t="e">
        <f>VLOOKUP(B26,'ALL-GOLD-SILVER-STOCK'!C:H,3,)</f>
        <v>#N/A</v>
      </c>
      <c r="E26" s="1" t="e">
        <f>VLOOKUP(B26,'ALL-GOLD-SILVER-STOCK'!C:H,4,)</f>
        <v>#N/A</v>
      </c>
      <c r="F26" s="1" t="e">
        <f>VLOOKUP(B26,'ALL-GOLD-SILVER-STOCK'!C:H,5,)</f>
        <v>#N/A</v>
      </c>
      <c r="G26" s="62" t="e">
        <f>VLOOKUP(B26,'ALL-GOLD-SILVER-STOCK'!C:H,6,)</f>
        <v>#N/A</v>
      </c>
      <c r="J26" s="97" t="e">
        <f t="shared" si="0"/>
        <v>#N/A</v>
      </c>
      <c r="L26" s="1">
        <v>63</v>
      </c>
      <c r="N26" s="1">
        <f t="shared" si="1"/>
        <v>0</v>
      </c>
      <c r="P26" s="1">
        <f t="shared" si="2"/>
        <v>0</v>
      </c>
    </row>
    <row r="27" spans="3:18">
      <c r="C27" s="1" t="e">
        <f>VLOOKUP(B27,'ALL-GOLD-SILVER-STOCK'!C:H,2,)</f>
        <v>#N/A</v>
      </c>
      <c r="D27" s="1" t="e">
        <f>VLOOKUP(B27,'ALL-GOLD-SILVER-STOCK'!C:H,3,)</f>
        <v>#N/A</v>
      </c>
      <c r="E27" s="1" t="e">
        <f>VLOOKUP(B27,'ALL-GOLD-SILVER-STOCK'!C:H,4,)</f>
        <v>#N/A</v>
      </c>
      <c r="F27" s="1" t="e">
        <f>VLOOKUP(B27,'ALL-GOLD-SILVER-STOCK'!C:H,5,)</f>
        <v>#N/A</v>
      </c>
      <c r="G27" s="62" t="e">
        <f>VLOOKUP(B27,'ALL-GOLD-SILVER-STOCK'!C:H,6,)</f>
        <v>#N/A</v>
      </c>
      <c r="J27" s="97" t="e">
        <f t="shared" si="0"/>
        <v>#N/A</v>
      </c>
      <c r="L27" s="1">
        <v>63</v>
      </c>
      <c r="N27" s="1">
        <f t="shared" si="1"/>
        <v>0</v>
      </c>
      <c r="P27" s="1">
        <f t="shared" si="2"/>
        <v>0</v>
      </c>
    </row>
    <row r="28" spans="3:18">
      <c r="C28" s="1" t="e">
        <f>VLOOKUP(B28,'ALL-GOLD-SILVER-STOCK'!C:H,2,)</f>
        <v>#N/A</v>
      </c>
      <c r="D28" s="1" t="e">
        <f>VLOOKUP(B28,'ALL-GOLD-SILVER-STOCK'!C:H,3,)</f>
        <v>#N/A</v>
      </c>
      <c r="E28" s="1" t="e">
        <f>VLOOKUP(B28,'ALL-GOLD-SILVER-STOCK'!C:H,4,)</f>
        <v>#N/A</v>
      </c>
      <c r="F28" s="1" t="e">
        <f>VLOOKUP(B28,'ALL-GOLD-SILVER-STOCK'!C:H,5,)</f>
        <v>#N/A</v>
      </c>
      <c r="G28" s="62" t="e">
        <f>VLOOKUP(B28,'ALL-GOLD-SILVER-STOCK'!C:H,6,)</f>
        <v>#N/A</v>
      </c>
      <c r="J28" s="97" t="e">
        <f t="shared" si="0"/>
        <v>#N/A</v>
      </c>
      <c r="L28" s="1">
        <v>63</v>
      </c>
      <c r="N28" s="1">
        <f t="shared" si="1"/>
        <v>0</v>
      </c>
      <c r="P28" s="1">
        <f t="shared" si="2"/>
        <v>0</v>
      </c>
    </row>
    <row r="29" spans="3:18">
      <c r="C29" s="1" t="e">
        <f>VLOOKUP(B29,'ALL-GOLD-SILVER-STOCK'!C:H,2,)</f>
        <v>#N/A</v>
      </c>
      <c r="D29" s="1" t="e">
        <f>VLOOKUP(B29,'ALL-GOLD-SILVER-STOCK'!C:H,3,)</f>
        <v>#N/A</v>
      </c>
      <c r="E29" s="1" t="e">
        <f>VLOOKUP(B29,'ALL-GOLD-SILVER-STOCK'!C:H,4,)</f>
        <v>#N/A</v>
      </c>
      <c r="F29" s="1" t="e">
        <f>VLOOKUP(B29,'ALL-GOLD-SILVER-STOCK'!C:H,5,)</f>
        <v>#N/A</v>
      </c>
      <c r="G29" s="62" t="e">
        <f>VLOOKUP(B29,'ALL-GOLD-SILVER-STOCK'!C:H,6,)</f>
        <v>#N/A</v>
      </c>
      <c r="J29" s="97" t="e">
        <f t="shared" si="0"/>
        <v>#N/A</v>
      </c>
      <c r="L29" s="1">
        <v>63</v>
      </c>
      <c r="N29" s="1">
        <f t="shared" si="1"/>
        <v>0</v>
      </c>
      <c r="P29" s="1">
        <f t="shared" si="2"/>
        <v>0</v>
      </c>
    </row>
    <row r="30" spans="3:18">
      <c r="C30" s="1" t="e">
        <f>VLOOKUP(B30,'ALL-GOLD-SILVER-STOCK'!C:H,2,)</f>
        <v>#N/A</v>
      </c>
      <c r="D30" s="1" t="e">
        <f>VLOOKUP(B30,'ALL-GOLD-SILVER-STOCK'!C:H,3,)</f>
        <v>#N/A</v>
      </c>
      <c r="E30" s="1" t="e">
        <f>VLOOKUP(B30,'ALL-GOLD-SILVER-STOCK'!C:H,4,)</f>
        <v>#N/A</v>
      </c>
      <c r="F30" s="1" t="e">
        <f>VLOOKUP(B30,'ALL-GOLD-SILVER-STOCK'!C:H,5,)</f>
        <v>#N/A</v>
      </c>
      <c r="G30" s="62" t="e">
        <f>VLOOKUP(B30,'ALL-GOLD-SILVER-STOCK'!C:H,6,)</f>
        <v>#N/A</v>
      </c>
      <c r="J30" s="97" t="e">
        <f t="shared" si="0"/>
        <v>#N/A</v>
      </c>
      <c r="L30" s="1">
        <v>63</v>
      </c>
      <c r="N30" s="1">
        <f t="shared" si="1"/>
        <v>0</v>
      </c>
      <c r="P30" s="1">
        <f t="shared" si="2"/>
        <v>0</v>
      </c>
    </row>
    <row r="31" spans="3:18">
      <c r="C31" s="1" t="e">
        <f>VLOOKUP(B31,'ALL-GOLD-SILVER-STOCK'!C:H,2,)</f>
        <v>#N/A</v>
      </c>
      <c r="D31" s="1" t="e">
        <f>VLOOKUP(B31,'ALL-GOLD-SILVER-STOCK'!C:H,3,)</f>
        <v>#N/A</v>
      </c>
      <c r="E31" s="1" t="e">
        <f>VLOOKUP(B31,'ALL-GOLD-SILVER-STOCK'!C:H,4,)</f>
        <v>#N/A</v>
      </c>
      <c r="F31" s="1" t="e">
        <f>VLOOKUP(B31,'ALL-GOLD-SILVER-STOCK'!C:H,5,)</f>
        <v>#N/A</v>
      </c>
      <c r="G31" s="62" t="e">
        <f>VLOOKUP(B31,'ALL-GOLD-SILVER-STOCK'!C:H,6,)</f>
        <v>#N/A</v>
      </c>
      <c r="J31" s="97" t="e">
        <f t="shared" si="0"/>
        <v>#N/A</v>
      </c>
      <c r="L31" s="1">
        <v>63</v>
      </c>
      <c r="N31" s="1">
        <f t="shared" si="1"/>
        <v>0</v>
      </c>
      <c r="P31" s="1">
        <f t="shared" si="2"/>
        <v>0</v>
      </c>
    </row>
  </sheetData>
  <autoFilter ref="A1:Y1" xr:uid="{D51A85A0-6550-4E62-814C-E7651666CF3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ALL-GOLD-SILVER-STOCK</vt:lpstr>
      <vt:lpstr>ALL-SALES</vt:lpstr>
      <vt:lpstr>TAMIL</vt:lpstr>
      <vt:lpstr>AGUST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 Sk</dc:creator>
  <cp:lastModifiedBy>Saro Sk</cp:lastModifiedBy>
  <cp:lastPrinted>2024-08-01T13:11:47Z</cp:lastPrinted>
  <dcterms:created xsi:type="dcterms:W3CDTF">2024-07-16T12:06:20Z</dcterms:created>
  <dcterms:modified xsi:type="dcterms:W3CDTF">2024-08-05T12:30:59Z</dcterms:modified>
</cp:coreProperties>
</file>