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e24de5bf14dc496/TESTING/MAY/"/>
    </mc:Choice>
  </mc:AlternateContent>
  <xr:revisionPtr revIDLastSave="438" documentId="11_F25DC773A252ABDACC10484B511F7A745BDE58E4" xr6:coauthVersionLast="47" xr6:coauthVersionMax="47" xr10:uidLastSave="{B2A6DF61-359B-4304-A051-7D8566A4E1FA}"/>
  <bookViews>
    <workbookView xWindow="-108" yWindow="-108" windowWidth="23256" windowHeight="12456" activeTab="1" xr2:uid="{00000000-000D-0000-FFFF-FFFF00000000}"/>
  </bookViews>
  <sheets>
    <sheet name="Backup" sheetId="6" r:id="rId1"/>
    <sheet name="OVER ALL DATA" sheetId="1" r:id="rId2"/>
    <sheet name="TOTAL" sheetId="2" r:id="rId3"/>
    <sheet name="SALES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4" i="1" l="1"/>
  <c r="F603" i="1"/>
  <c r="B942" i="1"/>
  <c r="F61" i="1"/>
  <c r="F62" i="1"/>
  <c r="F63" i="1"/>
  <c r="F64" i="1"/>
  <c r="F65" i="1"/>
  <c r="F66" i="1"/>
  <c r="F59" i="1"/>
  <c r="D62" i="1"/>
  <c r="D63" i="1"/>
  <c r="D64" i="1"/>
  <c r="D65" i="1"/>
  <c r="D66" i="1"/>
  <c r="D61" i="1"/>
  <c r="G61" i="1"/>
  <c r="G62" i="1"/>
  <c r="G63" i="1"/>
  <c r="G64" i="1"/>
  <c r="G65" i="1"/>
  <c r="G66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22" i="1"/>
  <c r="F125" i="1"/>
  <c r="G129" i="1"/>
  <c r="F134" i="1"/>
  <c r="G134" i="1"/>
  <c r="F123" i="1"/>
  <c r="F124" i="1"/>
  <c r="F126" i="1"/>
  <c r="F127" i="1"/>
  <c r="F128" i="1"/>
  <c r="F130" i="1"/>
  <c r="F131" i="1"/>
  <c r="F132" i="1"/>
  <c r="F133" i="1"/>
  <c r="G123" i="1"/>
  <c r="G124" i="1"/>
  <c r="G125" i="1"/>
  <c r="G126" i="1"/>
  <c r="G127" i="1"/>
  <c r="G128" i="1"/>
  <c r="G130" i="1"/>
  <c r="G131" i="1"/>
  <c r="G132" i="1"/>
  <c r="G133" i="1"/>
  <c r="F937" i="1"/>
  <c r="F936" i="1"/>
  <c r="F935" i="1"/>
  <c r="F934" i="1"/>
  <c r="F933" i="1"/>
  <c r="B943" i="1"/>
  <c r="F880" i="1"/>
  <c r="F129" i="1" l="1"/>
  <c r="F932" i="1" l="1"/>
  <c r="F770" i="1"/>
  <c r="F839" i="1"/>
  <c r="F840" i="1"/>
  <c r="D839" i="1"/>
  <c r="D840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F767" i="1"/>
  <c r="F768" i="1"/>
  <c r="F769" i="1"/>
  <c r="F759" i="1"/>
  <c r="F760" i="1"/>
  <c r="F761" i="1"/>
  <c r="F762" i="1"/>
  <c r="F763" i="1"/>
  <c r="F764" i="1"/>
  <c r="F765" i="1"/>
  <c r="F766" i="1"/>
  <c r="G60" i="1"/>
  <c r="G67" i="1"/>
  <c r="F67" i="1"/>
  <c r="G179" i="1"/>
  <c r="G180" i="1"/>
  <c r="G181" i="1"/>
  <c r="F179" i="1"/>
  <c r="F182" i="1"/>
  <c r="G182" i="1"/>
  <c r="D158" i="1"/>
  <c r="F158" i="1"/>
  <c r="B157" i="1"/>
  <c r="G158" i="1"/>
  <c r="F501" i="1"/>
  <c r="F943" i="1"/>
  <c r="F931" i="1"/>
  <c r="D874" i="1"/>
  <c r="D875" i="1"/>
  <c r="D876" i="1"/>
  <c r="D877" i="1"/>
  <c r="D879" i="1"/>
  <c r="D878" i="1"/>
  <c r="F879" i="1"/>
  <c r="F878" i="1"/>
  <c r="F837" i="1"/>
  <c r="F838" i="1"/>
  <c r="D837" i="1"/>
  <c r="D838" i="1"/>
  <c r="D836" i="1"/>
  <c r="D756" i="1"/>
  <c r="D757" i="1"/>
  <c r="D758" i="1"/>
  <c r="F756" i="1"/>
  <c r="F757" i="1"/>
  <c r="F758" i="1"/>
  <c r="F605" i="1"/>
  <c r="F606" i="1"/>
  <c r="F607" i="1"/>
  <c r="F608" i="1"/>
  <c r="F609" i="1"/>
  <c r="F610" i="1"/>
  <c r="F611" i="1"/>
  <c r="H4" i="2"/>
  <c r="I4" i="2"/>
  <c r="F122" i="1"/>
  <c r="G122" i="1"/>
  <c r="F942" i="1"/>
  <c r="F939" i="1"/>
  <c r="G59" i="1"/>
  <c r="G58" i="1"/>
  <c r="G50" i="1"/>
  <c r="G2" i="1"/>
  <c r="G162" i="1"/>
  <c r="G163" i="1"/>
  <c r="G164" i="1"/>
  <c r="G161" i="1"/>
  <c r="G56" i="1"/>
  <c r="G57" i="1"/>
  <c r="G55" i="1"/>
  <c r="G54" i="1"/>
  <c r="G52" i="1"/>
  <c r="G51" i="1"/>
  <c r="G49" i="1"/>
  <c r="G45" i="1"/>
  <c r="G46" i="1"/>
  <c r="G34" i="1"/>
  <c r="G33" i="1"/>
  <c r="G31" i="1"/>
  <c r="G30" i="1"/>
  <c r="G36" i="1"/>
  <c r="G18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75" i="1"/>
  <c r="F904" i="1"/>
  <c r="F905" i="1"/>
  <c r="F906" i="1"/>
  <c r="F903" i="1"/>
  <c r="F898" i="1"/>
  <c r="D898" i="1"/>
  <c r="F897" i="1"/>
  <c r="D897" i="1"/>
  <c r="F896" i="1"/>
  <c r="D896" i="1"/>
  <c r="F895" i="1"/>
  <c r="D895" i="1"/>
  <c r="F661" i="1"/>
  <c r="F662" i="1"/>
  <c r="F663" i="1"/>
  <c r="F659" i="1"/>
  <c r="F176" i="1"/>
  <c r="F177" i="1"/>
  <c r="F178" i="1"/>
  <c r="G176" i="1"/>
  <c r="G177" i="1"/>
  <c r="G178" i="1"/>
  <c r="G175" i="1"/>
  <c r="C5" i="2"/>
  <c r="B5" i="2"/>
  <c r="B2" i="2"/>
  <c r="F165" i="1"/>
  <c r="G165" i="1"/>
  <c r="F164" i="1"/>
  <c r="F173" i="1"/>
  <c r="F163" i="1"/>
  <c r="F162" i="1"/>
  <c r="F58" i="1"/>
  <c r="F57" i="1"/>
  <c r="F56" i="1"/>
  <c r="F2" i="1"/>
  <c r="G3" i="1"/>
  <c r="G4" i="1"/>
  <c r="G5" i="1"/>
  <c r="F6" i="1"/>
  <c r="D2" i="1"/>
  <c r="F4" i="1"/>
  <c r="F5" i="1"/>
  <c r="C7" i="2"/>
  <c r="B7" i="2"/>
  <c r="I13" i="2" l="1" a="1"/>
  <c r="I13" i="2" s="1"/>
  <c r="H13" i="2"/>
  <c r="K13" i="2" a="1"/>
  <c r="K13" i="2" s="1"/>
  <c r="D939" i="1"/>
  <c r="H12" i="2"/>
  <c r="I12" i="2"/>
  <c r="H11" i="2"/>
  <c r="I11" i="2"/>
  <c r="H10" i="2"/>
  <c r="I10" i="2"/>
  <c r="H9" i="2"/>
  <c r="I9" i="2"/>
  <c r="H8" i="2"/>
  <c r="I8" i="2"/>
  <c r="H7" i="2"/>
  <c r="I7" i="2"/>
  <c r="H6" i="2"/>
  <c r="I6" i="2"/>
  <c r="H5" i="2"/>
  <c r="I5" i="2"/>
  <c r="H3" i="2"/>
  <c r="I3" i="2"/>
  <c r="I2" i="2"/>
  <c r="H2" i="2"/>
  <c r="E8" i="2" l="1"/>
  <c r="C4" i="2"/>
  <c r="C3" i="2"/>
  <c r="C2" i="2"/>
  <c r="B6" i="2"/>
  <c r="B4" i="2"/>
  <c r="B3" i="2"/>
  <c r="G267" i="1"/>
  <c r="G268" i="1"/>
  <c r="G266" i="1"/>
  <c r="E17" i="2"/>
  <c r="E16" i="2"/>
  <c r="E15" i="2"/>
  <c r="I14" i="2"/>
  <c r="D930" i="1"/>
  <c r="D929" i="1"/>
  <c r="D928" i="1"/>
  <c r="D927" i="1"/>
  <c r="D926" i="1"/>
  <c r="D925" i="1"/>
  <c r="D924" i="1"/>
  <c r="F923" i="1"/>
  <c r="D923" i="1"/>
  <c r="F922" i="1"/>
  <c r="D922" i="1"/>
  <c r="F921" i="1"/>
  <c r="D921" i="1"/>
  <c r="F920" i="1"/>
  <c r="D920" i="1"/>
  <c r="F919" i="1"/>
  <c r="D919" i="1"/>
  <c r="F918" i="1"/>
  <c r="D918" i="1"/>
  <c r="F917" i="1"/>
  <c r="D917" i="1"/>
  <c r="F916" i="1"/>
  <c r="D916" i="1"/>
  <c r="F915" i="1"/>
  <c r="D915" i="1"/>
  <c r="F914" i="1"/>
  <c r="D914" i="1"/>
  <c r="F913" i="1"/>
  <c r="D913" i="1"/>
  <c r="F912" i="1"/>
  <c r="D912" i="1"/>
  <c r="F911" i="1"/>
  <c r="D911" i="1"/>
  <c r="F910" i="1"/>
  <c r="D910" i="1"/>
  <c r="F909" i="1"/>
  <c r="D909" i="1"/>
  <c r="F893" i="1"/>
  <c r="K11" i="2" s="1"/>
  <c r="F946" i="1"/>
  <c r="F877" i="1"/>
  <c r="F876" i="1"/>
  <c r="F875" i="1"/>
  <c r="F874" i="1"/>
  <c r="F873" i="1"/>
  <c r="F872" i="1"/>
  <c r="F871" i="1"/>
  <c r="F870" i="1"/>
  <c r="F869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36" i="1"/>
  <c r="F835" i="1"/>
  <c r="D835" i="1"/>
  <c r="F834" i="1"/>
  <c r="D834" i="1"/>
  <c r="F833" i="1"/>
  <c r="D833" i="1"/>
  <c r="F832" i="1"/>
  <c r="D832" i="1"/>
  <c r="F755" i="1"/>
  <c r="D755" i="1"/>
  <c r="F754" i="1"/>
  <c r="D754" i="1"/>
  <c r="F753" i="1"/>
  <c r="D753" i="1"/>
  <c r="F752" i="1"/>
  <c r="D752" i="1"/>
  <c r="F751" i="1"/>
  <c r="D751" i="1"/>
  <c r="F750" i="1"/>
  <c r="D750" i="1"/>
  <c r="F749" i="1"/>
  <c r="D749" i="1"/>
  <c r="F748" i="1"/>
  <c r="D748" i="1"/>
  <c r="F747" i="1"/>
  <c r="D747" i="1"/>
  <c r="F746" i="1"/>
  <c r="D746" i="1"/>
  <c r="F745" i="1"/>
  <c r="D745" i="1"/>
  <c r="F744" i="1"/>
  <c r="D744" i="1"/>
  <c r="F743" i="1"/>
  <c r="D743" i="1"/>
  <c r="F742" i="1"/>
  <c r="D742" i="1"/>
  <c r="F741" i="1"/>
  <c r="D741" i="1"/>
  <c r="F740" i="1"/>
  <c r="D740" i="1"/>
  <c r="F739" i="1"/>
  <c r="D739" i="1"/>
  <c r="F738" i="1"/>
  <c r="D738" i="1"/>
  <c r="F737" i="1"/>
  <c r="D737" i="1"/>
  <c r="F736" i="1"/>
  <c r="D736" i="1"/>
  <c r="F735" i="1"/>
  <c r="D735" i="1"/>
  <c r="F734" i="1"/>
  <c r="D734" i="1"/>
  <c r="F733" i="1"/>
  <c r="D733" i="1"/>
  <c r="F732" i="1"/>
  <c r="D732" i="1"/>
  <c r="F731" i="1"/>
  <c r="D731" i="1"/>
  <c r="F730" i="1"/>
  <c r="D730" i="1"/>
  <c r="F729" i="1"/>
  <c r="D729" i="1"/>
  <c r="F728" i="1"/>
  <c r="D728" i="1"/>
  <c r="F727" i="1"/>
  <c r="D727" i="1"/>
  <c r="F726" i="1"/>
  <c r="D726" i="1"/>
  <c r="F725" i="1"/>
  <c r="D725" i="1"/>
  <c r="F724" i="1"/>
  <c r="D724" i="1"/>
  <c r="F723" i="1"/>
  <c r="D723" i="1"/>
  <c r="F722" i="1"/>
  <c r="D722" i="1"/>
  <c r="F721" i="1"/>
  <c r="D721" i="1"/>
  <c r="F720" i="1"/>
  <c r="D720" i="1"/>
  <c r="F719" i="1"/>
  <c r="D719" i="1"/>
  <c r="F718" i="1"/>
  <c r="D718" i="1"/>
  <c r="F717" i="1"/>
  <c r="D717" i="1"/>
  <c r="F716" i="1"/>
  <c r="D716" i="1"/>
  <c r="F715" i="1"/>
  <c r="D715" i="1"/>
  <c r="F714" i="1"/>
  <c r="D714" i="1"/>
  <c r="F713" i="1"/>
  <c r="D713" i="1"/>
  <c r="F712" i="1"/>
  <c r="D712" i="1"/>
  <c r="F711" i="1"/>
  <c r="D711" i="1"/>
  <c r="F710" i="1"/>
  <c r="D710" i="1"/>
  <c r="F709" i="1"/>
  <c r="D709" i="1"/>
  <c r="F708" i="1"/>
  <c r="D708" i="1"/>
  <c r="F707" i="1"/>
  <c r="D707" i="1"/>
  <c r="F706" i="1"/>
  <c r="D706" i="1"/>
  <c r="F705" i="1"/>
  <c r="D705" i="1"/>
  <c r="F704" i="1"/>
  <c r="D704" i="1"/>
  <c r="F703" i="1"/>
  <c r="D703" i="1"/>
  <c r="F702" i="1"/>
  <c r="D702" i="1"/>
  <c r="F701" i="1"/>
  <c r="D701" i="1"/>
  <c r="F700" i="1"/>
  <c r="D700" i="1"/>
  <c r="F699" i="1"/>
  <c r="D699" i="1"/>
  <c r="F698" i="1"/>
  <c r="D698" i="1"/>
  <c r="F697" i="1"/>
  <c r="D697" i="1"/>
  <c r="F696" i="1"/>
  <c r="D696" i="1"/>
  <c r="F695" i="1"/>
  <c r="D695" i="1"/>
  <c r="F694" i="1"/>
  <c r="D694" i="1"/>
  <c r="F693" i="1"/>
  <c r="D693" i="1"/>
  <c r="F692" i="1"/>
  <c r="D692" i="1"/>
  <c r="F691" i="1"/>
  <c r="D691" i="1"/>
  <c r="F690" i="1"/>
  <c r="D690" i="1"/>
  <c r="F689" i="1"/>
  <c r="D689" i="1"/>
  <c r="F688" i="1"/>
  <c r="D688" i="1"/>
  <c r="F687" i="1"/>
  <c r="D687" i="1"/>
  <c r="F686" i="1"/>
  <c r="D686" i="1"/>
  <c r="F685" i="1"/>
  <c r="D685" i="1"/>
  <c r="F684" i="1"/>
  <c r="D684" i="1"/>
  <c r="F683" i="1"/>
  <c r="D683" i="1"/>
  <c r="F682" i="1"/>
  <c r="D682" i="1"/>
  <c r="F681" i="1"/>
  <c r="D681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2" i="1"/>
  <c r="F641" i="1"/>
  <c r="F640" i="1"/>
  <c r="F639" i="1"/>
  <c r="F638" i="1"/>
  <c r="F637" i="1"/>
  <c r="F636" i="1"/>
  <c r="F635" i="1"/>
  <c r="F634" i="1"/>
  <c r="F633" i="1"/>
  <c r="D633" i="1"/>
  <c r="F632" i="1"/>
  <c r="D632" i="1"/>
  <c r="F631" i="1"/>
  <c r="D631" i="1"/>
  <c r="F630" i="1"/>
  <c r="D630" i="1"/>
  <c r="F629" i="1"/>
  <c r="D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02" i="1"/>
  <c r="F601" i="1"/>
  <c r="F600" i="1"/>
  <c r="F599" i="1"/>
  <c r="F598" i="1"/>
  <c r="F597" i="1"/>
  <c r="F596" i="1"/>
  <c r="F595" i="1"/>
  <c r="F594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D525" i="1"/>
  <c r="F524" i="1"/>
  <c r="F523" i="1"/>
  <c r="F522" i="1"/>
  <c r="F521" i="1"/>
  <c r="F519" i="1"/>
  <c r="F518" i="1"/>
  <c r="F517" i="1"/>
  <c r="F516" i="1"/>
  <c r="F515" i="1"/>
  <c r="F514" i="1"/>
  <c r="F513" i="1"/>
  <c r="D513" i="1"/>
  <c r="F512" i="1"/>
  <c r="F511" i="1"/>
  <c r="F510" i="1"/>
  <c r="F509" i="1"/>
  <c r="F508" i="1"/>
  <c r="F507" i="1"/>
  <c r="F506" i="1"/>
  <c r="F505" i="1"/>
  <c r="F504" i="1"/>
  <c r="F503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326" i="1"/>
  <c r="F325" i="1"/>
  <c r="F324" i="1"/>
  <c r="F323" i="1"/>
  <c r="F322" i="1"/>
  <c r="F321" i="1"/>
  <c r="F320" i="1"/>
  <c r="F319" i="1"/>
  <c r="F318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67" i="1"/>
  <c r="D267" i="1"/>
  <c r="F266" i="1"/>
  <c r="D266" i="1"/>
  <c r="B264" i="1"/>
  <c r="G264" i="1" s="1"/>
  <c r="B263" i="1"/>
  <c r="F263" i="1" s="1"/>
  <c r="B262" i="1"/>
  <c r="G262" i="1" s="1"/>
  <c r="B261" i="1"/>
  <c r="G261" i="1" s="1"/>
  <c r="B260" i="1"/>
  <c r="G260" i="1" s="1"/>
  <c r="B259" i="1"/>
  <c r="F259" i="1" s="1"/>
  <c r="B258" i="1"/>
  <c r="G258" i="1" s="1"/>
  <c r="B257" i="1"/>
  <c r="G257" i="1" s="1"/>
  <c r="B256" i="1"/>
  <c r="F256" i="1" s="1"/>
  <c r="B255" i="1"/>
  <c r="G255" i="1" s="1"/>
  <c r="B254" i="1"/>
  <c r="G254" i="1" s="1"/>
  <c r="B253" i="1"/>
  <c r="G253" i="1" s="1"/>
  <c r="B252" i="1"/>
  <c r="G252" i="1" s="1"/>
  <c r="B251" i="1"/>
  <c r="F251" i="1" s="1"/>
  <c r="B250" i="1"/>
  <c r="G250" i="1" s="1"/>
  <c r="G249" i="1"/>
  <c r="F249" i="1"/>
  <c r="B248" i="1"/>
  <c r="F248" i="1" s="1"/>
  <c r="G247" i="1"/>
  <c r="F247" i="1"/>
  <c r="B246" i="1"/>
  <c r="F246" i="1" s="1"/>
  <c r="G245" i="1"/>
  <c r="F245" i="1"/>
  <c r="G244" i="1"/>
  <c r="F244" i="1"/>
  <c r="G243" i="1"/>
  <c r="F243" i="1"/>
  <c r="B242" i="1"/>
  <c r="G242" i="1" s="1"/>
  <c r="B241" i="1"/>
  <c r="G241" i="1" s="1"/>
  <c r="B240" i="1"/>
  <c r="F240" i="1" s="1"/>
  <c r="B239" i="1"/>
  <c r="G239" i="1" s="1"/>
  <c r="B238" i="1"/>
  <c r="G238" i="1" s="1"/>
  <c r="B237" i="1"/>
  <c r="G237" i="1" s="1"/>
  <c r="B236" i="1"/>
  <c r="F236" i="1" s="1"/>
  <c r="B235" i="1"/>
  <c r="G235" i="1" s="1"/>
  <c r="B234" i="1"/>
  <c r="G234" i="1" s="1"/>
  <c r="B233" i="1"/>
  <c r="F233" i="1" s="1"/>
  <c r="B232" i="1"/>
  <c r="F232" i="1" s="1"/>
  <c r="B231" i="1"/>
  <c r="G231" i="1" s="1"/>
  <c r="B230" i="1"/>
  <c r="G230" i="1" s="1"/>
  <c r="B229" i="1"/>
  <c r="G229" i="1" s="1"/>
  <c r="B228" i="1"/>
  <c r="F228" i="1" s="1"/>
  <c r="B227" i="1"/>
  <c r="G227" i="1" s="1"/>
  <c r="B226" i="1"/>
  <c r="G226" i="1" s="1"/>
  <c r="B225" i="1"/>
  <c r="G225" i="1" s="1"/>
  <c r="B224" i="1"/>
  <c r="F224" i="1" s="1"/>
  <c r="B223" i="1"/>
  <c r="G223" i="1" s="1"/>
  <c r="B222" i="1"/>
  <c r="G222" i="1" s="1"/>
  <c r="B221" i="1"/>
  <c r="F221" i="1" s="1"/>
  <c r="B220" i="1"/>
  <c r="G220" i="1" s="1"/>
  <c r="B219" i="1"/>
  <c r="G219" i="1" s="1"/>
  <c r="B218" i="1"/>
  <c r="G218" i="1" s="1"/>
  <c r="B217" i="1"/>
  <c r="G217" i="1" s="1"/>
  <c r="B216" i="1"/>
  <c r="F216" i="1" s="1"/>
  <c r="B215" i="1"/>
  <c r="G215" i="1" s="1"/>
  <c r="B214" i="1"/>
  <c r="G214" i="1" s="1"/>
  <c r="B213" i="1"/>
  <c r="G213" i="1" s="1"/>
  <c r="B212" i="1"/>
  <c r="F212" i="1" s="1"/>
  <c r="B211" i="1"/>
  <c r="G211" i="1" s="1"/>
  <c r="B210" i="1"/>
  <c r="G210" i="1" s="1"/>
  <c r="B209" i="1"/>
  <c r="G209" i="1" s="1"/>
  <c r="B208" i="1"/>
  <c r="F208" i="1" s="1"/>
  <c r="B207" i="1"/>
  <c r="G207" i="1" s="1"/>
  <c r="B206" i="1"/>
  <c r="G206" i="1" s="1"/>
  <c r="B205" i="1"/>
  <c r="G205" i="1" s="1"/>
  <c r="B204" i="1"/>
  <c r="G204" i="1" s="1"/>
  <c r="B203" i="1"/>
  <c r="G203" i="1" s="1"/>
  <c r="B202" i="1"/>
  <c r="G202" i="1" s="1"/>
  <c r="B201" i="1"/>
  <c r="G201" i="1" s="1"/>
  <c r="B200" i="1"/>
  <c r="F200" i="1" s="1"/>
  <c r="B199" i="1"/>
  <c r="G199" i="1" s="1"/>
  <c r="B198" i="1"/>
  <c r="G198" i="1" s="1"/>
  <c r="B197" i="1"/>
  <c r="F197" i="1" s="1"/>
  <c r="B196" i="1"/>
  <c r="F196" i="1" s="1"/>
  <c r="B195" i="1"/>
  <c r="G195" i="1" s="1"/>
  <c r="B194" i="1"/>
  <c r="G194" i="1" s="1"/>
  <c r="B193" i="1"/>
  <c r="G193" i="1" s="1"/>
  <c r="B192" i="1"/>
  <c r="F192" i="1" s="1"/>
  <c r="B191" i="1"/>
  <c r="G191" i="1" s="1"/>
  <c r="B190" i="1"/>
  <c r="G190" i="1" s="1"/>
  <c r="G174" i="1"/>
  <c r="G173" i="1"/>
  <c r="G172" i="1"/>
  <c r="F172" i="1"/>
  <c r="G171" i="1"/>
  <c r="F171" i="1"/>
  <c r="F161" i="1"/>
  <c r="D161" i="1"/>
  <c r="G160" i="1"/>
  <c r="F160" i="1"/>
  <c r="D160" i="1"/>
  <c r="G159" i="1"/>
  <c r="F159" i="1"/>
  <c r="D159" i="1"/>
  <c r="G157" i="1"/>
  <c r="F157" i="1"/>
  <c r="D157" i="1"/>
  <c r="G156" i="1"/>
  <c r="F156" i="1"/>
  <c r="D156" i="1"/>
  <c r="G155" i="1"/>
  <c r="F155" i="1"/>
  <c r="D155" i="1"/>
  <c r="G154" i="1"/>
  <c r="F154" i="1"/>
  <c r="D154" i="1"/>
  <c r="G153" i="1"/>
  <c r="F153" i="1"/>
  <c r="D153" i="1"/>
  <c r="G152" i="1"/>
  <c r="F152" i="1"/>
  <c r="D152" i="1"/>
  <c r="G151" i="1"/>
  <c r="F151" i="1"/>
  <c r="D151" i="1"/>
  <c r="G150" i="1"/>
  <c r="F150" i="1"/>
  <c r="D150" i="1"/>
  <c r="G149" i="1"/>
  <c r="F149" i="1"/>
  <c r="D149" i="1"/>
  <c r="G148" i="1"/>
  <c r="F148" i="1"/>
  <c r="D148" i="1"/>
  <c r="G147" i="1"/>
  <c r="F147" i="1"/>
  <c r="D147" i="1"/>
  <c r="G146" i="1"/>
  <c r="F146" i="1"/>
  <c r="D146" i="1"/>
  <c r="G145" i="1"/>
  <c r="F145" i="1"/>
  <c r="D145" i="1"/>
  <c r="G144" i="1"/>
  <c r="F144" i="1"/>
  <c r="D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6" i="1"/>
  <c r="F136" i="1"/>
  <c r="G121" i="1"/>
  <c r="F121" i="1"/>
  <c r="G120" i="1"/>
  <c r="F120" i="1"/>
  <c r="G119" i="1"/>
  <c r="F119" i="1"/>
  <c r="G118" i="1"/>
  <c r="F118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0" i="1"/>
  <c r="F70" i="1"/>
  <c r="F50" i="1"/>
  <c r="F49" i="1"/>
  <c r="G48" i="1"/>
  <c r="F48" i="1"/>
  <c r="G47" i="1"/>
  <c r="F47" i="1"/>
  <c r="F46" i="1"/>
  <c r="G44" i="1"/>
  <c r="F44" i="1"/>
  <c r="G43" i="1"/>
  <c r="F43" i="1"/>
  <c r="D43" i="1"/>
  <c r="G42" i="1"/>
  <c r="F42" i="1"/>
  <c r="D42" i="1"/>
  <c r="G41" i="1"/>
  <c r="F41" i="1"/>
  <c r="D41" i="1"/>
  <c r="G40" i="1"/>
  <c r="F40" i="1"/>
  <c r="D40" i="1"/>
  <c r="G39" i="1"/>
  <c r="F39" i="1"/>
  <c r="D39" i="1"/>
  <c r="G38" i="1"/>
  <c r="F38" i="1"/>
  <c r="D38" i="1"/>
  <c r="G37" i="1"/>
  <c r="F37" i="1"/>
  <c r="D37" i="1"/>
  <c r="F36" i="1"/>
  <c r="G35" i="1"/>
  <c r="F35" i="1"/>
  <c r="F34" i="1"/>
  <c r="F33" i="1"/>
  <c r="G32" i="1"/>
  <c r="F32" i="1"/>
  <c r="F31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F18" i="1"/>
  <c r="G17" i="1"/>
  <c r="F17" i="1"/>
  <c r="G16" i="1"/>
  <c r="F16" i="1"/>
  <c r="G15" i="1"/>
  <c r="F15" i="1"/>
  <c r="G14" i="1"/>
  <c r="F14" i="1"/>
  <c r="G13" i="1"/>
  <c r="F13" i="1"/>
  <c r="D13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G6" i="1"/>
  <c r="K4" i="2" l="1"/>
  <c r="E5" i="2"/>
  <c r="D5" i="2"/>
  <c r="E7" i="2"/>
  <c r="K6" i="2"/>
  <c r="E3" i="2"/>
  <c r="E4" i="2"/>
  <c r="K7" i="2"/>
  <c r="D4" i="2"/>
  <c r="K5" i="2"/>
  <c r="G248" i="1"/>
  <c r="D2" i="2"/>
  <c r="D7" i="2"/>
  <c r="K12" i="2"/>
  <c r="E2" i="2"/>
  <c r="K9" i="2"/>
  <c r="K2" i="2"/>
  <c r="D3" i="2"/>
  <c r="K10" i="2"/>
  <c r="K3" i="2"/>
  <c r="K8" i="2"/>
  <c r="C6" i="2"/>
  <c r="C9" i="2" s="1"/>
  <c r="F195" i="1"/>
  <c r="F213" i="1"/>
  <c r="F231" i="1"/>
  <c r="F260" i="1"/>
  <c r="F207" i="1"/>
  <c r="F225" i="1"/>
  <c r="F201" i="1"/>
  <c r="F219" i="1"/>
  <c r="F237" i="1"/>
  <c r="F255" i="1"/>
  <c r="F191" i="1"/>
  <c r="F203" i="1"/>
  <c r="F215" i="1"/>
  <c r="F227" i="1"/>
  <c r="F239" i="1"/>
  <c r="G197" i="1"/>
  <c r="G221" i="1"/>
  <c r="G233" i="1"/>
  <c r="G256" i="1"/>
  <c r="G251" i="1"/>
  <c r="F193" i="1"/>
  <c r="F205" i="1"/>
  <c r="F217" i="1"/>
  <c r="F229" i="1"/>
  <c r="F241" i="1"/>
  <c r="F252" i="1"/>
  <c r="G259" i="1"/>
  <c r="F209" i="1"/>
  <c r="G263" i="1"/>
  <c r="G246" i="1"/>
  <c r="F264" i="1"/>
  <c r="F199" i="1"/>
  <c r="F211" i="1"/>
  <c r="F223" i="1"/>
  <c r="F235" i="1"/>
  <c r="F242" i="1"/>
  <c r="F253" i="1"/>
  <c r="F204" i="1"/>
  <c r="G192" i="1"/>
  <c r="G200" i="1"/>
  <c r="G208" i="1"/>
  <c r="G212" i="1"/>
  <c r="G216" i="1"/>
  <c r="G224" i="1"/>
  <c r="G228" i="1"/>
  <c r="G232" i="1"/>
  <c r="G236" i="1"/>
  <c r="G240" i="1"/>
  <c r="F250" i="1"/>
  <c r="F254" i="1"/>
  <c r="F258" i="1"/>
  <c r="F262" i="1"/>
  <c r="F257" i="1"/>
  <c r="F220" i="1"/>
  <c r="G196" i="1"/>
  <c r="F261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D6" i="2" l="1"/>
  <c r="D10" i="2" s="1"/>
  <c r="K14" i="2"/>
  <c r="E6" i="2"/>
  <c r="E9" i="2" s="1"/>
  <c r="E13" i="2" l="1"/>
  <c r="E19" i="2" s="1"/>
  <c r="E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<sst xmlns="http://schemas.openxmlformats.org/spreadsheetml/2006/main" count="1075" uniqueCount="957">
  <si>
    <t>GOLD RING</t>
  </si>
  <si>
    <t>WEIGHT</t>
  </si>
  <si>
    <t>MELTING</t>
  </si>
  <si>
    <t>WASTAGE</t>
  </si>
  <si>
    <t>PURE RATE</t>
  </si>
  <si>
    <t>TOT AMOUNT</t>
  </si>
  <si>
    <t>PURE</t>
  </si>
  <si>
    <t>G-RING-G1</t>
  </si>
  <si>
    <t>G-RING-G2</t>
  </si>
  <si>
    <t>G-RING-G3</t>
  </si>
  <si>
    <t>G-RING-G4</t>
  </si>
  <si>
    <t>G-RING-G7</t>
  </si>
  <si>
    <t>G-RING-G9</t>
  </si>
  <si>
    <t>G-RING-G10</t>
  </si>
  <si>
    <t>G-RING-G11</t>
  </si>
  <si>
    <t>G-RING-G12</t>
  </si>
  <si>
    <t>G-RING-G13</t>
  </si>
  <si>
    <t>G-RING-G14</t>
  </si>
  <si>
    <t>G-RING-G15</t>
  </si>
  <si>
    <t>G-RING-G17</t>
  </si>
  <si>
    <t>G-RING-G18</t>
  </si>
  <si>
    <t>G-RING-G21</t>
  </si>
  <si>
    <t>G-RING-G23</t>
  </si>
  <si>
    <t>G-RING-G24</t>
  </si>
  <si>
    <t>G-RING-G25</t>
  </si>
  <si>
    <t>G-RING-G26</t>
  </si>
  <si>
    <t>G-RING-G27</t>
  </si>
  <si>
    <t>G-RING-G29</t>
  </si>
  <si>
    <t>G-RING-G30</t>
  </si>
  <si>
    <t>G-RING-G31</t>
  </si>
  <si>
    <t>G-RING-G32</t>
  </si>
  <si>
    <t>G-RING-G35</t>
  </si>
  <si>
    <t>G-RING-G36</t>
  </si>
  <si>
    <t>G-RING-B1</t>
  </si>
  <si>
    <t>G-RING-B2</t>
  </si>
  <si>
    <t>G-RING-B3</t>
  </si>
  <si>
    <t>G-RING-B4</t>
  </si>
  <si>
    <t>G-RING-B5</t>
  </si>
  <si>
    <t>G-RING-B6</t>
  </si>
  <si>
    <t>G-RING-B8</t>
  </si>
  <si>
    <t>G-RING-B9</t>
  </si>
  <si>
    <t>G-RING-B10</t>
  </si>
  <si>
    <t>G-RING-B12</t>
  </si>
  <si>
    <t>G-RING-B13</t>
  </si>
  <si>
    <t>G-RING-B14</t>
  </si>
  <si>
    <t>G-RING-B15</t>
  </si>
  <si>
    <t>G-RING-B16</t>
  </si>
  <si>
    <t>G-RING-B17</t>
  </si>
  <si>
    <t>G-RING-B18</t>
  </si>
  <si>
    <t>G-RING-57</t>
  </si>
  <si>
    <t>G-RING-59-O</t>
  </si>
  <si>
    <t>G-RING-60</t>
  </si>
  <si>
    <t>G-RING-61</t>
  </si>
  <si>
    <t>G-RING-62</t>
  </si>
  <si>
    <t>G-RING-64</t>
  </si>
  <si>
    <t>G-RING-65</t>
  </si>
  <si>
    <t>G-RING-66</t>
  </si>
  <si>
    <t>G-RING-67</t>
  </si>
  <si>
    <t>G-RING-68</t>
  </si>
  <si>
    <t>G-RING-69-O</t>
  </si>
  <si>
    <t>G-STUD-2</t>
  </si>
  <si>
    <t>G-STUD-3</t>
  </si>
  <si>
    <t>G-STUD-4</t>
  </si>
  <si>
    <t>G-STUD-5</t>
  </si>
  <si>
    <t>G-STUD-7</t>
  </si>
  <si>
    <t>G-STUD-8</t>
  </si>
  <si>
    <t>G-STUD-9</t>
  </si>
  <si>
    <t>G-STUD-11</t>
  </si>
  <si>
    <t>G-STUD-12</t>
  </si>
  <si>
    <t>G-STUD-14</t>
  </si>
  <si>
    <t>G-STUD-15</t>
  </si>
  <si>
    <t>G-STUD-16</t>
  </si>
  <si>
    <t>G-STUD-17</t>
  </si>
  <si>
    <t>G-STUD-18</t>
  </si>
  <si>
    <t>G-STUD-21</t>
  </si>
  <si>
    <t>G-STUD-22</t>
  </si>
  <si>
    <t>G-STUD-24</t>
  </si>
  <si>
    <t>G-STUD-25</t>
  </si>
  <si>
    <t>G-STUD-26</t>
  </si>
  <si>
    <t>G-STUD-27</t>
  </si>
  <si>
    <t>G-STUD-PC-29</t>
  </si>
  <si>
    <t>G-STUD-PC-30</t>
  </si>
  <si>
    <t>G-STUD-33</t>
  </si>
  <si>
    <t>G-STUD-34</t>
  </si>
  <si>
    <t>G-STUD-36</t>
  </si>
  <si>
    <t>G-STUD-37</t>
  </si>
  <si>
    <t>G-STUD-38</t>
  </si>
  <si>
    <t>G-STUD-39</t>
  </si>
  <si>
    <t>G-STUD-40</t>
  </si>
  <si>
    <t>G-STUD-41-N</t>
  </si>
  <si>
    <t>G-STUD-42</t>
  </si>
  <si>
    <t>G-STUD-43</t>
  </si>
  <si>
    <t>G-STUD-44</t>
  </si>
  <si>
    <t>G-STUD-45</t>
  </si>
  <si>
    <t>G-STUD-46</t>
  </si>
  <si>
    <t>G-STUD-47</t>
  </si>
  <si>
    <t>G-STUD-49</t>
  </si>
  <si>
    <t>G-STUD-50</t>
  </si>
  <si>
    <t>G-STUD-52</t>
  </si>
  <si>
    <t>G-STUD-53</t>
  </si>
  <si>
    <t>G-STUD-54</t>
  </si>
  <si>
    <t>G-STUD-55</t>
  </si>
  <si>
    <t>G-STUD-57</t>
  </si>
  <si>
    <t>G-STUD-58</t>
  </si>
  <si>
    <t>G-STUD-59</t>
  </si>
  <si>
    <t>G-STUD-60</t>
  </si>
  <si>
    <t>G-STUD-61</t>
  </si>
  <si>
    <t>G-STUD-62</t>
  </si>
  <si>
    <t>G-STUD-63</t>
  </si>
  <si>
    <t>G-STUD-64</t>
  </si>
  <si>
    <t>G-STUD-66</t>
  </si>
  <si>
    <t>G-TLI-MNI-THAYTH-1</t>
  </si>
  <si>
    <t>G-TLI-MNI-THAYTH-4</t>
  </si>
  <si>
    <t>G-TLI-MNI-THAYTH-5</t>
  </si>
  <si>
    <t>G-TLI-MNI-THAYTH-6</t>
  </si>
  <si>
    <t>G-TLI-MNI-THAYTH-7</t>
  </si>
  <si>
    <t>G-TLI-MNI-THAYTH-8</t>
  </si>
  <si>
    <t>G-TLI-MNI-THAYTH-11</t>
  </si>
  <si>
    <t>G-TLI-MNI-THAYTH-12</t>
  </si>
  <si>
    <t>G-TLI-MNI-THAYTH-13</t>
  </si>
  <si>
    <t>G-TLI-MNI-THAYTH-14</t>
  </si>
  <si>
    <t>G-TLI-MNI-THAYTH-15</t>
  </si>
  <si>
    <t>G-TLI-MNI-THAYTH-16</t>
  </si>
  <si>
    <t>G-TLI-MNI-THAYTH-17</t>
  </si>
  <si>
    <t>G-TLI-MNI-THAYTH-18</t>
  </si>
  <si>
    <t>G-TLI-MNI-THAYTH-20</t>
  </si>
  <si>
    <t>G-TLI-MNI-THAYTH-21</t>
  </si>
  <si>
    <t>G-TLI-MNI-THAYTH-22</t>
  </si>
  <si>
    <t>G-TLI-MNI-THAYTH-23</t>
  </si>
  <si>
    <t>G-TLI-MNI-THAYTH-24</t>
  </si>
  <si>
    <t>G-TLI-MNI-THAYTH-25</t>
  </si>
  <si>
    <t>G-TLI-MNI-THAYTH-26</t>
  </si>
  <si>
    <t>G-TLI-MNI-THAYTH-28</t>
  </si>
  <si>
    <t>G-TLI-MNI-THAYTH-29</t>
  </si>
  <si>
    <t>G-TLI-MNI-THAYTH-30</t>
  </si>
  <si>
    <t>G-CHAIN-1</t>
  </si>
  <si>
    <t>G-CHAIN-3</t>
  </si>
  <si>
    <t>G-CHAIN-5</t>
  </si>
  <si>
    <t>G-CHAIN-6</t>
  </si>
  <si>
    <t>G-CHAIN-11</t>
  </si>
  <si>
    <t>G-PESERI-1-1</t>
  </si>
  <si>
    <t>G-PESERI-1-2</t>
  </si>
  <si>
    <t>G-PESERI-2-1</t>
  </si>
  <si>
    <t>G-PESERI-2-2</t>
  </si>
  <si>
    <t>G-PESERI-3-1</t>
  </si>
  <si>
    <t>G-PESERI-3-2</t>
  </si>
  <si>
    <t>G-PESERI-4-1</t>
  </si>
  <si>
    <t>G-PESERI-4-2</t>
  </si>
  <si>
    <t>G-PESERI-5-1</t>
  </si>
  <si>
    <t>G-PESERI-5-2</t>
  </si>
  <si>
    <t>G-PESERI-6-1</t>
  </si>
  <si>
    <t>G-PESERI-6-2</t>
  </si>
  <si>
    <t>G-PESERI-7-1</t>
  </si>
  <si>
    <t>G-PESERI-7-2</t>
  </si>
  <si>
    <t>G-PESERI-8-1</t>
  </si>
  <si>
    <t>G-PESERI-8-2</t>
  </si>
  <si>
    <t>G-PESERI-9-1</t>
  </si>
  <si>
    <t>G-PESERI-9-2</t>
  </si>
  <si>
    <t>G-PESERI-10-1</t>
  </si>
  <si>
    <t>G-PESERI-10-2</t>
  </si>
  <si>
    <t>G-PESERI-11-1</t>
  </si>
  <si>
    <t>G-PESERI-11-2</t>
  </si>
  <si>
    <t>G-PESERI-12-1</t>
  </si>
  <si>
    <t>G-PESERI-12-2</t>
  </si>
  <si>
    <t>G-PESERI-13-1</t>
  </si>
  <si>
    <t>G-PESERI-13-2</t>
  </si>
  <si>
    <t>G-PESERI-15-1</t>
  </si>
  <si>
    <t>G-PESERI-15-2</t>
  </si>
  <si>
    <t>G-PESERI-16-1</t>
  </si>
  <si>
    <t>G-PESERI-16-2</t>
  </si>
  <si>
    <t>G-PESERI-17-1</t>
  </si>
  <si>
    <t>G-PESERI-17-2</t>
  </si>
  <si>
    <t>G-PESERI-18-1</t>
  </si>
  <si>
    <t>G-PESERI-18-2</t>
  </si>
  <si>
    <t>G-PESERI-19-1</t>
  </si>
  <si>
    <t>G-PESERI-19-2</t>
  </si>
  <si>
    <t>G-PESERI-20-1</t>
  </si>
  <si>
    <t>G-PESERI-20-2</t>
  </si>
  <si>
    <t>G-PESERI-21-1</t>
  </si>
  <si>
    <t>G-PESERI-21-2</t>
  </si>
  <si>
    <t>G-PESERI-23-2</t>
  </si>
  <si>
    <t>G-PESERI-24-1</t>
  </si>
  <si>
    <t>G-PESERI-24-2</t>
  </si>
  <si>
    <t>G-PESERI-25-1</t>
  </si>
  <si>
    <t>G-PESERI-25-2</t>
  </si>
  <si>
    <t>G-PESERI-26-1</t>
  </si>
  <si>
    <t>G-PESERI-26-2</t>
  </si>
  <si>
    <t>G-PESERI-27-1</t>
  </si>
  <si>
    <t>G-PESERI-27-2</t>
  </si>
  <si>
    <t>G-PESERI-28-1</t>
  </si>
  <si>
    <t>G-PESERI-28-2</t>
  </si>
  <si>
    <t>G-PESERI-29-1</t>
  </si>
  <si>
    <t>G-PESERI-29-2</t>
  </si>
  <si>
    <t>G-PESERI-37-1</t>
  </si>
  <si>
    <t>G-PESERI-37-2</t>
  </si>
  <si>
    <t>G-PESERI-40-1</t>
  </si>
  <si>
    <t>G-PESERI-40-2</t>
  </si>
  <si>
    <t>G-PESERI-41-1</t>
  </si>
  <si>
    <t>G-PESERI-41-2</t>
  </si>
  <si>
    <t>G-PESERI-42-1</t>
  </si>
  <si>
    <t>G-PESERI-42-2</t>
  </si>
  <si>
    <t>G-PESERI-43-1</t>
  </si>
  <si>
    <t>G-PESERI-43-2</t>
  </si>
  <si>
    <t>G-PESERI-44-1</t>
  </si>
  <si>
    <t>G-PESERI-44-2</t>
  </si>
  <si>
    <t>G-PESERI-45-1</t>
  </si>
  <si>
    <t>G-PESERI-45-2</t>
  </si>
  <si>
    <t>G-MATTAL-1</t>
  </si>
  <si>
    <t>G-MATTAL-2</t>
  </si>
  <si>
    <t>G-MATTAL-3-916</t>
  </si>
  <si>
    <t>S-RING-5</t>
  </si>
  <si>
    <t>S-RING-6</t>
  </si>
  <si>
    <t>S-RING-7</t>
  </si>
  <si>
    <t>S-RING-9</t>
  </si>
  <si>
    <t>S-RING-10</t>
  </si>
  <si>
    <t>S-RING-11</t>
  </si>
  <si>
    <t>S-RING-14</t>
  </si>
  <si>
    <t>S-RING-16</t>
  </si>
  <si>
    <t>S-RING-18</t>
  </si>
  <si>
    <t>S-RING-20</t>
  </si>
  <si>
    <t>S-RING-26</t>
  </si>
  <si>
    <t>S-RING-32</t>
  </si>
  <si>
    <t>S-RING-35</t>
  </si>
  <si>
    <t>S-RING-36</t>
  </si>
  <si>
    <t>S-RING-38</t>
  </si>
  <si>
    <t>S-RING-40</t>
  </si>
  <si>
    <t>S-RING-42</t>
  </si>
  <si>
    <t>S-RING-43</t>
  </si>
  <si>
    <t>S-RING-46</t>
  </si>
  <si>
    <t>S-RING-49</t>
  </si>
  <si>
    <t>S-RING-53</t>
  </si>
  <si>
    <t>S-RING-55</t>
  </si>
  <si>
    <t>S-RING-56</t>
  </si>
  <si>
    <t>S-RING-57</t>
  </si>
  <si>
    <t>S-RING-58</t>
  </si>
  <si>
    <t>S-RING-59</t>
  </si>
  <si>
    <t>S-RING-60</t>
  </si>
  <si>
    <t>S-RING-61</t>
  </si>
  <si>
    <t>S-RING-62</t>
  </si>
  <si>
    <t>S-RING-63</t>
  </si>
  <si>
    <t>S-RING-64</t>
  </si>
  <si>
    <t>S-RING-65</t>
  </si>
  <si>
    <t>S-RING-66</t>
  </si>
  <si>
    <t>S-RING-67</t>
  </si>
  <si>
    <t>S-RING-68</t>
  </si>
  <si>
    <t>S-RING-69</t>
  </si>
  <si>
    <t>S-RING-70</t>
  </si>
  <si>
    <t>S-RING-71</t>
  </si>
  <si>
    <t>S-RING-72</t>
  </si>
  <si>
    <t>S-RING-74</t>
  </si>
  <si>
    <t>S-RING-76</t>
  </si>
  <si>
    <t>S-RING-78</t>
  </si>
  <si>
    <t>S-RING-79</t>
  </si>
  <si>
    <t>S-RING-80</t>
  </si>
  <si>
    <t>S-RING-81</t>
  </si>
  <si>
    <t>S-RING-84</t>
  </si>
  <si>
    <t>S-RING-88</t>
  </si>
  <si>
    <t>S-RING-90</t>
  </si>
  <si>
    <t>S-RING-93</t>
  </si>
  <si>
    <t>S-RING-94</t>
  </si>
  <si>
    <t>S-RING-95</t>
  </si>
  <si>
    <t>S-RING-96</t>
  </si>
  <si>
    <t>S-RING-97</t>
  </si>
  <si>
    <t>S-RING-98</t>
  </si>
  <si>
    <t>S-RING-99</t>
  </si>
  <si>
    <t>S-RING-100</t>
  </si>
  <si>
    <t>S-RING-101</t>
  </si>
  <si>
    <t>S-RING-106</t>
  </si>
  <si>
    <t>S-RING-107</t>
  </si>
  <si>
    <t>S-RING-108</t>
  </si>
  <si>
    <t>S-RING-111</t>
  </si>
  <si>
    <t>S-RING-114</t>
  </si>
  <si>
    <t>S-RING-115</t>
  </si>
  <si>
    <t>S-RING-116</t>
  </si>
  <si>
    <t>S-RING-119</t>
  </si>
  <si>
    <t>S-RING-120</t>
  </si>
  <si>
    <t>S-RING-123</t>
  </si>
  <si>
    <t>S-RING-125</t>
  </si>
  <si>
    <t>S-RING-127</t>
  </si>
  <si>
    <t>S-RING-129</t>
  </si>
  <si>
    <t>S-RING-133</t>
  </si>
  <si>
    <t>S-RING-134</t>
  </si>
  <si>
    <t>S-RING-137</t>
  </si>
  <si>
    <t>S-RING-141</t>
  </si>
  <si>
    <t>S-RING-145</t>
  </si>
  <si>
    <t>S-RING-146</t>
  </si>
  <si>
    <t>S-RING-149</t>
  </si>
  <si>
    <t>S-RING-152</t>
  </si>
  <si>
    <t>S-RING-155</t>
  </si>
  <si>
    <t>S-RING-157</t>
  </si>
  <si>
    <t>S-RING-158</t>
  </si>
  <si>
    <t>S-RING-161</t>
  </si>
  <si>
    <t>S-RING-162</t>
  </si>
  <si>
    <t>S-RING-164</t>
  </si>
  <si>
    <t>S-RING-167</t>
  </si>
  <si>
    <t>S-RING-168</t>
  </si>
  <si>
    <t>S-RING-172</t>
  </si>
  <si>
    <t>S-RING-176</t>
  </si>
  <si>
    <t>S-RING-177</t>
  </si>
  <si>
    <t>S-RING-178</t>
  </si>
  <si>
    <t>S-RING-179</t>
  </si>
  <si>
    <t>S-RING-180</t>
  </si>
  <si>
    <t>S-RING-181</t>
  </si>
  <si>
    <t>S-RING-183</t>
  </si>
  <si>
    <t>S-RING-188</t>
  </si>
  <si>
    <t>S-RING-189</t>
  </si>
  <si>
    <t>S-RING-190</t>
  </si>
  <si>
    <t>S-RING-191</t>
  </si>
  <si>
    <t>S-RING-193</t>
  </si>
  <si>
    <t>S-RING-194</t>
  </si>
  <si>
    <t>S-RING-198</t>
  </si>
  <si>
    <t>S-RING-199</t>
  </si>
  <si>
    <t>S-RING-200</t>
  </si>
  <si>
    <t>S-RING-201</t>
  </si>
  <si>
    <t>S-RING-202</t>
  </si>
  <si>
    <t>S-RING-204</t>
  </si>
  <si>
    <t>S-RING-206</t>
  </si>
  <si>
    <t>S-RING-208</t>
  </si>
  <si>
    <t>S-RING-209</t>
  </si>
  <si>
    <t>S-RING-211</t>
  </si>
  <si>
    <t>S-RING-213</t>
  </si>
  <si>
    <t>S-RING-215</t>
  </si>
  <si>
    <t>S-RING-216</t>
  </si>
  <si>
    <t>S-RING-217</t>
  </si>
  <si>
    <t>S-RING-218</t>
  </si>
  <si>
    <t>S-RING-219</t>
  </si>
  <si>
    <t>S-RING-220</t>
  </si>
  <si>
    <t>S-RING-224</t>
  </si>
  <si>
    <t>S-RING-225</t>
  </si>
  <si>
    <t>S-RING-226</t>
  </si>
  <si>
    <t>S-RING-231</t>
  </si>
  <si>
    <t>S-RING-233</t>
  </si>
  <si>
    <t>S-RING-234</t>
  </si>
  <si>
    <t>S-RING-235</t>
  </si>
  <si>
    <t>S-RING-236</t>
  </si>
  <si>
    <t>S-RING-238</t>
  </si>
  <si>
    <t>S-RING-239</t>
  </si>
  <si>
    <t>S-RING-241</t>
  </si>
  <si>
    <t>S-RING-242</t>
  </si>
  <si>
    <t>S-RING-243</t>
  </si>
  <si>
    <t>S-RING-245</t>
  </si>
  <si>
    <t>S-RING-246</t>
  </si>
  <si>
    <t>S-RING-247</t>
  </si>
  <si>
    <t>S-RING-248</t>
  </si>
  <si>
    <t>S-RING-249</t>
  </si>
  <si>
    <t>S-RING-250</t>
  </si>
  <si>
    <t>S-RING-252</t>
  </si>
  <si>
    <t>S-RING-253</t>
  </si>
  <si>
    <t>S-RING-254</t>
  </si>
  <si>
    <t>S-RING-255</t>
  </si>
  <si>
    <t>S-RING-256</t>
  </si>
  <si>
    <t>S-RING-257</t>
  </si>
  <si>
    <t>S-RING-258</t>
  </si>
  <si>
    <t>S-RING-259</t>
  </si>
  <si>
    <t>S-RING-260</t>
  </si>
  <si>
    <t>S-RING-261</t>
  </si>
  <si>
    <t>S-RING-262</t>
  </si>
  <si>
    <t>S-RING-264</t>
  </si>
  <si>
    <t>S-RING-265</t>
  </si>
  <si>
    <t>S-RING-266</t>
  </si>
  <si>
    <t>S-RING-267</t>
  </si>
  <si>
    <t>S-RING-268</t>
  </si>
  <si>
    <t>S-RING-269</t>
  </si>
  <si>
    <t>S-RING-270</t>
  </si>
  <si>
    <t>S-RING-271</t>
  </si>
  <si>
    <t>S-RING-272</t>
  </si>
  <si>
    <t>S-RING-273</t>
  </si>
  <si>
    <t>S-RING-274</t>
  </si>
  <si>
    <t>S-RING-275</t>
  </si>
  <si>
    <t>S-RING-276</t>
  </si>
  <si>
    <t>S-RING-277</t>
  </si>
  <si>
    <t>S-RING-279</t>
  </si>
  <si>
    <t>S-RING-280</t>
  </si>
  <si>
    <t>S-RING-281</t>
  </si>
  <si>
    <t>S-RING-282</t>
  </si>
  <si>
    <t>S-RING-283</t>
  </si>
  <si>
    <t>S-RING-284</t>
  </si>
  <si>
    <t>S-RING-285</t>
  </si>
  <si>
    <t>S-RING-286</t>
  </si>
  <si>
    <t>S-RING-287</t>
  </si>
  <si>
    <t>S-RING-288</t>
  </si>
  <si>
    <t>S-RING-289</t>
  </si>
  <si>
    <t>S-RING-290</t>
  </si>
  <si>
    <t>S-RING-291</t>
  </si>
  <si>
    <t>S-RING-292</t>
  </si>
  <si>
    <t>S-RING-293</t>
  </si>
  <si>
    <t>S-RING-294</t>
  </si>
  <si>
    <t>S-RING-295</t>
  </si>
  <si>
    <t>S-RING-296</t>
  </si>
  <si>
    <t>S-RING-297</t>
  </si>
  <si>
    <t>S-RING-298</t>
  </si>
  <si>
    <t>S-RING-299</t>
  </si>
  <si>
    <t>S-RING-300</t>
  </si>
  <si>
    <t>S-RING-301</t>
  </si>
  <si>
    <t>S-RING-302</t>
  </si>
  <si>
    <t>S-RING-303</t>
  </si>
  <si>
    <t>S-RING-304</t>
  </si>
  <si>
    <t>S-RING-305</t>
  </si>
  <si>
    <t>S-RING-306</t>
  </si>
  <si>
    <t>S-RING-307</t>
  </si>
  <si>
    <t>S-RING-308</t>
  </si>
  <si>
    <t>S-RING-310</t>
  </si>
  <si>
    <t>S-RING-311</t>
  </si>
  <si>
    <t>S-RING-313</t>
  </si>
  <si>
    <t>S-RING-314</t>
  </si>
  <si>
    <t>S-RING-315</t>
  </si>
  <si>
    <t>S-RING-317</t>
  </si>
  <si>
    <t>S-RING-319</t>
  </si>
  <si>
    <t>S-RING-321</t>
  </si>
  <si>
    <t>S-RING-322</t>
  </si>
  <si>
    <t>S-RING-323</t>
  </si>
  <si>
    <t>S-RING-324</t>
  </si>
  <si>
    <t>S-RING-325</t>
  </si>
  <si>
    <t>S-RING-326</t>
  </si>
  <si>
    <t>S-RING-327</t>
  </si>
  <si>
    <t>S-RING-328</t>
  </si>
  <si>
    <t>S-RING-329</t>
  </si>
  <si>
    <t>S-RING-330</t>
  </si>
  <si>
    <t>S-RING-331</t>
  </si>
  <si>
    <t>S-RING-332</t>
  </si>
  <si>
    <t>S-RING-333</t>
  </si>
  <si>
    <t>S-RING-335</t>
  </si>
  <si>
    <t>S-RING-336</t>
  </si>
  <si>
    <t>S-RING-337</t>
  </si>
  <si>
    <t>S-RING-338</t>
  </si>
  <si>
    <t>S-RING-339</t>
  </si>
  <si>
    <t>S-RING-340</t>
  </si>
  <si>
    <t>S-RING-341</t>
  </si>
  <si>
    <t>S-RING-342</t>
  </si>
  <si>
    <t>S-RING-344</t>
  </si>
  <si>
    <t>S-RING-345</t>
  </si>
  <si>
    <t>S-RING-347</t>
  </si>
  <si>
    <t>S-RING-348</t>
  </si>
  <si>
    <t>S-RING-349</t>
  </si>
  <si>
    <t>S-RING-352</t>
  </si>
  <si>
    <t>S-RING-353</t>
  </si>
  <si>
    <t>S-RING-354</t>
  </si>
  <si>
    <t>S-RING-355</t>
  </si>
  <si>
    <t>S-RING-356</t>
  </si>
  <si>
    <t>S-RING-357</t>
  </si>
  <si>
    <t>S-RING-358</t>
  </si>
  <si>
    <t>SILVER CHAIN</t>
  </si>
  <si>
    <t>S-CHAIN-N-5</t>
  </si>
  <si>
    <t>S-CHAIN-N-9</t>
  </si>
  <si>
    <t>S-CHAIN-N-13</t>
  </si>
  <si>
    <t>S-CHAIN-N-14</t>
  </si>
  <si>
    <t>S-CHAIN-92.5-L-1</t>
  </si>
  <si>
    <t>S-CHAIN-92.5-L-2</t>
  </si>
  <si>
    <t>S-CHAIN-92.5-L-4</t>
  </si>
  <si>
    <t>S-CHAIN-92.5-L-5</t>
  </si>
  <si>
    <t>S-CHAIN-92.5-L-6</t>
  </si>
  <si>
    <t>S-CHAIN-92.5-L-8</t>
  </si>
  <si>
    <t>S-CHAIN-NN-11</t>
  </si>
  <si>
    <t>S-CHAIN-NN-15</t>
  </si>
  <si>
    <t>S-CHAIN-NN-16</t>
  </si>
  <si>
    <t>S-CHAIN-NN-18</t>
  </si>
  <si>
    <t>S-CHAIN-92.5-B-1</t>
  </si>
  <si>
    <t>S-CHAIN-92.5-B-2</t>
  </si>
  <si>
    <t>S-CHAIN-92.5-B-3</t>
  </si>
  <si>
    <t>S-CHAIN-N-46</t>
  </si>
  <si>
    <t>S-CHAIN-N-47</t>
  </si>
  <si>
    <t>S-CHAIN-N-49</t>
  </si>
  <si>
    <t>S-CHAIN-N-52</t>
  </si>
  <si>
    <t>S-CHAIN-N-54</t>
  </si>
  <si>
    <t>S-CHAIN-N-56</t>
  </si>
  <si>
    <t>S-CHAIN-N-60</t>
  </si>
  <si>
    <t>S-CHAIN-N-62</t>
  </si>
  <si>
    <t>S-CHAIN-N-64</t>
  </si>
  <si>
    <t>S-CHAIN-N-66</t>
  </si>
  <si>
    <t>S-CHAIN-N-67</t>
  </si>
  <si>
    <t>S-CHAIN-N-68</t>
  </si>
  <si>
    <t>S-CHAIN-N-69</t>
  </si>
  <si>
    <t>S-CHAIN-N-70</t>
  </si>
  <si>
    <t>S-CHAIN-N-71</t>
  </si>
  <si>
    <t>S-CHAIN-N-74</t>
  </si>
  <si>
    <t>S-CHAIN-N-75</t>
  </si>
  <si>
    <t>S-CHAIN-N-76</t>
  </si>
  <si>
    <t>S-CHAIN-N-77</t>
  </si>
  <si>
    <t>S-CHAIN-N-78</t>
  </si>
  <si>
    <t>S-CHAIN-N-79</t>
  </si>
  <si>
    <t>S-CHAIN-92.5-81</t>
  </si>
  <si>
    <t>S-CHAIN-92.5-82</t>
  </si>
  <si>
    <t>S-CHAIN-92.5-83</t>
  </si>
  <si>
    <t>S-CHAIN-92.5-84</t>
  </si>
  <si>
    <t>SILVER BRACELET BOYS</t>
  </si>
  <si>
    <t>S-BARACELET-B-3</t>
  </si>
  <si>
    <t>S-BARACELET-B-7</t>
  </si>
  <si>
    <t>S-BARACELET-B-8</t>
  </si>
  <si>
    <t>S-BARACELET-B-9</t>
  </si>
  <si>
    <t>S-BARACELET-B-11</t>
  </si>
  <si>
    <t>S-BARACELET-B-13</t>
  </si>
  <si>
    <t>S-BARACELET-B-14</t>
  </si>
  <si>
    <t>S-BARACELET-B-15</t>
  </si>
  <si>
    <t>S-BARACELET-B-18</t>
  </si>
  <si>
    <t>S-BARACELET-B-19</t>
  </si>
  <si>
    <t>S-BARACELET-B-20</t>
  </si>
  <si>
    <t>S-BARACELET-B-21</t>
  </si>
  <si>
    <t>S-BARACELET-B-24</t>
  </si>
  <si>
    <t>S-BARACELET-B-26</t>
  </si>
  <si>
    <t>S-BARACELET-B-28</t>
  </si>
  <si>
    <t>S-BARACELET-B-29</t>
  </si>
  <si>
    <t>S-BARACELET-B-31</t>
  </si>
  <si>
    <t>S-BARACELET-B-32</t>
  </si>
  <si>
    <t>S-BARACELET-B-33</t>
  </si>
  <si>
    <t>S-BARACELET-B-34</t>
  </si>
  <si>
    <t>S-BARACELET-B-35</t>
  </si>
  <si>
    <t>S-BARACELET-B-36</t>
  </si>
  <si>
    <t>S-BARACELET-B-37</t>
  </si>
  <si>
    <t>S-BARACELET-B-38</t>
  </si>
  <si>
    <t>S-BARACELET-B-39</t>
  </si>
  <si>
    <t>S-BARACELET-B-40</t>
  </si>
  <si>
    <t>S-BARACELET-B-41</t>
  </si>
  <si>
    <t>SILVER BRACELET GIRLS</t>
  </si>
  <si>
    <t>S-BARACELET-G-92.5-1</t>
  </si>
  <si>
    <t>S-BARACELET-G-92.5-4</t>
  </si>
  <si>
    <t>S-BARACELET-G-92.5-5</t>
  </si>
  <si>
    <t>S-BARACELET-G-92.5-9</t>
  </si>
  <si>
    <t>S-BARACELET-G-92.5-12</t>
  </si>
  <si>
    <t>S-BARACELET-G-92.5-14</t>
  </si>
  <si>
    <t>S-BARACELET-G-92.5-15</t>
  </si>
  <si>
    <t>S-BARACELET-G-92.5-18</t>
  </si>
  <si>
    <t>S-BARACELET-G-92.5-20</t>
  </si>
  <si>
    <t>S-BARACELET-G-92.5-21</t>
  </si>
  <si>
    <t>S-BARACELET-G-92.5-22</t>
  </si>
  <si>
    <t>S-BARACELET-G-92.5-24</t>
  </si>
  <si>
    <t>S-BARACELET-G-92.5-25</t>
  </si>
  <si>
    <t>S-BARACELET-G-92.5-26</t>
  </si>
  <si>
    <t>S-BARACELET-G-nrml27</t>
  </si>
  <si>
    <t>S-BARACELET-G-nrml28</t>
  </si>
  <si>
    <t>S-BARACELET-G-nrml29</t>
  </si>
  <si>
    <t>S-BARACELET-G-nrml30</t>
  </si>
  <si>
    <t>S-BARACELET-G-nrml31</t>
  </si>
  <si>
    <t>S-KAPPU-92.5-2</t>
  </si>
  <si>
    <t>S-KAPPU-N-5</t>
  </si>
  <si>
    <t>S-KAPPU-N-6</t>
  </si>
  <si>
    <t>S-KAPPU-N-8</t>
  </si>
  <si>
    <t>S-KAPPU-N-9</t>
  </si>
  <si>
    <t>S-KAPPU-N-12</t>
  </si>
  <si>
    <t>S-KAPPU-N-13</t>
  </si>
  <si>
    <t>S-KAPPU-N-14</t>
  </si>
  <si>
    <t>S-KAPPU-N-16-1</t>
  </si>
  <si>
    <t>S-KAPPU-N-17</t>
  </si>
  <si>
    <t>S-KAPPU-N-18</t>
  </si>
  <si>
    <t>S-KAPPU-N-20</t>
  </si>
  <si>
    <t>S-KAPPU-N-22</t>
  </si>
  <si>
    <t>S-KAPPU-N-25</t>
  </si>
  <si>
    <t>SALEM KOLUSU</t>
  </si>
  <si>
    <t>S-S-KOLUSU-1</t>
  </si>
  <si>
    <t>S-S-KOLUSU-2</t>
  </si>
  <si>
    <t>S-S-KOLUSU-3</t>
  </si>
  <si>
    <t>S-S-KOLUSU-4</t>
  </si>
  <si>
    <t>S-S-KOLUSU-5</t>
  </si>
  <si>
    <t>S-S-KOLUSU-6</t>
  </si>
  <si>
    <t>S-S-KOLUSU-7</t>
  </si>
  <si>
    <t>S-S-KOLUSU-10</t>
  </si>
  <si>
    <t>S-S-KOLUSU-12</t>
  </si>
  <si>
    <t>S-S-KOLUSU-13</t>
  </si>
  <si>
    <t>S-S-KOLUSU-15</t>
  </si>
  <si>
    <t>S-S-KOLUSU-17</t>
  </si>
  <si>
    <t>S-S-KOLUSU-19</t>
  </si>
  <si>
    <t>S-S-KOLUSU-22</t>
  </si>
  <si>
    <t>S-S-KOLUSU-23</t>
  </si>
  <si>
    <t>S-S-KOLUSU-25</t>
  </si>
  <si>
    <t>S-S-KOLUSU-28</t>
  </si>
  <si>
    <t>S-S-KOLUSU-29</t>
  </si>
  <si>
    <t>S-S-KOLUSU-30</t>
  </si>
  <si>
    <t>S-S-KOLUSU-32</t>
  </si>
  <si>
    <t>S-S-KOLUSU-33</t>
  </si>
  <si>
    <t>S-S-KOLUSU-34</t>
  </si>
  <si>
    <t>S-S-KOLUSU-36</t>
  </si>
  <si>
    <t>S-S-KOLUSU-37</t>
  </si>
  <si>
    <t>S-S-KOLUSU-38</t>
  </si>
  <si>
    <t>S-S-KOLUSU-39</t>
  </si>
  <si>
    <t>S-S-KOLUSU-41</t>
  </si>
  <si>
    <t>S-S-KOLUSU-43</t>
  </si>
  <si>
    <t>S-S-KOLUSU-44</t>
  </si>
  <si>
    <t>S-S-KOLUSU-45</t>
  </si>
  <si>
    <t>S-S-KOLUSU-46</t>
  </si>
  <si>
    <t>S-S-KOLUSU-47</t>
  </si>
  <si>
    <t>S-S-KOLUSU-55</t>
  </si>
  <si>
    <t>S-S-KOLUSU-56</t>
  </si>
  <si>
    <t>S-S-KOLUSU-57</t>
  </si>
  <si>
    <t>S-S-KOLUSU-58</t>
  </si>
  <si>
    <t>S-S-KOLUSU-62</t>
  </si>
  <si>
    <t>S-S-KOLUSU-63</t>
  </si>
  <si>
    <t>S-S-KOLUSU-65</t>
  </si>
  <si>
    <t>S-S-KOLUSU-67</t>
  </si>
  <si>
    <t>S-S-KOLUSU-70</t>
  </si>
  <si>
    <t>S-S-KOLUSU-72</t>
  </si>
  <si>
    <t>S-S-KOLUSU-73</t>
  </si>
  <si>
    <t>S-S-KOLUSU-75</t>
  </si>
  <si>
    <t>S-S-KOLUSU-76</t>
  </si>
  <si>
    <t>S-S-KOLUSU-77</t>
  </si>
  <si>
    <t>S-S-KOLUSU-79</t>
  </si>
  <si>
    <t>S-S-KOLUSU-82</t>
  </si>
  <si>
    <t>S-S-KOLUSU-83</t>
  </si>
  <si>
    <t>S-S-KOLUSU-84</t>
  </si>
  <si>
    <t>S-S-KOLUSU-85</t>
  </si>
  <si>
    <t>S-S-KOLUSU-86</t>
  </si>
  <si>
    <t>S-S-KOLUSU-87</t>
  </si>
  <si>
    <t>S-S-KOLUSU-88</t>
  </si>
  <si>
    <t>S-S-KOLUSU-89</t>
  </si>
  <si>
    <t>S-S-KOLUSU-90</t>
  </si>
  <si>
    <t>S-S-KOLUSU-91</t>
  </si>
  <si>
    <t>S-S-KOLUSU-93</t>
  </si>
  <si>
    <t>S-S-KOLUSU-94</t>
  </si>
  <si>
    <t>S-S-KOLUSU-95</t>
  </si>
  <si>
    <t>S-S-KOLUSU-96</t>
  </si>
  <si>
    <t>S-S-KOLUSU-97</t>
  </si>
  <si>
    <t>S-S-KOLUSU-98</t>
  </si>
  <si>
    <t>S-S-KOLUSU-99</t>
  </si>
  <si>
    <t>S-S-KOLUSU-101</t>
  </si>
  <si>
    <t>S-S-KOLUSU-102</t>
  </si>
  <si>
    <t>S-S-KOLUSU-103</t>
  </si>
  <si>
    <t>S-S-KOLUSU-104</t>
  </si>
  <si>
    <t>S-S-KOLUSU-105</t>
  </si>
  <si>
    <t>S-S-KOLUSU-106</t>
  </si>
  <si>
    <t>S-S-KOLUSU-107</t>
  </si>
  <si>
    <t>S-S-KOLUSU-108</t>
  </si>
  <si>
    <t>S-S-KOLUSU-109</t>
  </si>
  <si>
    <t>S-S-KOLUSU-110</t>
  </si>
  <si>
    <t>S-S-KOLUSU-111</t>
  </si>
  <si>
    <t>BOMBAY KOLUSU</t>
  </si>
  <si>
    <t>S-B-KOLUSU--1</t>
  </si>
  <si>
    <t>S-B-KOLUSU--2</t>
  </si>
  <si>
    <t>S-B-KOLUSU--3</t>
  </si>
  <si>
    <t>S-B-KOLUSU--5</t>
  </si>
  <si>
    <t>S-B-KOLUSU--8</t>
  </si>
  <si>
    <t>S-B-KOLUSU--11</t>
  </si>
  <si>
    <t>S-B-KOLUSU--14</t>
  </si>
  <si>
    <t>S-B-KOLUSU--17</t>
  </si>
  <si>
    <t>S-B-KOLUSU--19</t>
  </si>
  <si>
    <t>S-B-KOLUSU--23</t>
  </si>
  <si>
    <t>S-B-KOLUSU--24</t>
  </si>
  <si>
    <t>S-B-KOLUSU--26</t>
  </si>
  <si>
    <t>S-B-KOLUSU--28</t>
  </si>
  <si>
    <t>S-B-KOLUSU--29</t>
  </si>
  <si>
    <t>S-B-KOLUSU--31</t>
  </si>
  <si>
    <t>S-B-KOLUSU--36</t>
  </si>
  <si>
    <t>S-B-KOLUSU--37</t>
  </si>
  <si>
    <t>S-B-KOLUSU--39</t>
  </si>
  <si>
    <t>S-B-KOLUSU--40</t>
  </si>
  <si>
    <t>S-B-KOLUSU--41</t>
  </si>
  <si>
    <t>S-B-KOLUSU--43</t>
  </si>
  <si>
    <t>S-B-KOLUSU--44</t>
  </si>
  <si>
    <t>S-B-KOLUSU--45</t>
  </si>
  <si>
    <t>S-B-KOLUSU--46</t>
  </si>
  <si>
    <t>S-B-KOLUSU--47</t>
  </si>
  <si>
    <t>S-B-KOLUSU--49</t>
  </si>
  <si>
    <t>S-B-KOLUSU--50</t>
  </si>
  <si>
    <t>S-B-KOLUSU--51</t>
  </si>
  <si>
    <t>S-B-KOLUSU--52</t>
  </si>
  <si>
    <t>S-B-KOLUSU--55</t>
  </si>
  <si>
    <t>S-B-KOLUSU--56</t>
  </si>
  <si>
    <t>S-B-KOLUSU--58</t>
  </si>
  <si>
    <t>S-B-KOLUSU--59</t>
  </si>
  <si>
    <t>S-B-KOLUSU--60</t>
  </si>
  <si>
    <t>S-B-KOLUSU--61</t>
  </si>
  <si>
    <t>S-B-KOLUSU--62</t>
  </si>
  <si>
    <t>S-B-KOLUSU--63</t>
  </si>
  <si>
    <t>S-B-KOLUSU--64</t>
  </si>
  <si>
    <t>S-B-KOLUSU--65</t>
  </si>
  <si>
    <t>S-B-KOLUSU--66</t>
  </si>
  <si>
    <t>S-B-KOLUSU--67</t>
  </si>
  <si>
    <t>S-B-KOLUSU--68</t>
  </si>
  <si>
    <t>S-B-KOLUSU--69</t>
  </si>
  <si>
    <t>S-B-KOLUSU--70</t>
  </si>
  <si>
    <t>S-B-KOLUSU--71</t>
  </si>
  <si>
    <t>S-B-KOLUSU--73</t>
  </si>
  <si>
    <t>S-B-KOLUSU--74</t>
  </si>
  <si>
    <t>S-B-KOLUSU--75</t>
  </si>
  <si>
    <t>S-B-KOLUSU--77</t>
  </si>
  <si>
    <t>S-B-KOLUSU--78</t>
  </si>
  <si>
    <t>S-B-KOLUSU--79</t>
  </si>
  <si>
    <t>S-B-KOLUSU--80</t>
  </si>
  <si>
    <t>S-B-KOLUSU--81</t>
  </si>
  <si>
    <t>S-B-KOLUSU--82</t>
  </si>
  <si>
    <t>S-B-KOLUSU--83</t>
  </si>
  <si>
    <t>S-B-KOLUSU--84</t>
  </si>
  <si>
    <t>S-B-KOLUSU--85</t>
  </si>
  <si>
    <t>S-B-KOLUSU--86</t>
  </si>
  <si>
    <t>S-B-KOLUSU--88</t>
  </si>
  <si>
    <t>S-B-KOLUSU--89</t>
  </si>
  <si>
    <t>S-B-KOLUSU--90</t>
  </si>
  <si>
    <t>S-B-KOLUSU--91</t>
  </si>
  <si>
    <t>S-B-KOLUSU--92</t>
  </si>
  <si>
    <t>S-B-KOLUSU--93</t>
  </si>
  <si>
    <t>SILVER DOLLER</t>
  </si>
  <si>
    <t>S-DOLLER-1</t>
  </si>
  <si>
    <t>S-DOLLER-3</t>
  </si>
  <si>
    <t>S-DOLLER-4</t>
  </si>
  <si>
    <t>S-DOLLER-8</t>
  </si>
  <si>
    <t>S-DOLLER-10</t>
  </si>
  <si>
    <t>S-DOLLER-11</t>
  </si>
  <si>
    <t>S-DOLLER-13</t>
  </si>
  <si>
    <t>S-DOLLER-14</t>
  </si>
  <si>
    <t>S-DOLLER-16</t>
  </si>
  <si>
    <t>S-DOLLER-17</t>
  </si>
  <si>
    <t>S-DOLLER-18</t>
  </si>
  <si>
    <t>S-DOLLER-19</t>
  </si>
  <si>
    <t>S-DOLLER-21</t>
  </si>
  <si>
    <t>S-DOLLER-22</t>
  </si>
  <si>
    <t>S-DOLLER-26</t>
  </si>
  <si>
    <t>S-DOLLER-27</t>
  </si>
  <si>
    <t>S-DOLLER-30</t>
  </si>
  <si>
    <t>S-DOLLER-32</t>
  </si>
  <si>
    <t>S-DOLLER-33</t>
  </si>
  <si>
    <t>S-DOLLER-36</t>
  </si>
  <si>
    <t>S-DOLLER-37</t>
  </si>
  <si>
    <t>S-DOLLER-38</t>
  </si>
  <si>
    <t>S-DOLLER-39</t>
  </si>
  <si>
    <t>S-DOLLER-40</t>
  </si>
  <si>
    <t>S-DOLLER-41</t>
  </si>
  <si>
    <t>S-DOLLER-42</t>
  </si>
  <si>
    <t>AARUNA</t>
  </si>
  <si>
    <t>S-AARUNA-1</t>
  </si>
  <si>
    <t>S-AARUNA-4</t>
  </si>
  <si>
    <t>S-AARUNA-7</t>
  </si>
  <si>
    <t>S-AARUNA-11</t>
  </si>
  <si>
    <t>S-AARUNA-13</t>
  </si>
  <si>
    <t>S-AARUNA-15</t>
  </si>
  <si>
    <t>S-AARUNA-16</t>
  </si>
  <si>
    <t>S-AARUNA-17</t>
  </si>
  <si>
    <t>S-AARUNA-18</t>
  </si>
  <si>
    <t>S-AARUNA-ROLL</t>
  </si>
  <si>
    <t>THANDAI</t>
  </si>
  <si>
    <t>S-THANDA-K1</t>
  </si>
  <si>
    <t>S-THANDA-K2</t>
  </si>
  <si>
    <t>S-THANDA-K3</t>
  </si>
  <si>
    <t>S-THANDA-K6</t>
  </si>
  <si>
    <t>S-THANDA-K8</t>
  </si>
  <si>
    <t>S-THANDA-K9</t>
  </si>
  <si>
    <t>S-THANDA-10</t>
  </si>
  <si>
    <t>S-THANDA-11</t>
  </si>
  <si>
    <t>S-THANDA-12</t>
  </si>
  <si>
    <t>S-THANDA-13</t>
  </si>
  <si>
    <t>S-THANDA-14</t>
  </si>
  <si>
    <t>S-THANDA-15</t>
  </si>
  <si>
    <t>BANGLE</t>
  </si>
  <si>
    <t>MC</t>
  </si>
  <si>
    <t>S-BANGLE-2</t>
  </si>
  <si>
    <t>S-BANGLE-5</t>
  </si>
  <si>
    <t>S-BANGLE-7</t>
  </si>
  <si>
    <t>S-BANGLE-8</t>
  </si>
  <si>
    <t>S-BANGLE-9</t>
  </si>
  <si>
    <t>S-BANGLE-10</t>
  </si>
  <si>
    <t>S-BANGLE-11</t>
  </si>
  <si>
    <t>S-BANGLE-12</t>
  </si>
  <si>
    <t>S-BANGLE-13</t>
  </si>
  <si>
    <t>S-BANGLE-15</t>
  </si>
  <si>
    <t>S-BANGLE-17</t>
  </si>
  <si>
    <t>S-BANGLE-18</t>
  </si>
  <si>
    <t>S-BANGLE-19</t>
  </si>
  <si>
    <t>S-BANGLE-20</t>
  </si>
  <si>
    <t>S-BANGLE-21</t>
  </si>
  <si>
    <t>S-BANGLE-22</t>
  </si>
  <si>
    <t>S-BANGLE-23</t>
  </si>
  <si>
    <t>S-BANGLE-24</t>
  </si>
  <si>
    <t>S-BANGLE-25</t>
  </si>
  <si>
    <t>S-BANGLE-26</t>
  </si>
  <si>
    <t>S-BANGLE-27</t>
  </si>
  <si>
    <t>S-BANGLE-28</t>
  </si>
  <si>
    <t>ITEMS</t>
  </si>
  <si>
    <t>COUNT</t>
  </si>
  <si>
    <t>AMOUNT</t>
  </si>
  <si>
    <t>G-RING</t>
  </si>
  <si>
    <t>G-STUD</t>
  </si>
  <si>
    <t>THAALI-MANI</t>
  </si>
  <si>
    <t>G-CHAIN</t>
  </si>
  <si>
    <t>PEESERI</t>
  </si>
  <si>
    <t>MATTAL</t>
  </si>
  <si>
    <t>COIN 916</t>
  </si>
  <si>
    <t>TOTAL GOLD</t>
  </si>
  <si>
    <t>TOTAL PURTE</t>
  </si>
  <si>
    <t>S-RING</t>
  </si>
  <si>
    <t>S-CHAIN</t>
  </si>
  <si>
    <t>S-BRACELET-B</t>
  </si>
  <si>
    <t>S-BRACELET-G</t>
  </si>
  <si>
    <t>S-KAPPR</t>
  </si>
  <si>
    <t>S-S-KOLUSU</t>
  </si>
  <si>
    <t>S-B-KOLUSU</t>
  </si>
  <si>
    <t>S-DOLLER</t>
  </si>
  <si>
    <t>S-AARUNA</t>
  </si>
  <si>
    <t>S-THANDAI</t>
  </si>
  <si>
    <t>S-BANGLE</t>
  </si>
  <si>
    <t>S-METTI</t>
  </si>
  <si>
    <t>TOTAL SILVER</t>
  </si>
  <si>
    <t>GOLD AND SILVER STOCK</t>
  </si>
  <si>
    <t>GOLD 99.9</t>
  </si>
  <si>
    <t>OLD GOLD</t>
  </si>
  <si>
    <t>OLD SILVER</t>
  </si>
  <si>
    <t>IN HAND</t>
  </si>
  <si>
    <t>OVER ALL STOCK</t>
  </si>
  <si>
    <t>APPA</t>
  </si>
  <si>
    <t>SEAT</t>
  </si>
  <si>
    <t>WEIGHT2</t>
  </si>
  <si>
    <t>METTI</t>
  </si>
  <si>
    <t>Original Row</t>
  </si>
  <si>
    <t>Data</t>
  </si>
  <si>
    <t>SILVER KAPPU</t>
  </si>
  <si>
    <t>GOLD STUD</t>
  </si>
  <si>
    <t>G-THAALI</t>
  </si>
  <si>
    <t>GOLD CHAIN</t>
  </si>
  <si>
    <t>GOLD PESERI</t>
  </si>
  <si>
    <t>GOLD MATTAL</t>
  </si>
  <si>
    <t>SILVER RING</t>
  </si>
  <si>
    <t>S-B-KOLUSU--32</t>
  </si>
  <si>
    <t>G-RING-70</t>
  </si>
  <si>
    <t>G-RING-71</t>
  </si>
  <si>
    <t>G-RING-72</t>
  </si>
  <si>
    <t>G-RING-73</t>
  </si>
  <si>
    <t>G-TLI-MNI-THAYTH-31</t>
  </si>
  <si>
    <t>G-TLI-MNI-THAYTH-32</t>
  </si>
  <si>
    <t>G-TLI-MNI-THAYTH-33</t>
  </si>
  <si>
    <t>G-CHAIN-12</t>
  </si>
  <si>
    <t>G-CHAIN-13</t>
  </si>
  <si>
    <t>G-CHAIN-14</t>
  </si>
  <si>
    <t>G-CHAIN-15</t>
  </si>
  <si>
    <t>S-KAPPU-N-27</t>
  </si>
  <si>
    <t>S-KAPPU-N-28</t>
  </si>
  <si>
    <t>S-KAPPU-N-29</t>
  </si>
  <si>
    <t>S-KAPPU-N-30</t>
  </si>
  <si>
    <t>S-THANDA-K16</t>
  </si>
  <si>
    <t>S-THANDA-K17</t>
  </si>
  <si>
    <t>S-THANDA-K18</t>
  </si>
  <si>
    <t>S-THANDA-K19</t>
  </si>
  <si>
    <t>S-KAMACHI-LAMP-1</t>
  </si>
  <si>
    <t>S-KAMACHI-LAMP-2</t>
  </si>
  <si>
    <t>S-KAMACHI-LAMP-3</t>
  </si>
  <si>
    <t>S-KAMACHI-LAMP-4</t>
  </si>
  <si>
    <t>KALMACHI LAMP</t>
  </si>
  <si>
    <t>S-CHAIN-N-86</t>
  </si>
  <si>
    <t>S-CHAIN-N-87</t>
  </si>
  <si>
    <t>S-CHAIN-N-88</t>
  </si>
  <si>
    <t>S-CHAIN-N-89</t>
  </si>
  <si>
    <t>S-CHAIN-N-90</t>
  </si>
  <si>
    <t>S-CHAIN-N-91</t>
  </si>
  <si>
    <t>S-CHAIN-N-92</t>
  </si>
  <si>
    <t>S-CHAIN-N-93</t>
  </si>
  <si>
    <t>S-CHAIN-N-94</t>
  </si>
  <si>
    <t>S-CHAIN-N-95</t>
  </si>
  <si>
    <t>S-CHAIN-N-96</t>
  </si>
  <si>
    <t>S-CHAIN-N-97</t>
  </si>
  <si>
    <t>S-CHAIN-N-98</t>
  </si>
  <si>
    <t>S-CHAIN-N-99</t>
  </si>
  <si>
    <t>S-CHAIN-N-100</t>
  </si>
  <si>
    <t>S-CHAIN-N-101</t>
  </si>
  <si>
    <t>S-CHAIN-N-102</t>
  </si>
  <si>
    <t>S-CHAIN-N-103</t>
  </si>
  <si>
    <t>S-CHAIN-N-104</t>
  </si>
  <si>
    <t>S-CHAIN-N-105</t>
  </si>
  <si>
    <t>S-CHAIN-N-106</t>
  </si>
  <si>
    <t>S-CHAIN-N-107</t>
  </si>
  <si>
    <t>S-CHAIN-N-108</t>
  </si>
  <si>
    <t>S-CHAIN-N-109</t>
  </si>
  <si>
    <t>S-CHAIN-N-110</t>
  </si>
  <si>
    <t>S-CHAIN-N-111</t>
  </si>
  <si>
    <t>S-CHAIN-N-112</t>
  </si>
  <si>
    <t>S-CHAIN-N-113</t>
  </si>
  <si>
    <t>S-CHAIN-N-114</t>
  </si>
  <si>
    <t>S-CHAIN-N-115</t>
  </si>
  <si>
    <t>S-KAPPU-N-31</t>
  </si>
  <si>
    <t>S-KAPPU-N-32</t>
  </si>
  <si>
    <t>S-KAPPU-N-33</t>
  </si>
  <si>
    <t>S-KAPPU-N-34</t>
  </si>
  <si>
    <t>S-KAPPU-N-35</t>
  </si>
  <si>
    <t>S-KAPPU-N-36</t>
  </si>
  <si>
    <t>S-KAPPU-N-37</t>
  </si>
  <si>
    <t>S-KAPPU-N-38</t>
  </si>
  <si>
    <t>S-KAPPU-N-39</t>
  </si>
  <si>
    <t>S-KAPPU-N-40</t>
  </si>
  <si>
    <t>S-KAPPU-N-41</t>
  </si>
  <si>
    <t>S-KAPPU-N-42</t>
  </si>
  <si>
    <t>PESERRI</t>
  </si>
  <si>
    <t>G-PESERI-75-M</t>
  </si>
  <si>
    <t>G-STUD-67</t>
  </si>
  <si>
    <t>S-BARACELET-B-43</t>
  </si>
  <si>
    <t>S-BARACELET-B-44</t>
  </si>
  <si>
    <t>S-BARACELET-B-45</t>
  </si>
  <si>
    <t>S-BARACELET-B-46</t>
  </si>
  <si>
    <t>S-BARACELET-B-47</t>
  </si>
  <si>
    <t>S-BARACELET-B-48</t>
  </si>
  <si>
    <t>S-BARACELET-B-49</t>
  </si>
  <si>
    <t>Column1</t>
  </si>
  <si>
    <t>S-S-KOLUSU-112</t>
  </si>
  <si>
    <t>S-S-KOLUSU-113</t>
  </si>
  <si>
    <t>S-S-KOLUSU-114</t>
  </si>
  <si>
    <t>S-B-KOLUSU--94</t>
  </si>
  <si>
    <t>S-B-KOLUSU--95</t>
  </si>
  <si>
    <t>S-AARUNA-19</t>
  </si>
  <si>
    <t>S-AARUNA-20</t>
  </si>
  <si>
    <t>S-BANGLE-29</t>
  </si>
  <si>
    <t>G-PESERI-60-M</t>
  </si>
  <si>
    <t>S-RING-359</t>
  </si>
  <si>
    <t>G-TLI-MNI-THAYTH-27-1</t>
  </si>
  <si>
    <t>G-TLI-MNI-THAYTH-27-2</t>
  </si>
  <si>
    <t>G-RING-74</t>
  </si>
  <si>
    <t>G-CHAIN-16</t>
  </si>
  <si>
    <t>G-CHAIN-17</t>
  </si>
  <si>
    <t>S-S-KOLUSU-115</t>
  </si>
  <si>
    <t>S-S-KOLUSU-116</t>
  </si>
  <si>
    <t>S-S-KOLUSU-117</t>
  </si>
  <si>
    <t>S-S-KOLUSU-118</t>
  </si>
  <si>
    <t>S-S-KOLUSU-119</t>
  </si>
  <si>
    <t>S-S-KOLUSU-120</t>
  </si>
  <si>
    <t>S-S-KOLUSU-121</t>
  </si>
  <si>
    <t>S-S-KOLUSU-122</t>
  </si>
  <si>
    <t>S-S-KOLUSU-123</t>
  </si>
  <si>
    <t>S-S-KOLUSU-124</t>
  </si>
  <si>
    <t>S-S-KOLUSU-125</t>
  </si>
  <si>
    <t>S-S-KOLUSU-126</t>
  </si>
  <si>
    <t>S-B-KOLUSU--96</t>
  </si>
  <si>
    <t>S-B-KOLUSU--97</t>
  </si>
  <si>
    <t>S-BANGLE-30</t>
  </si>
  <si>
    <t>S-AARUNA-21</t>
  </si>
  <si>
    <t>S-BANGLE-31</t>
  </si>
  <si>
    <t>S-BANGLE-32</t>
  </si>
  <si>
    <t>S-BANGLE-33</t>
  </si>
  <si>
    <t>S-BANGLE-34</t>
  </si>
  <si>
    <t>S-BANGLE-35</t>
  </si>
  <si>
    <t>S-KAPPU-N-43</t>
  </si>
  <si>
    <t>G-STUD-68</t>
  </si>
  <si>
    <t>G-STUD-69</t>
  </si>
  <si>
    <t>G-STUD-70</t>
  </si>
  <si>
    <t>G-STUD-71</t>
  </si>
  <si>
    <t>G-STUD-72</t>
  </si>
  <si>
    <t>G-STUD-73</t>
  </si>
  <si>
    <t>G-STUD-74</t>
  </si>
  <si>
    <t>G-STUD-75</t>
  </si>
  <si>
    <t>G-STUD-76</t>
  </si>
  <si>
    <t>G-STUD-77</t>
  </si>
  <si>
    <t>G-STUD-78</t>
  </si>
  <si>
    <t>G-STUD-79</t>
  </si>
  <si>
    <t>G-RING-75</t>
  </si>
  <si>
    <t>G-RING-76</t>
  </si>
  <si>
    <t>G-RING-77</t>
  </si>
  <si>
    <t>G-RING-78</t>
  </si>
  <si>
    <t>G-RING-79</t>
  </si>
  <si>
    <t>G-RING-80</t>
  </si>
  <si>
    <t>G-PESERI-30-2</t>
  </si>
  <si>
    <t>G-PESERI-32-2</t>
  </si>
  <si>
    <t>G-PESERI-31-2</t>
  </si>
  <si>
    <t>G-PESERI-33-2</t>
  </si>
  <si>
    <t>G-PESERI-34-2</t>
  </si>
  <si>
    <t>G-PESERI-35-2</t>
  </si>
  <si>
    <t>G-PESERI-36-2</t>
  </si>
  <si>
    <t>G-PESERI-48-2</t>
  </si>
  <si>
    <t>S-BARACELET-B-42</t>
  </si>
  <si>
    <t>S-BARACELET-G-92.5-32</t>
  </si>
  <si>
    <t>S-BARACELET-G-92.5-33</t>
  </si>
  <si>
    <t>S-BARACELET-G-92.5-34</t>
  </si>
  <si>
    <t>S-BARACELET-G-92.5-35</t>
  </si>
  <si>
    <t>S-BARACELET-G-92.5-36</t>
  </si>
  <si>
    <t>S-BARACELET-G-92.5-37</t>
  </si>
  <si>
    <t>S-BARACELET-G-92.5-38</t>
  </si>
  <si>
    <t>S-BARACELET-G-92.5-39</t>
  </si>
  <si>
    <t>S-BARACELET-G-92.5-40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</si>
</sst>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₹&quot;\ #,##0.00;&quot;₹&quot;\ \-#,##0.00"/>
    <numFmt numFmtId="44" formatCode="_ &quot;₹&quot;\ * #,##0.00_ ;_ &quot;₹&quot;\ * \-#,##0.00_ ;_ &quot;₹&quot;\ * &quot;-&quot;??_ ;_ @_ "/>
    <numFmt numFmtId="164" formatCode="0.000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2"/>
      <name val="Calibri"/>
      <family val="2"/>
      <scheme val="minor"/>
    </font>
    <font>
      <b/>
      <sz val="18"/>
      <color rgb="FFE8E8E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156082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44B3E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B3E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2" xfId="0" applyFont="1" applyBorder="1"/>
    <xf numFmtId="164" fontId="2" fillId="0" borderId="3" xfId="0" applyNumberFormat="1" applyFont="1" applyBorder="1"/>
    <xf numFmtId="4" fontId="2" fillId="0" borderId="3" xfId="0" applyNumberFormat="1" applyFont="1" applyBorder="1"/>
    <xf numFmtId="165" fontId="2" fillId="0" borderId="3" xfId="0" applyNumberFormat="1" applyFont="1" applyBorder="1"/>
    <xf numFmtId="7" fontId="2" fillId="0" borderId="4" xfId="1" applyNumberFormat="1" applyFont="1" applyFill="1" applyBorder="1"/>
    <xf numFmtId="7" fontId="2" fillId="0" borderId="0" xfId="1" applyNumberFormat="1" applyFont="1" applyFill="1" applyBorder="1"/>
    <xf numFmtId="2" fontId="2" fillId="0" borderId="3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4" fontId="2" fillId="0" borderId="6" xfId="0" applyNumberFormat="1" applyFont="1" applyBorder="1"/>
    <xf numFmtId="165" fontId="2" fillId="0" borderId="6" xfId="0" applyNumberFormat="1" applyFont="1" applyBorder="1"/>
    <xf numFmtId="7" fontId="2" fillId="0" borderId="7" xfId="1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7" fontId="2" fillId="3" borderId="4" xfId="1" applyNumberFormat="1" applyFont="1" applyFill="1" applyBorder="1"/>
    <xf numFmtId="7" fontId="2" fillId="3" borderId="11" xfId="1" applyNumberFormat="1" applyFont="1" applyFill="1" applyBorder="1"/>
    <xf numFmtId="7" fontId="2" fillId="0" borderId="4" xfId="1" applyNumberFormat="1" applyFont="1" applyBorder="1"/>
    <xf numFmtId="2" fontId="2" fillId="3" borderId="3" xfId="0" applyNumberFormat="1" applyFont="1" applyFill="1" applyBorder="1"/>
    <xf numFmtId="2" fontId="2" fillId="0" borderId="6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/>
    <xf numFmtId="164" fontId="2" fillId="3" borderId="9" xfId="0" applyNumberFormat="1" applyFont="1" applyFill="1" applyBorder="1"/>
    <xf numFmtId="2" fontId="2" fillId="3" borderId="9" xfId="0" applyNumberFormat="1" applyFont="1" applyFill="1" applyBorder="1"/>
    <xf numFmtId="165" fontId="2" fillId="3" borderId="9" xfId="0" applyNumberFormat="1" applyFont="1" applyFill="1" applyBorder="1"/>
    <xf numFmtId="7" fontId="2" fillId="3" borderId="10" xfId="1" applyNumberFormat="1" applyFont="1" applyFill="1" applyBorder="1"/>
    <xf numFmtId="0" fontId="5" fillId="0" borderId="2" xfId="0" applyFont="1" applyBorder="1"/>
    <xf numFmtId="164" fontId="5" fillId="0" borderId="3" xfId="0" applyNumberFormat="1" applyFont="1" applyBorder="1"/>
    <xf numFmtId="0" fontId="5" fillId="0" borderId="3" xfId="0" applyFont="1" applyBorder="1"/>
    <xf numFmtId="165" fontId="5" fillId="0" borderId="3" xfId="0" applyNumberFormat="1" applyFont="1" applyBorder="1"/>
    <xf numFmtId="7" fontId="5" fillId="0" borderId="4" xfId="1" applyNumberFormat="1" applyFont="1" applyFill="1" applyBorder="1"/>
    <xf numFmtId="164" fontId="5" fillId="0" borderId="13" xfId="0" applyNumberFormat="1" applyFont="1" applyBorder="1"/>
    <xf numFmtId="2" fontId="5" fillId="0" borderId="13" xfId="0" applyNumberFormat="1" applyFont="1" applyBorder="1"/>
    <xf numFmtId="165" fontId="5" fillId="0" borderId="13" xfId="0" applyNumberFormat="1" applyFont="1" applyBorder="1"/>
    <xf numFmtId="7" fontId="5" fillId="0" borderId="4" xfId="0" applyNumberFormat="1" applyFont="1" applyBorder="1"/>
    <xf numFmtId="0" fontId="2" fillId="4" borderId="3" xfId="0" applyFont="1" applyFill="1" applyBorder="1"/>
    <xf numFmtId="44" fontId="2" fillId="4" borderId="3" xfId="1" applyFont="1" applyFill="1" applyBorder="1"/>
    <xf numFmtId="44" fontId="2" fillId="0" borderId="3" xfId="1" applyFont="1" applyBorder="1"/>
    <xf numFmtId="164" fontId="6" fillId="5" borderId="3" xfId="0" applyNumberFormat="1" applyFont="1" applyFill="1" applyBorder="1"/>
    <xf numFmtId="44" fontId="6" fillId="5" borderId="3" xfId="1" applyFont="1" applyFill="1" applyBorder="1"/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/>
    <xf numFmtId="44" fontId="2" fillId="0" borderId="0" xfId="1" applyFont="1" applyBorder="1"/>
    <xf numFmtId="44" fontId="2" fillId="0" borderId="0" xfId="1" applyFont="1"/>
    <xf numFmtId="0" fontId="2" fillId="3" borderId="2" xfId="0" applyFont="1" applyFill="1" applyBorder="1"/>
    <xf numFmtId="0" fontId="2" fillId="3" borderId="14" xfId="0" applyFont="1" applyFill="1" applyBorder="1"/>
    <xf numFmtId="44" fontId="6" fillId="5" borderId="0" xfId="1" applyFont="1" applyFill="1" applyBorder="1"/>
    <xf numFmtId="0" fontId="2" fillId="3" borderId="15" xfId="0" applyFont="1" applyFill="1" applyBorder="1"/>
    <xf numFmtId="0" fontId="2" fillId="0" borderId="15" xfId="0" applyFont="1" applyBorder="1"/>
    <xf numFmtId="7" fontId="0" fillId="0" borderId="0" xfId="0" applyNumberFormat="1"/>
    <xf numFmtId="7" fontId="2" fillId="0" borderId="3" xfId="1" applyNumberFormat="1" applyFont="1" applyFill="1" applyBorder="1"/>
    <xf numFmtId="0" fontId="2" fillId="0" borderId="0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/>
    <xf numFmtId="7" fontId="2" fillId="0" borderId="6" xfId="1" applyNumberFormat="1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4" fontId="2" fillId="0" borderId="0" xfId="0" applyNumberFormat="1" applyFont="1" applyBorder="1"/>
    <xf numFmtId="165" fontId="2" fillId="0" borderId="0" xfId="0" applyNumberFormat="1" applyFont="1" applyBorder="1"/>
    <xf numFmtId="0" fontId="2" fillId="0" borderId="3" xfId="1" applyNumberFormat="1" applyFont="1" applyBorder="1"/>
    <xf numFmtId="0" fontId="2" fillId="0" borderId="3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7" fontId="2" fillId="0" borderId="1" xfId="1" applyNumberFormat="1" applyFont="1" applyFill="1" applyBorder="1"/>
    <xf numFmtId="0" fontId="0" fillId="0" borderId="3" xfId="0" applyFont="1" applyBorder="1"/>
    <xf numFmtId="44" fontId="0" fillId="0" borderId="3" xfId="1" applyFont="1" applyBorder="1"/>
    <xf numFmtId="2" fontId="0" fillId="0" borderId="3" xfId="0" applyNumberFormat="1" applyFont="1" applyBorder="1"/>
    <xf numFmtId="164" fontId="2" fillId="0" borderId="16" xfId="0" applyNumberFormat="1" applyFont="1" applyBorder="1"/>
    <xf numFmtId="2" fontId="2" fillId="0" borderId="16" xfId="0" applyNumberFormat="1" applyFont="1" applyBorder="1"/>
    <xf numFmtId="165" fontId="2" fillId="0" borderId="16" xfId="0" applyNumberFormat="1" applyFont="1" applyBorder="1"/>
    <xf numFmtId="7" fontId="2" fillId="0" borderId="8" xfId="1" applyNumberFormat="1" applyFont="1" applyFill="1" applyBorder="1"/>
    <xf numFmtId="164" fontId="5" fillId="0" borderId="6" xfId="0" applyNumberFormat="1" applyFont="1" applyBorder="1"/>
    <xf numFmtId="2" fontId="5" fillId="0" borderId="6" xfId="0" applyNumberFormat="1" applyFont="1" applyBorder="1"/>
    <xf numFmtId="165" fontId="5" fillId="0" borderId="6" xfId="0" applyNumberFormat="1" applyFont="1" applyBorder="1"/>
    <xf numFmtId="7" fontId="5" fillId="0" borderId="7" xfId="0" applyNumberFormat="1" applyFont="1" applyBorder="1"/>
    <xf numFmtId="7" fontId="2" fillId="0" borderId="0" xfId="0" applyNumberFormat="1" applyFont="1"/>
    <xf numFmtId="0" fontId="2" fillId="5" borderId="0" xfId="0" applyFont="1" applyFill="1"/>
    <xf numFmtId="164" fontId="2" fillId="0" borderId="0" xfId="0" applyNumberFormat="1" applyFont="1"/>
    <xf numFmtId="0" fontId="0" fillId="0" borderId="3" xfId="0" applyBorder="1"/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2" fillId="7" borderId="0" xfId="0" applyFont="1" applyFill="1"/>
    <xf numFmtId="164" fontId="2" fillId="0" borderId="8" xfId="0" applyNumberFormat="1" applyFont="1" applyBorder="1"/>
    <xf numFmtId="2" fontId="2" fillId="0" borderId="8" xfId="0" applyNumberFormat="1" applyFont="1" applyBorder="1"/>
    <xf numFmtId="165" fontId="2" fillId="0" borderId="8" xfId="0" applyNumberFormat="1" applyFont="1" applyBorder="1"/>
    <xf numFmtId="0" fontId="2" fillId="0" borderId="16" xfId="0" applyFont="1" applyBorder="1"/>
    <xf numFmtId="7" fontId="2" fillId="0" borderId="16" xfId="1" applyNumberFormat="1" applyFont="1" applyFill="1" applyBorder="1"/>
    <xf numFmtId="0" fontId="8" fillId="2" borderId="17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2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8E8E8"/>
        <name val="Calibri"/>
        <family val="2"/>
        <scheme val="minor"/>
      </font>
      <fill>
        <patternFill patternType="solid">
          <fgColor rgb="FF156082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8E8E8"/>
        <name val="Calibri"/>
        <family val="2"/>
        <scheme val="minor"/>
      </font>
      <fill>
        <patternFill patternType="solid">
          <fgColor rgb="FF156082"/>
          <bgColor rgb="FF15608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1" formatCode="&quot;₹&quot;\ #,##0.00;&quot;₹&quot;\ \-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6F860-03BC-49F5-A967-9AF3675C3FD1}" name="Table32" displayName="Table32" ref="A1:H67" totalsRowShown="0" headerRowDxfId="207" dataDxfId="205" headerRowBorderDxfId="206" tableBorderDxfId="204" totalsRowBorderDxfId="203">
  <autoFilter ref="A1:H67" xr:uid="{A796F860-03BC-49F5-A967-9AF3675C3FD1}"/>
  <tableColumns count="8">
    <tableColumn id="1" xr3:uid="{64E694ED-7393-4DD8-8ABC-E670C0864A5D}" name="GOLD RING" dataDxfId="202"/>
    <tableColumn id="2" xr3:uid="{F34B1178-9A4A-420A-B769-48BFEAA8BFEE}" name="WEIGHT" dataDxfId="201"/>
    <tableColumn id="3" xr3:uid="{CFB657B9-BD0D-49B8-AF62-34BB2FC67E3C}" name="MELTING" dataDxfId="200"/>
    <tableColumn id="4" xr3:uid="{EB8C4162-2CB7-40A2-8612-9712B3A70CC4}" name="WASTAGE" dataDxfId="199"/>
    <tableColumn id="5" xr3:uid="{6E5B247F-67FC-4BFB-BB84-7CC294D1681D}" name="PURE RATE" dataDxfId="198"/>
    <tableColumn id="6" xr3:uid="{C04F4A1D-C874-421D-B5A7-8CC8CE645C08}" name="TOT AMOUNT" dataDxfId="197" dataCellStyle="Currency"/>
    <tableColumn id="7" xr3:uid="{EF3A2720-9B4A-41B2-866B-D07529CDAF99}" name="PURE" dataDxfId="196">
      <calculatedColumnFormula>Table32[[#This Row],[WEIGHT]]*Table32[[#This Row],[MELTING]]/100</calculatedColumnFormula>
    </tableColumn>
    <tableColumn id="8" xr3:uid="{6029576B-AADD-48AB-8845-1842B5808721}" name="Column1" dataDxfId="1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9F83DB-E7C6-4D6A-B7B5-AF08C93CEE2D}" name="Table420" displayName="Table420" ref="A69:H134" totalsRowShown="0" headerRowDxfId="194" dataDxfId="193" tableBorderDxfId="192">
  <autoFilter ref="A69:H134" xr:uid="{9A9F83DB-E7C6-4D6A-B7B5-AF08C93CEE2D}"/>
  <tableColumns count="8">
    <tableColumn id="1" xr3:uid="{C079123E-9AA3-4EA1-8FDF-D0EED9E2F3C4}" name="GOLD STUD" dataDxfId="191"/>
    <tableColumn id="2" xr3:uid="{3C14DB8E-EBD3-4BCA-8949-085CC06A8C32}" name="WEIGHT" dataDxfId="190"/>
    <tableColumn id="3" xr3:uid="{915A4797-88A4-42B9-A5E8-3AAF95B22F13}" name="MELTING" dataDxfId="189"/>
    <tableColumn id="4" xr3:uid="{2C36E94C-AED4-4DFD-B111-8354036939CE}" name="WASTAGE" dataDxfId="188"/>
    <tableColumn id="5" xr3:uid="{BBEE085C-8182-4A5C-8FA0-B0140E9B23DE}" name="PURE RATE" dataDxfId="187"/>
    <tableColumn id="6" xr3:uid="{E4301438-60E4-46F1-AF68-780786AA20DE}" name="TOT AMOUNT" dataDxfId="186" dataCellStyle="Currency">
      <calculatedColumnFormula>(((B70*C70)/100)*E70)</calculatedColumnFormula>
    </tableColumn>
    <tableColumn id="7" xr3:uid="{260AD6F3-FF40-406D-A6A4-E7465CCC0FCB}" name="PURE" dataDxfId="185">
      <calculatedColumnFormula>Table420[[#This Row],[WEIGHT]]*Table420[[#This Row],[MELTING]]/100</calculatedColumnFormula>
    </tableColumn>
    <tableColumn id="8" xr3:uid="{9A9A5DAA-E495-40FB-9EE9-246E8B838E26}" name="Column1" dataDxfId="1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7544F3-F3CA-4ECD-9AF2-151EE8B1E758}" name="Table521" displayName="Table521" ref="A135:G165" totalsRowShown="0" headerRowDxfId="183" dataDxfId="181" headerRowBorderDxfId="182" tableBorderDxfId="180" totalsRowBorderDxfId="179">
  <autoFilter ref="A135:G165" xr:uid="{1A7544F3-F3CA-4ECD-9AF2-151EE8B1E758}"/>
  <tableColumns count="7">
    <tableColumn id="1" xr3:uid="{FDE29CB0-5A4B-489B-9DC0-43831748F3EC}" name="G-THAALI" dataDxfId="178"/>
    <tableColumn id="2" xr3:uid="{4CA2E758-9C78-4C7F-AA88-680521C3FB08}" name="WEIGHT" dataDxfId="177"/>
    <tableColumn id="3" xr3:uid="{0969A719-10E1-41C3-8DE2-62898F09D02B}" name="MELTING" dataDxfId="176"/>
    <tableColumn id="4" xr3:uid="{A623B21F-8904-4E9F-AEF1-D93091000ECC}" name="WASTAGE" dataDxfId="175">
      <calculatedColumnFormula>77-C136</calculatedColumnFormula>
    </tableColumn>
    <tableColumn id="5" xr3:uid="{0998192D-E3B9-4517-B7EF-0088A2A40A0E}" name="PURE RATE" dataDxfId="174"/>
    <tableColumn id="6" xr3:uid="{32A95675-1CE5-4970-974D-551C9779A62A}" name="TOT AMOUNT" dataDxfId="173" dataCellStyle="Currency">
      <calculatedColumnFormula>(((B136*C136)/100)*E136)</calculatedColumnFormula>
    </tableColumn>
    <tableColumn id="7" xr3:uid="{71859A1C-BDDA-469E-8082-D2522CAD5088}" name="PURE" dataDxfId="172">
      <calculatedColumnFormula>Table521[[#This Row],[WEIGHT]]*Table521[[#This Row],[MELTING]]/100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BDA8A-00BC-43F9-9F4E-BF84975DAD4D}" name="Table622" displayName="Table622" ref="A170:G182" totalsRowShown="0" headerRowDxfId="171" dataDxfId="169" headerRowBorderDxfId="170" tableBorderDxfId="168" totalsRowBorderDxfId="167">
  <autoFilter ref="A170:G182" xr:uid="{E7BBDA8A-00BC-43F9-9F4E-BF84975DAD4D}"/>
  <tableColumns count="7">
    <tableColumn id="1" xr3:uid="{738D9449-CF9D-4FBF-A04C-F9645A8B7980}" name="GOLD CHAIN" dataDxfId="166"/>
    <tableColumn id="2" xr3:uid="{543C5A25-30FB-481F-8DEA-8CD44F79200E}" name="WEIGHT" dataDxfId="165"/>
    <tableColumn id="3" xr3:uid="{9EFBE1B0-3F15-45D8-B462-B80AB4A1FD9D}" name="MELTING" dataDxfId="164"/>
    <tableColumn id="4" xr3:uid="{4D61368F-9B6A-4A49-A04B-1C84E048BDF6}" name="WASTAGE" dataDxfId="163"/>
    <tableColumn id="5" xr3:uid="{030AA44C-04F7-4693-B508-119AF5E28C56}" name="PURE RATE" dataDxfId="162"/>
    <tableColumn id="6" xr3:uid="{49565739-ABB3-4324-A456-2E19DCFC1141}" name="TOT AMOUNT" dataDxfId="161" dataCellStyle="Currency"/>
    <tableColumn id="7" xr3:uid="{60449482-713B-40BC-A077-C397B9B15C37}" name="PURE" dataDxfId="160">
      <calculatedColumnFormula>Table622[[#This Row],[WEIGHT]]*Table622[[#This Row],[MELTING]]/100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22111-09F5-4FCF-8F05-185BEEB68888}" name="Table723" displayName="Table723" ref="A189:G264" totalsRowShown="0" headerRowDxfId="159" dataDxfId="157" headerRowBorderDxfId="158" tableBorderDxfId="156" totalsRowBorderDxfId="155">
  <autoFilter ref="A189:G264" xr:uid="{1F322111-09F5-4FCF-8F05-185BEEB68888}"/>
  <tableColumns count="7">
    <tableColumn id="1" xr3:uid="{3128F976-7425-41D4-B458-F4BD3DF8CA48}" name="GOLD PESERI" dataDxfId="154"/>
    <tableColumn id="2" xr3:uid="{2CECFA18-779D-4876-B47D-85F2F3434CED}" name="WEIGHT" dataDxfId="153"/>
    <tableColumn id="3" xr3:uid="{BBE42F92-F763-4B81-899B-76465130AC95}" name="MELTING" dataDxfId="152"/>
    <tableColumn id="4" xr3:uid="{0CEB9A56-4D03-46A1-80B3-4012DCC84856}" name="WASTAGE" dataDxfId="151"/>
    <tableColumn id="5" xr3:uid="{00A7C888-0201-4888-9722-03F57F839073}" name="PURE RATE" dataDxfId="150"/>
    <tableColumn id="6" xr3:uid="{7CDE8D8A-5AD2-4DD9-8F23-52FB0A32EC74}" name="TOT AMOUNT" dataDxfId="149" dataCellStyle="Currency">
      <calculatedColumnFormula>(((B190*C190)/100)*E190)</calculatedColumnFormula>
    </tableColumn>
    <tableColumn id="7" xr3:uid="{9159C978-3DEC-476F-A757-7928E482287E}" name="PURE" dataDxfId="148">
      <calculatedColumnFormula>Table723[[#This Row],[WEIGHT]]*Table723[[#This Row],[MELTING]]/100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C028F0-86A9-4EC6-8EDF-4CCF2D827997}" name="Table1838" displayName="Table1838" ref="A269:F501" totalsRowShown="0" headerRowDxfId="147" headerRowBorderDxfId="146" tableBorderDxfId="145" totalsRowBorderDxfId="144">
  <autoFilter ref="A269:F501" xr:uid="{F1C028F0-86A9-4EC6-8EDF-4CCF2D827997}"/>
  <tableColumns count="6">
    <tableColumn id="1" xr3:uid="{594649B8-16BB-46FF-BADB-0334628C0A3E}" name="SILVER RING" dataDxfId="143"/>
    <tableColumn id="2" xr3:uid="{14375F2F-334C-428E-B784-BDB33354FA2A}" name="WEIGHT" dataDxfId="142"/>
    <tableColumn id="3" xr3:uid="{29646F27-9834-402E-8A94-C50DFA4FE426}" name="MELTING" dataDxfId="141"/>
    <tableColumn id="4" xr3:uid="{9386042E-DF5A-4A46-843B-5829C1D65CD4}" name="WASTAGE" dataDxfId="140"/>
    <tableColumn id="5" xr3:uid="{D23907A2-288C-4A1A-8FF2-9C437FE75DED}" name="PURE RATE" dataDxfId="139"/>
    <tableColumn id="6" xr3:uid="{49139C3E-CC87-4B06-A208-387F15B279D1}" name="TOT AMOUNT" dataDxfId="138" dataCellStyle="Curren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B9016B-A0A7-4ED0-A1EC-8640EEB34439}" name="Table824" displayName="Table824" ref="A502:F575" totalsRowShown="0" headerRowDxfId="137" dataDxfId="135" headerRowBorderDxfId="136" tableBorderDxfId="134">
  <autoFilter ref="A502:F575" xr:uid="{74B9016B-A0A7-4ED0-A1EC-8640EEB34439}"/>
  <tableColumns count="6">
    <tableColumn id="1" xr3:uid="{16CFABFE-A88E-4521-B1AF-AFC1FB9C4DCD}" name="SILVER CHAIN" dataDxfId="133"/>
    <tableColumn id="2" xr3:uid="{F961708B-3935-44AC-9CE2-F240F1AD5E22}" name="WEIGHT" dataDxfId="132"/>
    <tableColumn id="3" xr3:uid="{8AA5BDFF-1CB2-4727-A681-3FF2A1B7C762}" name="MELTING" dataDxfId="131"/>
    <tableColumn id="4" xr3:uid="{D21B3253-BBD7-4C1A-97D3-1B9AA00AAFC7}" name="WASTAGE" dataDxfId="130"/>
    <tableColumn id="5" xr3:uid="{1CBF1606-0400-4D8B-8CE4-302FBD419855}" name="PURE RATE" dataDxfId="129"/>
    <tableColumn id="6" xr3:uid="{D60EF3C6-4FF1-4399-8083-A6EFEE14E535}" name="TOT AMOUNT" dataDxfId="128" dataCellStyle="Currency">
      <calculatedColumnFormula>B503*E503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285891-97DB-49F5-BB9E-7668C76B1DA5}" name="Table925" displayName="Table925" ref="A576:G611" totalsRowShown="0" headerRowDxfId="127" dataDxfId="125" headerRowBorderDxfId="126" tableBorderDxfId="124" totalsRowBorderDxfId="123">
  <autoFilter ref="A576:G611" xr:uid="{08285891-97DB-49F5-BB9E-7668C76B1DA5}"/>
  <tableColumns count="7">
    <tableColumn id="1" xr3:uid="{9921AA98-1864-4B0C-BE5F-F9A7EB5DE2DF}" name="SILVER BRACELET BOYS" dataDxfId="122"/>
    <tableColumn id="2" xr3:uid="{17219F28-D1A9-4FC4-A06B-C7745279908E}" name="WEIGHT" dataDxfId="121"/>
    <tableColumn id="3" xr3:uid="{5A7C864F-E87A-46A7-B0A4-CA649FD02261}" name="MELTING" dataDxfId="120"/>
    <tableColumn id="4" xr3:uid="{A7E79502-4324-422E-A8DC-26BE7FCD4D15}" name="WASTAGE" dataDxfId="119"/>
    <tableColumn id="5" xr3:uid="{BA39DE3E-BEB5-4B63-A2B2-3C4447941927}" name="PURE RATE" dataDxfId="118"/>
    <tableColumn id="6" xr3:uid="{29EEBD98-DF1E-4A9E-BE2D-9C11764D8C13}" name="TOT AMOUNT" dataDxfId="117" dataCellStyle="Currency"/>
    <tableColumn id="7" xr3:uid="{D5D95F50-54D8-49DA-BC20-F6721421BE83}" name="Column1" dataDxfId="1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ACD09E-9BD0-4A5C-8892-90EE3F7D4AE4}" name="Table1026" displayName="Table1026" ref="A614:F642" totalsRowShown="0" headerRowDxfId="115" dataDxfId="113" headerRowBorderDxfId="114" tableBorderDxfId="112" totalsRowBorderDxfId="111">
  <autoFilter ref="A614:F642" xr:uid="{29ACD09E-9BD0-4A5C-8892-90EE3F7D4AE4}"/>
  <tableColumns count="6">
    <tableColumn id="1" xr3:uid="{AB02A6BD-4B2A-413B-89BE-FF590285345C}" name="SILVER BRACELET GIRLS" dataDxfId="110"/>
    <tableColumn id="2" xr3:uid="{B474F0C7-1FDB-4AD6-84D7-51229CAD2497}" name="WEIGHT" dataDxfId="109"/>
    <tableColumn id="3" xr3:uid="{B0A1FB7D-8086-4060-9207-FBBAA3BA04A0}" name="MELTING" dataDxfId="108"/>
    <tableColumn id="4" xr3:uid="{CFEFCB6F-6BD0-4815-83C8-ECA92E35EEC3}" name="WASTAGE" dataDxfId="107"/>
    <tableColumn id="5" xr3:uid="{6F45E08E-63D0-4774-AD49-487201DF4ED7}" name="PURE RATE" dataDxfId="106"/>
    <tableColumn id="6" xr3:uid="{DF94C52A-FCEA-4AA0-8A99-71D0DC4DCA98}" name="TOT AMOUNT" dataDxfId="105" dataCellStyle="Currency">
      <calculatedColumnFormula>B615*E615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032991-44B8-4B99-B874-3890647B6DCF}" name="Table1127" displayName="Table1127" ref="A645:F677" totalsRowShown="0" headerRowDxfId="104" dataDxfId="102" headerRowBorderDxfId="103">
  <autoFilter ref="A645:F677" xr:uid="{B1032991-44B8-4B99-B874-3890647B6DCF}"/>
  <tableColumns count="6">
    <tableColumn id="1" xr3:uid="{C31CBF5C-9350-4E24-9580-400EBFC444E4}" name="SILVER KAPPU" dataDxfId="101"/>
    <tableColumn id="2" xr3:uid="{46D4997A-EC97-47D1-86C6-67BAF09A51E8}" name="WEIGHT" dataDxfId="100"/>
    <tableColumn id="3" xr3:uid="{020E66C4-0902-4EAE-A40D-16D8855432A0}" name="MELTING" dataDxfId="99"/>
    <tableColumn id="4" xr3:uid="{9B008D92-8DA1-44BB-9628-9865B4D36DCC}" name="WASTAGE" dataDxfId="98"/>
    <tableColumn id="5" xr3:uid="{8912CCEA-9408-428A-9F69-9069D141E97E}" name="PURE RATE" dataDxfId="97"/>
    <tableColumn id="6" xr3:uid="{5B955A30-0649-451E-9016-27EF876B96AF}" name="TOT AMOUNT" dataDxfId="96" dataCellStyle="Currency">
      <calculatedColumnFormula>B646*C646/100*E646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457E6B-96D6-4830-B4DA-A1473BD54D55}" name="Table1229" displayName="Table1229" ref="A680:G770" totalsRowShown="0" headerRowDxfId="95" headerRowBorderDxfId="94" tableBorderDxfId="93" totalsRowBorderDxfId="92">
  <autoFilter ref="A680:G770" xr:uid="{D0457E6B-96D6-4830-B4DA-A1473BD54D55}"/>
  <tableColumns count="7">
    <tableColumn id="1" xr3:uid="{9A862D0D-D0EF-42A1-8E74-472A8FECCE02}" name="SALEM KOLUSU" dataDxfId="91"/>
    <tableColumn id="2" xr3:uid="{B545321A-C04E-41A6-98F7-5653BE888A9E}" name="WEIGHT" dataDxfId="90"/>
    <tableColumn id="3" xr3:uid="{DE986E63-3E94-439D-A079-8DC8A8E6413D}" name="MELTING" dataDxfId="89"/>
    <tableColumn id="4" xr3:uid="{D71C5109-9AB2-4652-ACFA-433FA4AA7724}" name="WASTAGE" dataDxfId="88"/>
    <tableColumn id="5" xr3:uid="{87025637-DFD7-4F66-A89D-2F3179457312}" name="PURE RATE" dataDxfId="87"/>
    <tableColumn id="6" xr3:uid="{C1CBF887-F271-43F7-AA0E-6572820CB06E}" name="TOT AMOUNT" dataDxfId="86" dataCellStyle="Currency">
      <calculatedColumnFormula>B681*C681/100*E681</calculatedColumnFormula>
    </tableColumn>
    <tableColumn id="7" xr3:uid="{51187E16-6819-43DB-AEEA-B297EFDF5A3A}" name="Column1" dataDxfId="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77EBEA-ACF4-4C0E-8BE7-8A23A6FA6D85}" name="Table1330" displayName="Table1330" ref="A771:F840" totalsRowShown="0" headerRowDxfId="84" dataDxfId="82" headerRowBorderDxfId="83" tableBorderDxfId="81" totalsRowBorderDxfId="80">
  <autoFilter ref="A771:F840" xr:uid="{9377EBEA-ACF4-4C0E-8BE7-8A23A6FA6D85}"/>
  <tableColumns count="6">
    <tableColumn id="1" xr3:uid="{44304C68-72F3-463F-96A6-B3D4D4AA3302}" name="BOMBAY KOLUSU" dataDxfId="79"/>
    <tableColumn id="2" xr3:uid="{D35C30B4-F8B6-4170-9EA9-ECAF164F00A1}" name="WEIGHT" dataDxfId="78"/>
    <tableColumn id="3" xr3:uid="{EBD58AD0-9F19-436A-9D9E-90E149233488}" name="MELTING" dataDxfId="77"/>
    <tableColumn id="4" xr3:uid="{E25962D2-42C9-4E06-AA35-221977F47F58}" name="WASTAGE" dataDxfId="76"/>
    <tableColumn id="5" xr3:uid="{E1A2B41E-AF32-4FC2-90D9-644F3B648925}" name="PURE RATE" dataDxfId="75"/>
    <tableColumn id="6" xr3:uid="{6F5AD9B6-0E80-46E6-B636-1FE3DCF0004D}" name="TOT AMOUNT" dataDxfId="74" dataCellStyle="Currenc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DEE6A9-F784-499E-AD1C-213ADC45110F}" name="Table1432" displayName="Table1432" ref="A841:F867" totalsRowShown="0" headerRowDxfId="73" dataDxfId="71" headerRowBorderDxfId="72" tableBorderDxfId="70" totalsRowBorderDxfId="69">
  <autoFilter ref="A841:F867" xr:uid="{15DEE6A9-F784-499E-AD1C-213ADC45110F}"/>
  <tableColumns count="6">
    <tableColumn id="1" xr3:uid="{99122897-8E4E-49E5-938A-6981059A92AD}" name="SILVER DOLLER" dataDxfId="68"/>
    <tableColumn id="2" xr3:uid="{C63231A3-AA66-4244-A3E8-09E02B3FDA33}" name="WEIGHT" dataDxfId="67"/>
    <tableColumn id="3" xr3:uid="{E7F4C794-31B8-4919-9A3B-3AC35382EDEB}" name="MELTING" dataDxfId="66"/>
    <tableColumn id="4" xr3:uid="{611F0E87-83B9-4BB0-9235-0AB0B0BF59F0}" name="WASTAGE" dataDxfId="65"/>
    <tableColumn id="5" xr3:uid="{8751294F-54CB-48AF-946B-23E4F2C6AF9B}" name="PURE RATE" dataDxfId="64"/>
    <tableColumn id="6" xr3:uid="{6B7CC4DA-7709-4A24-808D-6C04800F384B}" name="TOT AMOUNT" dataDxfId="63" dataCellStyle="Currency">
      <calculatedColumnFormula>B842*E842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2728D7-B7BB-4ED4-A41B-E50B848774C2}" name="Table1533" displayName="Table1533" ref="A868:F880" totalsRowShown="0" headerRowDxfId="62" headerRowBorderDxfId="61" tableBorderDxfId="60" totalsRowBorderDxfId="59">
  <autoFilter ref="A868:F880" xr:uid="{612728D7-B7BB-4ED4-A41B-E50B848774C2}"/>
  <tableColumns count="6">
    <tableColumn id="1" xr3:uid="{C1453634-C743-4A13-A2E8-FC4E19F9B7BD}" name="AARUNA" dataDxfId="58"/>
    <tableColumn id="2" xr3:uid="{71CE5E0E-84BF-4F61-B609-8A660C01EE0C}" name="WEIGHT" dataDxfId="57"/>
    <tableColumn id="3" xr3:uid="{4BEED504-D0BC-4570-A1DA-4F88E6582B17}" name="MELTING" dataDxfId="56"/>
    <tableColumn id="4" xr3:uid="{82CC44AC-7731-4498-8314-28AD3E35F9DB}" name="WASTAGE" dataDxfId="55"/>
    <tableColumn id="5" xr3:uid="{84131E8A-7596-4BCF-BBE2-DC98AEE1339E}" name="PURE RATE" dataDxfId="54"/>
    <tableColumn id="6" xr3:uid="{2596CD73-80AA-485B-AEED-D613FF097469}" name="TOT AMOUNT" dataDxfId="53" dataCellStyle="Currency">
      <calculatedColumnFormula>B869*C869/100*E869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6F6E4C-4E9F-4762-A43F-E46764F7C8AD}" name="Table1634" displayName="Table1634" ref="A882:F900" totalsRowShown="0" headerRowDxfId="52" headerRowBorderDxfId="51" tableBorderDxfId="50" totalsRowBorderDxfId="49">
  <autoFilter ref="A882:F900" xr:uid="{736F6E4C-4E9F-4762-A43F-E46764F7C8AD}"/>
  <tableColumns count="6">
    <tableColumn id="1" xr3:uid="{3EA8C507-7A92-4E52-AEE6-78B7F9EA8DBD}" name="THANDAI" dataDxfId="48"/>
    <tableColumn id="2" xr3:uid="{0BD56336-EF20-4639-AEC7-1F031104456A}" name="WEIGHT" dataDxfId="47"/>
    <tableColumn id="3" xr3:uid="{DFA9163A-CBD3-40BB-95BF-338673ABC8EC}" name="MELTING" dataDxfId="46"/>
    <tableColumn id="4" xr3:uid="{922BE6F7-83EB-4033-85FB-55FF3342FAFC}" name="WASTAGE" dataDxfId="45"/>
    <tableColumn id="5" xr3:uid="{9505BC71-DA1E-40C0-8033-3F2FBCE97AE8}" name="PURE RATE" dataDxfId="44"/>
    <tableColumn id="6" xr3:uid="{088A474F-02FD-4C9C-B45C-4A002DB661EA}" name="TOT AMOUNT" dataDxfId="43" dataCellStyle="Currenc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EBEC1B2-5950-4F7A-8993-BA89DDE68080}" name="Table1735" displayName="Table1735" ref="A908:G937" totalsRowShown="0" headerRowDxfId="42" dataDxfId="41">
  <autoFilter ref="A908:G937" xr:uid="{DEBEC1B2-5950-4F7A-8993-BA89DDE68080}"/>
  <tableColumns count="7">
    <tableColumn id="1" xr3:uid="{E420C82E-40FA-4B40-A7B5-9E71D543102B}" name="BANGLE" dataDxfId="40"/>
    <tableColumn id="2" xr3:uid="{F297626A-718F-4FE8-84E3-E8ABC775719E}" name="WEIGHT" dataDxfId="39"/>
    <tableColumn id="3" xr3:uid="{EAAFF948-8ED9-41C2-8384-7737AA293C74}" name="MELTING" dataDxfId="38"/>
    <tableColumn id="4" xr3:uid="{9E48DA18-455A-4D36-B8F7-3197CB0A0C55}" name="WASTAGE" dataDxfId="37"/>
    <tableColumn id="5" xr3:uid="{2CE1587F-7EC1-4D62-B2D4-2BE89DCBC05B}" name="PURE RATE" dataDxfId="36"/>
    <tableColumn id="6" xr3:uid="{B2ADF90A-876B-4435-8B2E-B1DAF862FB6B}" name="TOT AMOUNT" dataDxfId="35" dataCellStyle="Currency">
      <calculatedColumnFormula>(((B909*C909)/100)*E909)</calculatedColumnFormula>
    </tableColumn>
    <tableColumn id="7" xr3:uid="{1D0163A8-5302-4956-89A9-6FA4403AA7AC}" name="MC" dataDxfId="3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8A68D3-1907-4697-9BA7-1E0DC29242C3}" name="Table18" displayName="Table18" ref="A265:G268" totalsRowShown="0" tableBorderDxfId="33">
  <autoFilter ref="A265:G268" xr:uid="{3A8A68D3-1907-4697-9BA7-1E0DC29242C3}"/>
  <tableColumns count="7">
    <tableColumn id="1" xr3:uid="{D08637ED-00A0-4148-A005-3B36A2B977FA}" name="GOLD MATTAL"/>
    <tableColumn id="2" xr3:uid="{B036177E-E8E3-4C65-802D-C13BC93CE52D}" name="WEIGHT2"/>
    <tableColumn id="3" xr3:uid="{7961F7C0-53B1-4025-9AE1-82A6A82606C9}" name="MELTING"/>
    <tableColumn id="4" xr3:uid="{7DCF86B5-08B8-4B4C-BA50-74937209B1BF}" name="WASTAGE"/>
    <tableColumn id="5" xr3:uid="{73CF9C08-9775-4C15-964C-3842FD764258}" name="PURE RATE"/>
    <tableColumn id="6" xr3:uid="{46345C85-B352-4A93-9AAC-F09914E0A8E7}" name="TOT AMOUNT"/>
    <tableColumn id="7" xr3:uid="{8E68AF1B-02B5-434F-BC3A-94B5BCDC93BF}" name="PURE">
      <calculatedColumnFormula>Table18[[#This Row],[WEIGHT2]]*Table18[[#This Row],[MELTING]]/100</calculatedColumnFormula>
    </tableColumn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C6B7A6-DDAE-46B6-893F-5EDC58A42089}" name="Table19" displayName="Table19" ref="A938:F939" totalsRowShown="0" headerRowDxfId="32" dataDxfId="31">
  <autoFilter ref="A938:F939" xr:uid="{87C6B7A6-DDAE-46B6-893F-5EDC58A42089}"/>
  <tableColumns count="6">
    <tableColumn id="1" xr3:uid="{4162F1E3-993F-44E4-B244-ACB7C9A1D9A0}" name="METTI" dataDxfId="30"/>
    <tableColumn id="2" xr3:uid="{E2B289E9-6FD1-49BD-88B6-931ECD629C34}" name="WEIGHT" dataDxfId="29"/>
    <tableColumn id="3" xr3:uid="{8EDA2E01-8445-4ABD-91C8-502C438C7782}" name="MELTING" dataDxfId="28"/>
    <tableColumn id="4" xr3:uid="{30C12D08-360C-40BD-91A6-F8F1BCE96BF7}" name="WASTAGE" dataDxfId="27">
      <calculatedColumnFormula>65-C939</calculatedColumnFormula>
    </tableColumn>
    <tableColumn id="5" xr3:uid="{88F51A20-0D02-491F-AAE7-7B5E82F519AD}" name="PURE RATE" dataDxfId="26"/>
    <tableColumn id="6" xr3:uid="{7E9FBCF2-0751-4F37-B4AA-7CC69FD523C2}" name="TOT AMOUNT" dataDxfId="25">
      <calculatedColumnFormula>B939*C939/100*E939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DB3D6-9789-4D17-AAFA-50680B2DDDBC}" name="Table2" displayName="Table2" ref="A902:G906" totalsRowShown="0" headerRowDxfId="24" dataDxfId="23">
  <autoFilter ref="A902:G906" xr:uid="{6CDDB3D6-9789-4D17-AAFA-50680B2DDDBC}"/>
  <tableColumns count="7">
    <tableColumn id="1" xr3:uid="{0347FCC6-8448-4756-8FF5-B79190A4AFFD}" name="KALMACHI LAMP" dataDxfId="22"/>
    <tableColumn id="2" xr3:uid="{967DF96B-7D40-44A1-B32E-5932929BAA0A}" name="WEIGHT" dataDxfId="21"/>
    <tableColumn id="3" xr3:uid="{578188B4-F830-4BDA-B16F-57F1DD065BA1}" name="MELTING" dataDxfId="20"/>
    <tableColumn id="4" xr3:uid="{4EE5410B-9B17-4BC5-A250-742A9186E9F3}" name="WASTAGE" dataDxfId="19"/>
    <tableColumn id="5" xr3:uid="{C559BB13-0439-4D50-AAE6-BE5BF3358943}" name="PURE RATE" dataDxfId="18"/>
    <tableColumn id="6" xr3:uid="{6523AF8D-E3E9-48CF-9849-83170F5FEBFA}" name="TOT AMOUNT" dataDxfId="17" dataCellStyle="Currency">
      <calculatedColumnFormula>(((C903*E903/100)+G903)*B903)</calculatedColumnFormula>
    </tableColumn>
    <tableColumn id="7" xr3:uid="{3DC954AF-636C-4AC9-BDD2-3C1C250823B0}" name="MC" dataDxfId="1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85294A6-4B38-456D-B7BC-B83AC014A95F}" name="Table20" displayName="Table20" ref="A941:F943" totalsRowShown="0" headerRowDxfId="15" dataDxfId="14">
  <autoFilter ref="A941:F943" xr:uid="{D85294A6-4B38-456D-B7BC-B83AC014A95F}"/>
  <tableColumns count="6">
    <tableColumn id="1" xr3:uid="{ABBCDDE7-57A9-47EA-B160-76369038176F}" name="PESERRI" dataDxfId="13"/>
    <tableColumn id="2" xr3:uid="{B8E05271-2BE1-4F64-AECD-DA39F432BEC0}" name="WEIGHT" dataDxfId="12"/>
    <tableColumn id="3" xr3:uid="{5EA9ED0A-AEFB-4CB5-8CC9-CD67A1C9F066}" name="MELTING" dataDxfId="11"/>
    <tableColumn id="4" xr3:uid="{D8D0E6A9-9BB4-4577-A8D3-C49F0C3E5607}" name="WASTAGE" dataDxfId="10"/>
    <tableColumn id="5" xr3:uid="{CB78518F-40AB-45F4-8256-1F97C285B1D8}" name="PURE RATE" dataDxfId="9"/>
    <tableColumn id="6" xr3:uid="{08573B90-F6C3-451D-BDFF-19FD67CAA644}" name="TOT AMOUNT" dataDxfId="8" dataCellStyle="Currency">
      <calculatedColumnFormula>B942*C942/100*E942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5906D1-AA4A-47F1-9E3B-239F84992306}" name="Table21" displayName="Table21" ref="A945:F946" totalsRowShown="0" headerRowDxfId="7" headerRowBorderDxfId="6">
  <autoFilter ref="A945:F946" xr:uid="{3B5906D1-AA4A-47F1-9E3B-239F84992306}"/>
  <tableColumns count="6">
    <tableColumn id="1" xr3:uid="{732C320D-FF47-4030-B84F-ACCC7C3E9AF1}" name="AARUNA" dataDxfId="5"/>
    <tableColumn id="2" xr3:uid="{416F87F9-E695-4A2A-8E34-AAE61C1D7A1C}" name="WEIGHT" dataDxfId="4"/>
    <tableColumn id="3" xr3:uid="{6CD1E940-FDA3-4A24-8A3E-C6E3663FFA79}" name="MELTING" dataDxfId="3"/>
    <tableColumn id="4" xr3:uid="{04B56584-A562-46E4-A2FC-B8CD3903CDDF}" name="WASTAGE" dataDxfId="2"/>
    <tableColumn id="5" xr3:uid="{E246D5B2-53B3-4226-9930-0F45F72847F2}" name="PURE RATE" dataDxfId="1"/>
    <tableColumn id="6" xr3:uid="{198EF0A1-E686-4161-A803-92703468FB77}" name="TOT AMOUNT" dataDxfId="0" dataCellStyle="Currency">
      <calculatedColumnFormula>B946*C946/100*E946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BA8-A2F1-4AE1-A31E-EA55438A8344}">
  <sheetPr codeName="Sheet6"/>
  <dimension ref="A1:H37"/>
  <sheetViews>
    <sheetView workbookViewId="0">
      <selection activeCell="I10" sqref="I10"/>
    </sheetView>
  </sheetViews>
  <sheetFormatPr defaultRowHeight="14.4" x14ac:dyDescent="0.3"/>
  <cols>
    <col min="1" max="1" width="11.77734375" bestFit="1" customWidth="1"/>
    <col min="2" max="2" width="16.109375" bestFit="1" customWidth="1"/>
    <col min="3" max="5" width="9.33203125" bestFit="1" customWidth="1"/>
    <col min="6" max="6" width="15.44140625" bestFit="1" customWidth="1"/>
    <col min="7" max="7" width="17.109375" bestFit="1" customWidth="1"/>
    <col min="8" max="8" width="9.5546875" bestFit="1" customWidth="1"/>
  </cols>
  <sheetData>
    <row r="1" spans="1:8" x14ac:dyDescent="0.3">
      <c r="A1" t="s">
        <v>797</v>
      </c>
      <c r="B1" t="s">
        <v>798</v>
      </c>
    </row>
    <row r="2" spans="1:8" x14ac:dyDescent="0.3">
      <c r="F2" s="55"/>
      <c r="G2" s="55"/>
      <c r="H2" s="55"/>
    </row>
    <row r="3" spans="1:8" x14ac:dyDescent="0.3">
      <c r="F3" s="55"/>
      <c r="G3" s="55"/>
      <c r="H3" s="55"/>
    </row>
    <row r="4" spans="1:8" x14ac:dyDescent="0.3">
      <c r="F4" s="55"/>
      <c r="G4" s="55"/>
      <c r="H4" s="55"/>
    </row>
    <row r="5" spans="1:8" x14ac:dyDescent="0.3">
      <c r="F5" s="55"/>
      <c r="G5" s="55"/>
      <c r="H5" s="55"/>
    </row>
    <row r="6" spans="1:8" x14ac:dyDescent="0.3">
      <c r="F6" s="55"/>
      <c r="G6" s="55"/>
      <c r="H6" s="55"/>
    </row>
    <row r="12" spans="1:8" x14ac:dyDescent="0.3">
      <c r="H12" s="55"/>
    </row>
    <row r="35" spans="7:7" x14ac:dyDescent="0.3">
      <c r="G35" s="55"/>
    </row>
    <row r="36" spans="7:7" x14ac:dyDescent="0.3">
      <c r="G36" s="55"/>
    </row>
    <row r="37" spans="7:7" x14ac:dyDescent="0.3">
      <c r="G37" s="5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46"/>
  <sheetViews>
    <sheetView tabSelected="1" topLeftCell="A934" zoomScaleNormal="100" workbookViewId="0">
      <selection activeCell="D948" sqref="D948"/>
    </sheetView>
  </sheetViews>
  <sheetFormatPr defaultRowHeight="23.4" x14ac:dyDescent="0.45"/>
  <cols>
    <col min="1" max="1" width="39.21875" style="1" bestFit="1" customWidth="1"/>
    <col min="2" max="2" width="17.109375" style="1" bestFit="1" customWidth="1"/>
    <col min="3" max="3" width="18.6640625" style="1" bestFit="1" customWidth="1"/>
    <col min="4" max="4" width="19.77734375" style="1" bestFit="1" customWidth="1"/>
    <col min="5" max="5" width="21.33203125" style="1" bestFit="1" customWidth="1"/>
    <col min="6" max="6" width="25.44140625" style="1" bestFit="1" customWidth="1"/>
    <col min="7" max="8" width="19.6640625" style="1" bestFit="1" customWidth="1"/>
    <col min="9" max="16384" width="8.88671875" style="1"/>
  </cols>
  <sheetData>
    <row r="1" spans="1:8" x14ac:dyDescent="0.4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9" t="s">
        <v>6</v>
      </c>
      <c r="H1" s="2" t="s">
        <v>883</v>
      </c>
    </row>
    <row r="2" spans="1:8" s="57" customFormat="1" x14ac:dyDescent="0.45">
      <c r="A2" s="25" t="s">
        <v>7</v>
      </c>
      <c r="B2" s="5">
        <v>2.0299999999999998</v>
      </c>
      <c r="C2" s="6">
        <v>96.75</v>
      </c>
      <c r="D2" s="6">
        <f>92-C2</f>
        <v>-4.75</v>
      </c>
      <c r="E2" s="7">
        <v>7218.2</v>
      </c>
      <c r="F2" s="56">
        <f>(((B2*C2)/100)*E2)</f>
        <v>14176.725254999998</v>
      </c>
      <c r="G2" s="56">
        <f>Table32[[#This Row],[WEIGHT]]*Table32[[#This Row],[MELTING]]/100</f>
        <v>1.9640249999999997</v>
      </c>
    </row>
    <row r="3" spans="1:8" s="57" customFormat="1" x14ac:dyDescent="0.45">
      <c r="A3" s="25" t="s">
        <v>8</v>
      </c>
      <c r="B3" s="5">
        <v>2.2200000000000002</v>
      </c>
      <c r="C3" s="6">
        <v>96.75</v>
      </c>
      <c r="D3" s="6">
        <v>-4.75</v>
      </c>
      <c r="E3" s="7">
        <v>7218.2</v>
      </c>
      <c r="F3" s="56">
        <v>15503.61</v>
      </c>
      <c r="G3" s="56">
        <f>Table32[[#This Row],[WEIGHT]]*Table32[[#This Row],[MELTING]]/100</f>
        <v>2.14785</v>
      </c>
    </row>
    <row r="4" spans="1:8" x14ac:dyDescent="0.45">
      <c r="A4" s="25" t="s">
        <v>9</v>
      </c>
      <c r="B4" s="5">
        <v>2.1</v>
      </c>
      <c r="C4" s="6">
        <v>96.75</v>
      </c>
      <c r="D4" s="6">
        <v>-4.75</v>
      </c>
      <c r="E4" s="7">
        <v>7218.2</v>
      </c>
      <c r="F4" s="56">
        <f t="shared" ref="F4:F6" si="0">(((B4*C4)/100)*E4)</f>
        <v>14665.577850000001</v>
      </c>
      <c r="G4" s="56">
        <f>Table32[[#This Row],[WEIGHT]]*Table32[[#This Row],[MELTING]]/100</f>
        <v>2.0317500000000002</v>
      </c>
    </row>
    <row r="5" spans="1:8" x14ac:dyDescent="0.45">
      <c r="A5" s="25" t="s">
        <v>10</v>
      </c>
      <c r="B5" s="5">
        <v>1.98</v>
      </c>
      <c r="C5" s="6">
        <v>96.75</v>
      </c>
      <c r="D5" s="6">
        <v>-4.75</v>
      </c>
      <c r="E5" s="7">
        <v>7218.2</v>
      </c>
      <c r="F5" s="56">
        <f t="shared" si="0"/>
        <v>13827.544830000001</v>
      </c>
      <c r="G5" s="56">
        <f>Table32[[#This Row],[WEIGHT]]*Table32[[#This Row],[MELTING]]/100</f>
        <v>1.9156500000000001</v>
      </c>
    </row>
    <row r="6" spans="1:8" x14ac:dyDescent="0.45">
      <c r="A6" s="25" t="s">
        <v>11</v>
      </c>
      <c r="B6" s="5">
        <v>2.06</v>
      </c>
      <c r="C6" s="6">
        <v>96.75</v>
      </c>
      <c r="D6" s="6">
        <v>-4.75</v>
      </c>
      <c r="E6" s="7">
        <v>7218.2</v>
      </c>
      <c r="F6" s="56">
        <f t="shared" si="0"/>
        <v>14386.23351</v>
      </c>
      <c r="G6" s="56">
        <f>Table32[[#This Row],[WEIGHT]]*Table32[[#This Row],[MELTING]]/100</f>
        <v>1.99305</v>
      </c>
    </row>
    <row r="7" spans="1:8" x14ac:dyDescent="0.45">
      <c r="A7" s="25" t="s">
        <v>12</v>
      </c>
      <c r="B7" s="5">
        <v>2.11</v>
      </c>
      <c r="C7" s="6">
        <v>96.75</v>
      </c>
      <c r="D7" s="6">
        <v>-4.75</v>
      </c>
      <c r="E7" s="7">
        <v>7218.2</v>
      </c>
      <c r="F7" s="56">
        <f t="shared" ref="F7:F44" si="1">(((B7*C7)/100)*E7)</f>
        <v>14735.413934999999</v>
      </c>
      <c r="G7" s="56">
        <f>Table32[[#This Row],[WEIGHT]]*Table32[[#This Row],[MELTING]]/100</f>
        <v>2.0414249999999998</v>
      </c>
    </row>
    <row r="8" spans="1:8" x14ac:dyDescent="0.45">
      <c r="A8" s="25" t="s">
        <v>13</v>
      </c>
      <c r="B8" s="5">
        <v>2.0499999999999998</v>
      </c>
      <c r="C8" s="6">
        <v>96.75</v>
      </c>
      <c r="D8" s="6">
        <f t="shared" ref="D8:D13" si="2">92-C8</f>
        <v>-4.75</v>
      </c>
      <c r="E8" s="7">
        <v>7218.2</v>
      </c>
      <c r="F8" s="56">
        <f t="shared" si="1"/>
        <v>14316.397424999997</v>
      </c>
      <c r="G8" s="56">
        <f>Table32[[#This Row],[WEIGHT]]*Table32[[#This Row],[MELTING]]/100</f>
        <v>1.9833749999999997</v>
      </c>
    </row>
    <row r="9" spans="1:8" x14ac:dyDescent="0.45">
      <c r="A9" s="25" t="s">
        <v>14</v>
      </c>
      <c r="B9" s="5">
        <v>2.97</v>
      </c>
      <c r="C9" s="6">
        <v>96.75</v>
      </c>
      <c r="D9" s="6">
        <f t="shared" si="2"/>
        <v>-4.75</v>
      </c>
      <c r="E9" s="7">
        <v>7218.2</v>
      </c>
      <c r="F9" s="56">
        <f t="shared" si="1"/>
        <v>20741.317245000002</v>
      </c>
      <c r="G9" s="56">
        <f>Table32[[#This Row],[WEIGHT]]*Table32[[#This Row],[MELTING]]/100</f>
        <v>2.8734750000000004</v>
      </c>
    </row>
    <row r="10" spans="1:8" x14ac:dyDescent="0.45">
      <c r="A10" s="25" t="s">
        <v>15</v>
      </c>
      <c r="B10" s="5">
        <v>0.92</v>
      </c>
      <c r="C10" s="6">
        <v>96.75</v>
      </c>
      <c r="D10" s="6">
        <f t="shared" si="2"/>
        <v>-4.75</v>
      </c>
      <c r="E10" s="7">
        <v>7218.2</v>
      </c>
      <c r="F10" s="56">
        <f t="shared" si="1"/>
        <v>6424.9198200000001</v>
      </c>
      <c r="G10" s="56">
        <f>Table32[[#This Row],[WEIGHT]]*Table32[[#This Row],[MELTING]]/100</f>
        <v>0.8901</v>
      </c>
    </row>
    <row r="11" spans="1:8" x14ac:dyDescent="0.45">
      <c r="A11" s="25" t="s">
        <v>16</v>
      </c>
      <c r="B11" s="5">
        <v>1.48</v>
      </c>
      <c r="C11" s="6">
        <v>96.75</v>
      </c>
      <c r="D11" s="6">
        <f t="shared" si="2"/>
        <v>-4.75</v>
      </c>
      <c r="E11" s="7">
        <v>7218.2</v>
      </c>
      <c r="F11" s="56">
        <f t="shared" si="1"/>
        <v>10335.74058</v>
      </c>
      <c r="G11" s="56">
        <f>Table32[[#This Row],[WEIGHT]]*Table32[[#This Row],[MELTING]]/100</f>
        <v>1.4319</v>
      </c>
    </row>
    <row r="12" spans="1:8" x14ac:dyDescent="0.45">
      <c r="A12" s="25" t="s">
        <v>17</v>
      </c>
      <c r="B12" s="5">
        <v>1.1299999999999999</v>
      </c>
      <c r="C12" s="6">
        <v>96.75</v>
      </c>
      <c r="D12" s="6">
        <f t="shared" si="2"/>
        <v>-4.75</v>
      </c>
      <c r="E12" s="7">
        <v>7218.2</v>
      </c>
      <c r="F12" s="56">
        <f t="shared" si="1"/>
        <v>7891.4776049999982</v>
      </c>
      <c r="G12" s="56">
        <f>Table32[[#This Row],[WEIGHT]]*Table32[[#This Row],[MELTING]]/100</f>
        <v>1.0932749999999998</v>
      </c>
    </row>
    <row r="13" spans="1:8" x14ac:dyDescent="0.45">
      <c r="A13" s="25" t="s">
        <v>18</v>
      </c>
      <c r="B13" s="5">
        <v>0.97</v>
      </c>
      <c r="C13" s="6">
        <v>96.75</v>
      </c>
      <c r="D13" s="6">
        <f t="shared" si="2"/>
        <v>-4.75</v>
      </c>
      <c r="E13" s="7">
        <v>7218.2</v>
      </c>
      <c r="F13" s="56">
        <f t="shared" si="1"/>
        <v>6774.1002449999996</v>
      </c>
      <c r="G13" s="56">
        <f>Table32[[#This Row],[WEIGHT]]*Table32[[#This Row],[MELTING]]/100</f>
        <v>0.93847499999999995</v>
      </c>
    </row>
    <row r="14" spans="1:8" x14ac:dyDescent="0.45">
      <c r="A14" s="25" t="s">
        <v>19</v>
      </c>
      <c r="B14" s="5">
        <v>0.93</v>
      </c>
      <c r="C14" s="6">
        <v>96.75</v>
      </c>
      <c r="D14" s="6">
        <v>-4.75</v>
      </c>
      <c r="E14" s="7">
        <v>7218.2</v>
      </c>
      <c r="F14" s="56">
        <f t="shared" si="1"/>
        <v>6494.7559050000009</v>
      </c>
      <c r="G14" s="56">
        <f>Table32[[#This Row],[WEIGHT]]*Table32[[#This Row],[MELTING]]/100</f>
        <v>0.8997750000000001</v>
      </c>
    </row>
    <row r="15" spans="1:8" x14ac:dyDescent="0.45">
      <c r="A15" s="25" t="s">
        <v>20</v>
      </c>
      <c r="B15" s="5">
        <v>1.02</v>
      </c>
      <c r="C15" s="6">
        <v>96.75</v>
      </c>
      <c r="D15" s="6">
        <v>-4.75</v>
      </c>
      <c r="E15" s="7">
        <v>7218.2</v>
      </c>
      <c r="F15" s="56">
        <f t="shared" si="1"/>
        <v>7123.2806700000001</v>
      </c>
      <c r="G15" s="56">
        <f>Table32[[#This Row],[WEIGHT]]*Table32[[#This Row],[MELTING]]/100</f>
        <v>0.98685</v>
      </c>
    </row>
    <row r="16" spans="1:8" x14ac:dyDescent="0.45">
      <c r="A16" s="25" t="s">
        <v>21</v>
      </c>
      <c r="B16" s="5">
        <v>1.46</v>
      </c>
      <c r="C16" s="6">
        <v>96.75</v>
      </c>
      <c r="D16" s="6">
        <v>-4.75</v>
      </c>
      <c r="E16" s="7">
        <v>7218.2</v>
      </c>
      <c r="F16" s="56">
        <f t="shared" si="1"/>
        <v>10196.06841</v>
      </c>
      <c r="G16" s="56">
        <f>Table32[[#This Row],[WEIGHT]]*Table32[[#This Row],[MELTING]]/100</f>
        <v>1.41255</v>
      </c>
    </row>
    <row r="17" spans="1:7" x14ac:dyDescent="0.45">
      <c r="A17" s="25" t="s">
        <v>22</v>
      </c>
      <c r="B17" s="5">
        <v>1.54</v>
      </c>
      <c r="C17" s="6">
        <v>96.75</v>
      </c>
      <c r="D17" s="6">
        <v>-4.75</v>
      </c>
      <c r="E17" s="7">
        <v>7218.2</v>
      </c>
      <c r="F17" s="56">
        <f t="shared" si="1"/>
        <v>10754.757090000001</v>
      </c>
      <c r="G17" s="56">
        <f>Table32[[#This Row],[WEIGHT]]*Table32[[#This Row],[MELTING]]/100</f>
        <v>1.4899500000000001</v>
      </c>
    </row>
    <row r="18" spans="1:7" x14ac:dyDescent="0.45">
      <c r="A18" s="25" t="s">
        <v>23</v>
      </c>
      <c r="B18" s="5">
        <v>1.02</v>
      </c>
      <c r="C18" s="6">
        <v>96.75</v>
      </c>
      <c r="D18" s="6">
        <v>-4.75</v>
      </c>
      <c r="E18" s="7">
        <v>7218.2</v>
      </c>
      <c r="F18" s="56">
        <f t="shared" si="1"/>
        <v>7123.2806700000001</v>
      </c>
      <c r="G18" s="56">
        <f>Table32[[#This Row],[WEIGHT]]*Table32[[#This Row],[MELTING]]/100</f>
        <v>0.98685</v>
      </c>
    </row>
    <row r="19" spans="1:7" x14ac:dyDescent="0.45">
      <c r="A19" s="25" t="s">
        <v>24</v>
      </c>
      <c r="B19" s="5">
        <v>1.2</v>
      </c>
      <c r="C19" s="6">
        <v>96.75</v>
      </c>
      <c r="D19" s="6">
        <v>-4.75</v>
      </c>
      <c r="E19" s="7">
        <v>7218.2</v>
      </c>
      <c r="F19" s="56">
        <f t="shared" si="1"/>
        <v>8380.3302000000003</v>
      </c>
      <c r="G19" s="56">
        <f>Table32[[#This Row],[WEIGHT]]*Table32[[#This Row],[MELTING]]/100</f>
        <v>1.161</v>
      </c>
    </row>
    <row r="20" spans="1:7" x14ac:dyDescent="0.45">
      <c r="A20" s="25" t="s">
        <v>25</v>
      </c>
      <c r="B20" s="5">
        <v>1.47</v>
      </c>
      <c r="C20" s="6">
        <v>96.75</v>
      </c>
      <c r="D20" s="6">
        <v>-4.75</v>
      </c>
      <c r="E20" s="7">
        <v>7218.2</v>
      </c>
      <c r="F20" s="56">
        <f t="shared" si="1"/>
        <v>10265.904495000001</v>
      </c>
      <c r="G20" s="56">
        <f>Table32[[#This Row],[WEIGHT]]*Table32[[#This Row],[MELTING]]/100</f>
        <v>1.4222250000000001</v>
      </c>
    </row>
    <row r="21" spans="1:7" x14ac:dyDescent="0.45">
      <c r="A21" s="25" t="s">
        <v>26</v>
      </c>
      <c r="B21" s="5">
        <v>1.08</v>
      </c>
      <c r="C21" s="6">
        <v>96.75</v>
      </c>
      <c r="D21" s="6">
        <v>-4.75</v>
      </c>
      <c r="E21" s="7">
        <v>7218.2</v>
      </c>
      <c r="F21" s="56">
        <f t="shared" si="1"/>
        <v>7542.2971800000014</v>
      </c>
      <c r="G21" s="56">
        <f>Table32[[#This Row],[WEIGHT]]*Table32[[#This Row],[MELTING]]/100</f>
        <v>1.0449000000000002</v>
      </c>
    </row>
    <row r="22" spans="1:7" x14ac:dyDescent="0.45">
      <c r="A22" s="25" t="s">
        <v>27</v>
      </c>
      <c r="B22" s="5">
        <v>1.02</v>
      </c>
      <c r="C22" s="6">
        <v>96.75</v>
      </c>
      <c r="D22" s="6">
        <v>-4.75</v>
      </c>
      <c r="E22" s="7">
        <v>7218.2</v>
      </c>
      <c r="F22" s="56">
        <f t="shared" si="1"/>
        <v>7123.2806700000001</v>
      </c>
      <c r="G22" s="56">
        <f>Table32[[#This Row],[WEIGHT]]*Table32[[#This Row],[MELTING]]/100</f>
        <v>0.98685</v>
      </c>
    </row>
    <row r="23" spans="1:7" x14ac:dyDescent="0.45">
      <c r="A23" s="25" t="s">
        <v>28</v>
      </c>
      <c r="B23" s="5">
        <v>1</v>
      </c>
      <c r="C23" s="6">
        <v>96.75</v>
      </c>
      <c r="D23" s="6">
        <v>-4.75</v>
      </c>
      <c r="E23" s="7">
        <v>7218.2</v>
      </c>
      <c r="F23" s="56">
        <f t="shared" si="1"/>
        <v>6983.6085000000003</v>
      </c>
      <c r="G23" s="56">
        <f>Table32[[#This Row],[WEIGHT]]*Table32[[#This Row],[MELTING]]/100</f>
        <v>0.96750000000000003</v>
      </c>
    </row>
    <row r="24" spans="1:7" x14ac:dyDescent="0.45">
      <c r="A24" s="25" t="s">
        <v>29</v>
      </c>
      <c r="B24" s="5">
        <v>0.52</v>
      </c>
      <c r="C24" s="6">
        <v>96.75</v>
      </c>
      <c r="D24" s="6">
        <v>-4.75</v>
      </c>
      <c r="E24" s="7">
        <v>7218.2</v>
      </c>
      <c r="F24" s="56">
        <f t="shared" si="1"/>
        <v>3631.47642</v>
      </c>
      <c r="G24" s="56">
        <f>Table32[[#This Row],[WEIGHT]]*Table32[[#This Row],[MELTING]]/100</f>
        <v>0.50309999999999999</v>
      </c>
    </row>
    <row r="25" spans="1:7" x14ac:dyDescent="0.45">
      <c r="A25" s="25" t="s">
        <v>30</v>
      </c>
      <c r="B25" s="5">
        <v>0.51</v>
      </c>
      <c r="C25" s="6">
        <v>96.75</v>
      </c>
      <c r="D25" s="6">
        <v>-4.75</v>
      </c>
      <c r="E25" s="7">
        <v>7218.2</v>
      </c>
      <c r="F25" s="56">
        <f t="shared" si="1"/>
        <v>3561.6403350000001</v>
      </c>
      <c r="G25" s="56">
        <f>Table32[[#This Row],[WEIGHT]]*Table32[[#This Row],[MELTING]]/100</f>
        <v>0.493425</v>
      </c>
    </row>
    <row r="26" spans="1:7" x14ac:dyDescent="0.45">
      <c r="A26" s="25" t="s">
        <v>31</v>
      </c>
      <c r="B26" s="5">
        <v>0.61</v>
      </c>
      <c r="C26" s="6">
        <v>96.75</v>
      </c>
      <c r="D26" s="6">
        <v>-4.75</v>
      </c>
      <c r="E26" s="7">
        <v>7218.2</v>
      </c>
      <c r="F26" s="56">
        <f t="shared" si="1"/>
        <v>4260.0011850000001</v>
      </c>
      <c r="G26" s="56">
        <f>Table32[[#This Row],[WEIGHT]]*Table32[[#This Row],[MELTING]]/100</f>
        <v>0.59017500000000001</v>
      </c>
    </row>
    <row r="27" spans="1:7" x14ac:dyDescent="0.45">
      <c r="A27" s="25" t="s">
        <v>32</v>
      </c>
      <c r="B27" s="5">
        <v>1</v>
      </c>
      <c r="C27" s="6">
        <v>96.75</v>
      </c>
      <c r="D27" s="6">
        <v>-4.75</v>
      </c>
      <c r="E27" s="7">
        <v>7218.2</v>
      </c>
      <c r="F27" s="56">
        <f t="shared" si="1"/>
        <v>6983.6085000000003</v>
      </c>
      <c r="G27" s="56">
        <f>Table32[[#This Row],[WEIGHT]]*Table32[[#This Row],[MELTING]]/100</f>
        <v>0.96750000000000003</v>
      </c>
    </row>
    <row r="28" spans="1:7" x14ac:dyDescent="0.45">
      <c r="A28" s="25" t="s">
        <v>33</v>
      </c>
      <c r="B28" s="5">
        <v>4.0199999999999996</v>
      </c>
      <c r="C28" s="10">
        <v>95.5</v>
      </c>
      <c r="D28" s="10">
        <v>-3.5</v>
      </c>
      <c r="E28" s="7">
        <v>7218.2</v>
      </c>
      <c r="F28" s="56">
        <f t="shared" si="1"/>
        <v>27711.391619999999</v>
      </c>
      <c r="G28" s="56">
        <f>Table32[[#This Row],[WEIGHT]]*Table32[[#This Row],[MELTING]]/100</f>
        <v>3.8390999999999997</v>
      </c>
    </row>
    <row r="29" spans="1:7" x14ac:dyDescent="0.45">
      <c r="A29" s="25" t="s">
        <v>34</v>
      </c>
      <c r="B29" s="5">
        <v>4.01</v>
      </c>
      <c r="C29" s="10">
        <v>95.5</v>
      </c>
      <c r="D29" s="10">
        <v>-3.5</v>
      </c>
      <c r="E29" s="7">
        <v>7218.2</v>
      </c>
      <c r="F29" s="56">
        <f t="shared" si="1"/>
        <v>27642.457809999996</v>
      </c>
      <c r="G29" s="56">
        <f>Table32[[#This Row],[WEIGHT]]*Table32[[#This Row],[MELTING]]/100</f>
        <v>3.8295499999999998</v>
      </c>
    </row>
    <row r="30" spans="1:7" x14ac:dyDescent="0.45">
      <c r="A30" s="25" t="s">
        <v>35</v>
      </c>
      <c r="B30" s="5">
        <v>4.03</v>
      </c>
      <c r="C30" s="10">
        <v>95.5</v>
      </c>
      <c r="D30" s="10">
        <v>-3.5</v>
      </c>
      <c r="E30" s="7">
        <v>7218.2</v>
      </c>
      <c r="F30" s="56">
        <f t="shared" si="1"/>
        <v>27780.325430000001</v>
      </c>
      <c r="G30" s="56">
        <f>Table32[[#This Row],[WEIGHT]]*Table32[[#This Row],[MELTING]]/100</f>
        <v>3.8486500000000001</v>
      </c>
    </row>
    <row r="31" spans="1:7" x14ac:dyDescent="0.45">
      <c r="A31" s="25" t="s">
        <v>36</v>
      </c>
      <c r="B31" s="5">
        <v>4.0199999999999996</v>
      </c>
      <c r="C31" s="10">
        <v>95.5</v>
      </c>
      <c r="D31" s="10">
        <v>-3.5</v>
      </c>
      <c r="E31" s="7">
        <v>7218.2</v>
      </c>
      <c r="F31" s="56">
        <f t="shared" si="1"/>
        <v>27711.391619999999</v>
      </c>
      <c r="G31" s="56">
        <f>Table32[[#This Row],[WEIGHT]]*Table32[[#This Row],[MELTING]]/100</f>
        <v>3.8390999999999997</v>
      </c>
    </row>
    <row r="32" spans="1:7" x14ac:dyDescent="0.45">
      <c r="A32" s="25" t="s">
        <v>37</v>
      </c>
      <c r="B32" s="5">
        <v>3.99</v>
      </c>
      <c r="C32" s="10">
        <v>95.5</v>
      </c>
      <c r="D32" s="10">
        <v>-3.5</v>
      </c>
      <c r="E32" s="7">
        <v>7218.2</v>
      </c>
      <c r="F32" s="56">
        <f t="shared" si="1"/>
        <v>27504.590190000003</v>
      </c>
      <c r="G32" s="56">
        <f>Table32[[#This Row],[WEIGHT]]*Table32[[#This Row],[MELTING]]/100</f>
        <v>3.8104500000000003</v>
      </c>
    </row>
    <row r="33" spans="1:7" x14ac:dyDescent="0.45">
      <c r="A33" s="25" t="s">
        <v>38</v>
      </c>
      <c r="B33" s="5">
        <v>4</v>
      </c>
      <c r="C33" s="10">
        <v>95.5</v>
      </c>
      <c r="D33" s="10">
        <v>-3.5</v>
      </c>
      <c r="E33" s="7">
        <v>7218.2</v>
      </c>
      <c r="F33" s="56">
        <f t="shared" si="1"/>
        <v>27573.523999999998</v>
      </c>
      <c r="G33" s="56">
        <f>Table32[[#This Row],[WEIGHT]]*Table32[[#This Row],[MELTING]]/100</f>
        <v>3.82</v>
      </c>
    </row>
    <row r="34" spans="1:7" x14ac:dyDescent="0.45">
      <c r="A34" s="25" t="s">
        <v>39</v>
      </c>
      <c r="B34" s="5">
        <v>4</v>
      </c>
      <c r="C34" s="10">
        <v>95.5</v>
      </c>
      <c r="D34" s="10">
        <v>-3.5</v>
      </c>
      <c r="E34" s="7">
        <v>7218.2</v>
      </c>
      <c r="F34" s="56">
        <f t="shared" si="1"/>
        <v>27573.523999999998</v>
      </c>
      <c r="G34" s="56">
        <f>Table32[[#This Row],[WEIGHT]]*Table32[[#This Row],[MELTING]]/100</f>
        <v>3.82</v>
      </c>
    </row>
    <row r="35" spans="1:7" x14ac:dyDescent="0.45">
      <c r="A35" s="25" t="s">
        <v>40</v>
      </c>
      <c r="B35" s="5">
        <v>4.0199999999999996</v>
      </c>
      <c r="C35" s="10">
        <v>95.5</v>
      </c>
      <c r="D35" s="10">
        <v>-3.5</v>
      </c>
      <c r="E35" s="7">
        <v>7218.2</v>
      </c>
      <c r="F35" s="56">
        <f t="shared" si="1"/>
        <v>27711.391619999999</v>
      </c>
      <c r="G35" s="56">
        <f>Table32[[#This Row],[WEIGHT]]*Table32[[#This Row],[MELTING]]/100</f>
        <v>3.8390999999999997</v>
      </c>
    </row>
    <row r="36" spans="1:7" x14ac:dyDescent="0.45">
      <c r="A36" s="25" t="s">
        <v>41</v>
      </c>
      <c r="B36" s="5">
        <v>4.0199999999999996</v>
      </c>
      <c r="C36" s="10">
        <v>95.5</v>
      </c>
      <c r="D36" s="10">
        <v>-3.5</v>
      </c>
      <c r="E36" s="7">
        <v>7218.2</v>
      </c>
      <c r="F36" s="56">
        <f t="shared" si="1"/>
        <v>27711.391619999999</v>
      </c>
      <c r="G36" s="56">
        <f>Table32[[#This Row],[WEIGHT]]*Table32[[#This Row],[MELTING]]/100</f>
        <v>3.8390999999999997</v>
      </c>
    </row>
    <row r="37" spans="1:7" x14ac:dyDescent="0.45">
      <c r="A37" s="25" t="s">
        <v>42</v>
      </c>
      <c r="B37" s="5">
        <v>2.0299999999999998</v>
      </c>
      <c r="C37" s="10">
        <v>95.5</v>
      </c>
      <c r="D37" s="10">
        <f t="shared" ref="D37:D43" si="3">92-C37</f>
        <v>-3.5</v>
      </c>
      <c r="E37" s="7">
        <v>7218.2</v>
      </c>
      <c r="F37" s="56">
        <f t="shared" si="1"/>
        <v>13993.563429999998</v>
      </c>
      <c r="G37" s="56">
        <f>Table32[[#This Row],[WEIGHT]]*Table32[[#This Row],[MELTING]]/100</f>
        <v>1.9386499999999998</v>
      </c>
    </row>
    <row r="38" spans="1:7" x14ac:dyDescent="0.45">
      <c r="A38" s="25" t="s">
        <v>43</v>
      </c>
      <c r="B38" s="5">
        <v>2</v>
      </c>
      <c r="C38" s="10">
        <v>95.5</v>
      </c>
      <c r="D38" s="10">
        <f t="shared" si="3"/>
        <v>-3.5</v>
      </c>
      <c r="E38" s="7">
        <v>7218.2</v>
      </c>
      <c r="F38" s="56">
        <f t="shared" si="1"/>
        <v>13786.761999999999</v>
      </c>
      <c r="G38" s="56">
        <f>Table32[[#This Row],[WEIGHT]]*Table32[[#This Row],[MELTING]]/100</f>
        <v>1.91</v>
      </c>
    </row>
    <row r="39" spans="1:7" x14ac:dyDescent="0.45">
      <c r="A39" s="25" t="s">
        <v>44</v>
      </c>
      <c r="B39" s="5">
        <v>2.06</v>
      </c>
      <c r="C39" s="10">
        <v>95.5</v>
      </c>
      <c r="D39" s="10">
        <f t="shared" si="3"/>
        <v>-3.5</v>
      </c>
      <c r="E39" s="7">
        <v>7218.2</v>
      </c>
      <c r="F39" s="56">
        <f t="shared" si="1"/>
        <v>14200.364860000001</v>
      </c>
      <c r="G39" s="56">
        <f>Table32[[#This Row],[WEIGHT]]*Table32[[#This Row],[MELTING]]/100</f>
        <v>1.9673000000000003</v>
      </c>
    </row>
    <row r="40" spans="1:7" x14ac:dyDescent="0.45">
      <c r="A40" s="25" t="s">
        <v>45</v>
      </c>
      <c r="B40" s="5">
        <v>2</v>
      </c>
      <c r="C40" s="10">
        <v>95.5</v>
      </c>
      <c r="D40" s="10">
        <f t="shared" si="3"/>
        <v>-3.5</v>
      </c>
      <c r="E40" s="7">
        <v>7218.2</v>
      </c>
      <c r="F40" s="56">
        <f t="shared" si="1"/>
        <v>13786.761999999999</v>
      </c>
      <c r="G40" s="56">
        <f>Table32[[#This Row],[WEIGHT]]*Table32[[#This Row],[MELTING]]/100</f>
        <v>1.91</v>
      </c>
    </row>
    <row r="41" spans="1:7" x14ac:dyDescent="0.45">
      <c r="A41" s="25" t="s">
        <v>46</v>
      </c>
      <c r="B41" s="5">
        <v>2.04</v>
      </c>
      <c r="C41" s="10">
        <v>95.5</v>
      </c>
      <c r="D41" s="10">
        <f t="shared" si="3"/>
        <v>-3.5</v>
      </c>
      <c r="E41" s="7">
        <v>7218.2</v>
      </c>
      <c r="F41" s="56">
        <f t="shared" si="1"/>
        <v>14062.497239999999</v>
      </c>
      <c r="G41" s="56">
        <f>Table32[[#This Row],[WEIGHT]]*Table32[[#This Row],[MELTING]]/100</f>
        <v>1.9481999999999999</v>
      </c>
    </row>
    <row r="42" spans="1:7" x14ac:dyDescent="0.45">
      <c r="A42" s="25" t="s">
        <v>47</v>
      </c>
      <c r="B42" s="5">
        <v>2.0299999999999998</v>
      </c>
      <c r="C42" s="10">
        <v>95.5</v>
      </c>
      <c r="D42" s="10">
        <f t="shared" si="3"/>
        <v>-3.5</v>
      </c>
      <c r="E42" s="7">
        <v>7218.2</v>
      </c>
      <c r="F42" s="56">
        <f t="shared" si="1"/>
        <v>13993.563429999998</v>
      </c>
      <c r="G42" s="56">
        <f>Table32[[#This Row],[WEIGHT]]*Table32[[#This Row],[MELTING]]/100</f>
        <v>1.9386499999999998</v>
      </c>
    </row>
    <row r="43" spans="1:7" x14ac:dyDescent="0.45">
      <c r="A43" s="25" t="s">
        <v>48</v>
      </c>
      <c r="B43" s="5">
        <v>2.0299999999999998</v>
      </c>
      <c r="C43" s="10">
        <v>95.5</v>
      </c>
      <c r="D43" s="10">
        <f t="shared" si="3"/>
        <v>-3.5</v>
      </c>
      <c r="E43" s="7">
        <v>7218.2</v>
      </c>
      <c r="F43" s="56">
        <f t="shared" si="1"/>
        <v>13993.563429999998</v>
      </c>
      <c r="G43" s="56">
        <f>Table32[[#This Row],[WEIGHT]]*Table32[[#This Row],[MELTING]]/100</f>
        <v>1.9386499999999998</v>
      </c>
    </row>
    <row r="44" spans="1:7" x14ac:dyDescent="0.45">
      <c r="A44" s="25" t="s">
        <v>49</v>
      </c>
      <c r="B44" s="5">
        <v>1.05</v>
      </c>
      <c r="C44" s="6">
        <v>92</v>
      </c>
      <c r="D44" s="6">
        <v>0</v>
      </c>
      <c r="E44" s="7">
        <v>7100</v>
      </c>
      <c r="F44" s="56">
        <f t="shared" si="1"/>
        <v>6858.6</v>
      </c>
      <c r="G44" s="56">
        <f>Table32[[#This Row],[WEIGHT]]*Table32[[#This Row],[MELTING]]/100</f>
        <v>0.96600000000000008</v>
      </c>
    </row>
    <row r="45" spans="1:7" x14ac:dyDescent="0.45">
      <c r="A45" s="25" t="s">
        <v>50</v>
      </c>
      <c r="B45" s="5">
        <v>1.03</v>
      </c>
      <c r="C45" s="6">
        <v>92</v>
      </c>
      <c r="D45" s="6">
        <v>0</v>
      </c>
      <c r="E45" s="7"/>
      <c r="F45" s="56">
        <v>5800</v>
      </c>
      <c r="G45" s="56">
        <f>Table32[[#This Row],[WEIGHT]]*Table32[[#This Row],[MELTING]]/100</f>
        <v>0.9476</v>
      </c>
    </row>
    <row r="46" spans="1:7" x14ac:dyDescent="0.45">
      <c r="A46" s="25" t="s">
        <v>51</v>
      </c>
      <c r="B46" s="5">
        <v>0.56999999999999995</v>
      </c>
      <c r="C46" s="6">
        <v>97</v>
      </c>
      <c r="D46" s="6">
        <v>5</v>
      </c>
      <c r="E46" s="7">
        <v>7420</v>
      </c>
      <c r="F46" s="56">
        <f t="shared" ref="F46:F50" si="4">(((B46*C46)/100)*E46)</f>
        <v>4102.518</v>
      </c>
      <c r="G46" s="56">
        <f>Table32[[#This Row],[WEIGHT]]*Table32[[#This Row],[MELTING]]/100</f>
        <v>0.55289999999999995</v>
      </c>
    </row>
    <row r="47" spans="1:7" x14ac:dyDescent="0.45">
      <c r="A47" s="25" t="s">
        <v>52</v>
      </c>
      <c r="B47" s="5">
        <v>0.49</v>
      </c>
      <c r="C47" s="6">
        <v>97.5</v>
      </c>
      <c r="D47" s="6">
        <v>5.5</v>
      </c>
      <c r="E47" s="7">
        <v>7087</v>
      </c>
      <c r="F47" s="56">
        <f t="shared" si="4"/>
        <v>3385.8142499999999</v>
      </c>
      <c r="G47" s="56">
        <f>Table32[[#This Row],[WEIGHT]]*Table32[[#This Row],[MELTING]]/100</f>
        <v>0.47775000000000001</v>
      </c>
    </row>
    <row r="48" spans="1:7" x14ac:dyDescent="0.45">
      <c r="A48" s="25" t="s">
        <v>53</v>
      </c>
      <c r="B48" s="5">
        <v>0.54</v>
      </c>
      <c r="C48" s="6">
        <v>97.5</v>
      </c>
      <c r="D48" s="6">
        <v>5.5</v>
      </c>
      <c r="E48" s="7">
        <v>7087</v>
      </c>
      <c r="F48" s="56">
        <f t="shared" si="4"/>
        <v>3731.3055000000004</v>
      </c>
      <c r="G48" s="56">
        <f>Table32[[#This Row],[WEIGHT]]*Table32[[#This Row],[MELTING]]/100</f>
        <v>0.52650000000000008</v>
      </c>
    </row>
    <row r="49" spans="1:8" x14ac:dyDescent="0.45">
      <c r="A49" s="25" t="s">
        <v>54</v>
      </c>
      <c r="B49" s="5">
        <v>1.04</v>
      </c>
      <c r="C49" s="6">
        <v>97.5</v>
      </c>
      <c r="D49" s="6">
        <v>5.5</v>
      </c>
      <c r="E49" s="7">
        <v>7087</v>
      </c>
      <c r="F49" s="56">
        <f t="shared" si="4"/>
        <v>7186.2179999999998</v>
      </c>
      <c r="G49" s="56">
        <f>Table32[[#This Row],[WEIGHT]]*Table32[[#This Row],[MELTING]]/100</f>
        <v>1.014</v>
      </c>
    </row>
    <row r="50" spans="1:8" x14ac:dyDescent="0.45">
      <c r="A50" s="25" t="s">
        <v>55</v>
      </c>
      <c r="B50" s="5">
        <v>1.56</v>
      </c>
      <c r="C50" s="6">
        <v>96.5</v>
      </c>
      <c r="D50" s="6">
        <v>-4.5</v>
      </c>
      <c r="E50" s="7">
        <v>6305</v>
      </c>
      <c r="F50" s="56">
        <f t="shared" si="4"/>
        <v>9491.5469999999987</v>
      </c>
      <c r="G50" s="56">
        <f>Table32[[#This Row],[WEIGHT]]*Table32[[#This Row],[MELTING]]/100</f>
        <v>1.5053999999999998</v>
      </c>
    </row>
    <row r="51" spans="1:8" x14ac:dyDescent="0.45">
      <c r="A51" s="25" t="s">
        <v>56</v>
      </c>
      <c r="B51" s="5">
        <v>1.46</v>
      </c>
      <c r="C51" s="6">
        <v>96.5</v>
      </c>
      <c r="D51" s="6">
        <v>-4.5</v>
      </c>
      <c r="E51" s="7">
        <v>6305</v>
      </c>
      <c r="F51" s="56">
        <v>8883.11</v>
      </c>
      <c r="G51" s="56">
        <f>Table32[[#This Row],[WEIGHT]]*Table32[[#This Row],[MELTING]]/100</f>
        <v>1.4088999999999998</v>
      </c>
    </row>
    <row r="52" spans="1:8" x14ac:dyDescent="0.45">
      <c r="A52" s="25" t="s">
        <v>57</v>
      </c>
      <c r="B52" s="5">
        <v>2.27</v>
      </c>
      <c r="C52" s="6">
        <v>96.5</v>
      </c>
      <c r="D52" s="6">
        <v>-4.5</v>
      </c>
      <c r="E52" s="7">
        <v>6305</v>
      </c>
      <c r="F52" s="56">
        <v>13811.42</v>
      </c>
      <c r="G52" s="56">
        <f>Table32[[#This Row],[WEIGHT]]*Table32[[#This Row],[MELTING]]/100</f>
        <v>2.19055</v>
      </c>
    </row>
    <row r="53" spans="1:8" x14ac:dyDescent="0.45">
      <c r="G53" s="56"/>
    </row>
    <row r="54" spans="1:8" x14ac:dyDescent="0.45">
      <c r="A54" s="25" t="s">
        <v>58</v>
      </c>
      <c r="B54" s="5">
        <v>1.46</v>
      </c>
      <c r="C54" s="6">
        <v>96.5</v>
      </c>
      <c r="D54" s="6">
        <v>-4.5</v>
      </c>
      <c r="E54" s="7">
        <v>6305</v>
      </c>
      <c r="F54" s="56">
        <v>8883.11</v>
      </c>
      <c r="G54" s="56">
        <f>Table32[[#This Row],[WEIGHT]]*Table32[[#This Row],[MELTING]]/100</f>
        <v>1.4088999999999998</v>
      </c>
    </row>
    <row r="55" spans="1:8" x14ac:dyDescent="0.45">
      <c r="A55" s="26" t="s">
        <v>59</v>
      </c>
      <c r="B55" s="12">
        <v>2.02</v>
      </c>
      <c r="C55" s="13">
        <v>92</v>
      </c>
      <c r="D55" s="6">
        <v>-4.5</v>
      </c>
      <c r="E55" s="14"/>
      <c r="F55" s="61">
        <v>12000</v>
      </c>
      <c r="G55" s="56">
        <f>Table32[[#This Row],[WEIGHT]]*Table32[[#This Row],[MELTING]]/100</f>
        <v>1.8584000000000001</v>
      </c>
    </row>
    <row r="56" spans="1:8" x14ac:dyDescent="0.45">
      <c r="A56" s="4" t="s">
        <v>807</v>
      </c>
      <c r="B56" s="5">
        <v>2.09</v>
      </c>
      <c r="C56" s="6">
        <v>82</v>
      </c>
      <c r="D56" s="6">
        <v>-4.5</v>
      </c>
      <c r="E56" s="7">
        <v>8200</v>
      </c>
      <c r="F56" s="8">
        <f>(((B56*C56)/100)*E56)</f>
        <v>14053.16</v>
      </c>
      <c r="G56" s="56">
        <f>Table32[[#This Row],[WEIGHT]]*Table32[[#This Row],[MELTING]]/100</f>
        <v>1.7138</v>
      </c>
    </row>
    <row r="57" spans="1:8" x14ac:dyDescent="0.45">
      <c r="A57" s="4" t="s">
        <v>808</v>
      </c>
      <c r="B57" s="5">
        <v>2.0499999999999998</v>
      </c>
      <c r="C57" s="6">
        <v>82</v>
      </c>
      <c r="D57" s="6">
        <v>-4.5</v>
      </c>
      <c r="E57" s="7">
        <v>8200</v>
      </c>
      <c r="F57" s="8">
        <f>(((B57*C57)/100)*E57)</f>
        <v>13784.2</v>
      </c>
      <c r="G57" s="56">
        <f>Table32[[#This Row],[WEIGHT]]*Table32[[#This Row],[MELTING]]/100</f>
        <v>1.681</v>
      </c>
    </row>
    <row r="58" spans="1:8" x14ac:dyDescent="0.45">
      <c r="A58" s="4" t="s">
        <v>809</v>
      </c>
      <c r="B58" s="5">
        <v>2.0499999999999998</v>
      </c>
      <c r="C58" s="6">
        <v>85</v>
      </c>
      <c r="D58" s="6">
        <v>4</v>
      </c>
      <c r="E58" s="7">
        <v>8200</v>
      </c>
      <c r="F58" s="8">
        <f>(((B58*C58)/100)*E58)</f>
        <v>14288.499999999998</v>
      </c>
      <c r="G58" s="56">
        <f>Table32[[#This Row],[WEIGHT]]*Table32[[#This Row],[MELTING]]/100</f>
        <v>1.7424999999999997</v>
      </c>
    </row>
    <row r="59" spans="1:8" x14ac:dyDescent="0.45">
      <c r="A59" s="4" t="s">
        <v>810</v>
      </c>
      <c r="B59" s="5">
        <v>2.04</v>
      </c>
      <c r="C59" s="6">
        <v>85</v>
      </c>
      <c r="D59" s="6">
        <v>4</v>
      </c>
      <c r="E59" s="7">
        <v>8200</v>
      </c>
      <c r="F59" s="8">
        <f>(((B59*C59)/100)*E59)</f>
        <v>14218.8</v>
      </c>
      <c r="G59" s="56">
        <f>Table32[[#This Row],[WEIGHT]]*Table32[[#This Row],[MELTING]]/100</f>
        <v>1.734</v>
      </c>
    </row>
    <row r="60" spans="1:8" x14ac:dyDescent="0.45">
      <c r="A60" s="4" t="s">
        <v>896</v>
      </c>
      <c r="B60" s="5">
        <v>2.04</v>
      </c>
      <c r="C60" s="6">
        <v>91</v>
      </c>
      <c r="D60" s="6"/>
      <c r="E60" s="7"/>
      <c r="F60" s="8">
        <v>11200</v>
      </c>
      <c r="G60" s="56">
        <f>Table32[[#This Row],[WEIGHT]]*Table32[[#This Row],[MELTING]]/100</f>
        <v>1.8564000000000001</v>
      </c>
    </row>
    <row r="61" spans="1:8" x14ac:dyDescent="0.45">
      <c r="A61" s="4" t="s">
        <v>933</v>
      </c>
      <c r="B61" s="5">
        <v>0.99</v>
      </c>
      <c r="C61" s="6">
        <v>96.5</v>
      </c>
      <c r="D61" s="6">
        <f>92-Table32[[#This Row],[MELTING]]</f>
        <v>-4.5</v>
      </c>
      <c r="E61" s="7">
        <v>7833</v>
      </c>
      <c r="F61" s="8">
        <f t="shared" ref="F61:F66" si="5">(((B61*C61)/100)*E61)</f>
        <v>7483.2565499999992</v>
      </c>
      <c r="G61" s="56">
        <f>Table32[[#This Row],[WEIGHT]]*Table32[[#This Row],[MELTING]]/100</f>
        <v>0.95534999999999992</v>
      </c>
      <c r="H61" s="83"/>
    </row>
    <row r="62" spans="1:8" x14ac:dyDescent="0.45">
      <c r="A62" s="4" t="s">
        <v>934</v>
      </c>
      <c r="B62" s="5">
        <v>1.1399999999999999</v>
      </c>
      <c r="C62" s="6">
        <v>96.75</v>
      </c>
      <c r="D62" s="6">
        <f>92-Table32[[#This Row],[MELTING]]</f>
        <v>-4.75</v>
      </c>
      <c r="E62" s="7">
        <v>7833</v>
      </c>
      <c r="F62" s="8">
        <f t="shared" si="5"/>
        <v>8639.4073499999995</v>
      </c>
      <c r="G62" s="56">
        <f>Table32[[#This Row],[WEIGHT]]*Table32[[#This Row],[MELTING]]/100</f>
        <v>1.1029499999999999</v>
      </c>
    </row>
    <row r="63" spans="1:8" x14ac:dyDescent="0.45">
      <c r="A63" s="4" t="s">
        <v>935</v>
      </c>
      <c r="B63" s="5">
        <v>1.57</v>
      </c>
      <c r="C63" s="6">
        <v>96.75</v>
      </c>
      <c r="D63" s="6">
        <f>92-Table32[[#This Row],[MELTING]]</f>
        <v>-4.75</v>
      </c>
      <c r="E63" s="7">
        <v>7833</v>
      </c>
      <c r="F63" s="8">
        <f t="shared" si="5"/>
        <v>11898.131175000002</v>
      </c>
      <c r="G63" s="56">
        <f>Table32[[#This Row],[WEIGHT]]*Table32[[#This Row],[MELTING]]/100</f>
        <v>1.5189750000000002</v>
      </c>
    </row>
    <row r="64" spans="1:8" x14ac:dyDescent="0.45">
      <c r="A64" s="4" t="s">
        <v>936</v>
      </c>
      <c r="B64" s="5">
        <v>2.14</v>
      </c>
      <c r="C64" s="6">
        <v>96.75</v>
      </c>
      <c r="D64" s="6">
        <f>92-Table32[[#This Row],[MELTING]]</f>
        <v>-4.75</v>
      </c>
      <c r="E64" s="7">
        <v>7833</v>
      </c>
      <c r="F64" s="8">
        <f t="shared" si="5"/>
        <v>16217.834850000001</v>
      </c>
      <c r="G64" s="56">
        <f>Table32[[#This Row],[WEIGHT]]*Table32[[#This Row],[MELTING]]/100</f>
        <v>2.0704500000000001</v>
      </c>
    </row>
    <row r="65" spans="1:8" x14ac:dyDescent="0.45">
      <c r="A65" s="4" t="s">
        <v>937</v>
      </c>
      <c r="B65" s="5">
        <v>1.97</v>
      </c>
      <c r="C65" s="6">
        <v>96.75</v>
      </c>
      <c r="D65" s="6">
        <f>92-Table32[[#This Row],[MELTING]]</f>
        <v>-4.75</v>
      </c>
      <c r="E65" s="7">
        <v>7833</v>
      </c>
      <c r="F65" s="8">
        <f t="shared" si="5"/>
        <v>14929.502175</v>
      </c>
      <c r="G65" s="56">
        <f>Table32[[#This Row],[WEIGHT]]*Table32[[#This Row],[MELTING]]/100</f>
        <v>1.905975</v>
      </c>
    </row>
    <row r="66" spans="1:8" x14ac:dyDescent="0.45">
      <c r="A66" s="4" t="s">
        <v>938</v>
      </c>
      <c r="B66" s="5">
        <v>2.15</v>
      </c>
      <c r="C66" s="6">
        <v>96.75</v>
      </c>
      <c r="D66" s="6">
        <f>92-Table32[[#This Row],[MELTING]]</f>
        <v>-4.75</v>
      </c>
      <c r="E66" s="7">
        <v>7833</v>
      </c>
      <c r="F66" s="8">
        <f t="shared" si="5"/>
        <v>16293.619124999997</v>
      </c>
      <c r="G66" s="56">
        <f>Table32[[#This Row],[WEIGHT]]*Table32[[#This Row],[MELTING]]/100</f>
        <v>2.0801249999999998</v>
      </c>
    </row>
    <row r="67" spans="1:8" x14ac:dyDescent="0.45">
      <c r="A67" s="4"/>
      <c r="B67" s="5"/>
      <c r="C67" s="6"/>
      <c r="D67" s="6"/>
      <c r="E67" s="7"/>
      <c r="F67" s="8">
        <f t="shared" ref="F67" si="6">(((B67*C67)/100)*E67)</f>
        <v>0</v>
      </c>
      <c r="G67" s="56">
        <f>Table32[[#This Row],[WEIGHT]]*Table32[[#This Row],[MELTING]]/100</f>
        <v>0</v>
      </c>
    </row>
    <row r="68" spans="1:8" x14ac:dyDescent="0.45">
      <c r="A68" s="62"/>
      <c r="B68" s="63"/>
      <c r="C68" s="64"/>
      <c r="D68" s="64"/>
      <c r="E68" s="65"/>
      <c r="F68" s="9"/>
      <c r="G68" s="9"/>
    </row>
    <row r="69" spans="1:8" x14ac:dyDescent="0.45">
      <c r="A69" s="1" t="s">
        <v>800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3" t="s">
        <v>6</v>
      </c>
      <c r="H69" s="1" t="s">
        <v>883</v>
      </c>
    </row>
    <row r="70" spans="1:8" x14ac:dyDescent="0.45">
      <c r="A70" s="4" t="s">
        <v>60</v>
      </c>
      <c r="B70" s="5">
        <v>3.03</v>
      </c>
      <c r="C70" s="10">
        <v>97</v>
      </c>
      <c r="D70" s="10">
        <v>-5</v>
      </c>
      <c r="E70" s="7">
        <v>7218.2</v>
      </c>
      <c r="F70" s="8">
        <f>(((B70*C70)/100)*E70)</f>
        <v>21215.011619999997</v>
      </c>
      <c r="G70" s="9">
        <f>Table420[[#This Row],[WEIGHT]]*Table420[[#This Row],[MELTING]]/100</f>
        <v>2.9390999999999998</v>
      </c>
    </row>
    <row r="71" spans="1:8" x14ac:dyDescent="0.45">
      <c r="A71" s="25" t="s">
        <v>61</v>
      </c>
      <c r="B71" s="5">
        <v>2.0499999999999998</v>
      </c>
      <c r="C71" s="6">
        <v>97</v>
      </c>
      <c r="D71" s="6">
        <v>-5</v>
      </c>
      <c r="E71" s="7">
        <v>7218.2</v>
      </c>
      <c r="F71" s="56">
        <v>14353.39</v>
      </c>
      <c r="G71" s="56">
        <v>1.99</v>
      </c>
    </row>
    <row r="72" spans="1:8" x14ac:dyDescent="0.45">
      <c r="A72" s="4" t="s">
        <v>62</v>
      </c>
      <c r="B72" s="5">
        <v>3.18</v>
      </c>
      <c r="C72" s="10">
        <v>97</v>
      </c>
      <c r="D72" s="10">
        <v>-5</v>
      </c>
      <c r="E72" s="7">
        <v>7218.2</v>
      </c>
      <c r="F72" s="8">
        <f t="shared" ref="F72:F97" si="7">(((B72*C72)/100)*E72)</f>
        <v>22265.259720000002</v>
      </c>
      <c r="G72" s="9">
        <f>Table420[[#This Row],[WEIGHT]]*Table420[[#This Row],[MELTING]]/100</f>
        <v>3.0846000000000005</v>
      </c>
    </row>
    <row r="73" spans="1:8" x14ac:dyDescent="0.45">
      <c r="A73" s="4" t="s">
        <v>63</v>
      </c>
      <c r="B73" s="5">
        <v>2.08</v>
      </c>
      <c r="C73" s="10">
        <v>97</v>
      </c>
      <c r="D73" s="10">
        <v>-5</v>
      </c>
      <c r="E73" s="7">
        <v>7218.2</v>
      </c>
      <c r="F73" s="8">
        <f t="shared" si="7"/>
        <v>14563.440320000002</v>
      </c>
      <c r="G73" s="9">
        <f>Table420[[#This Row],[WEIGHT]]*Table420[[#This Row],[MELTING]]/100</f>
        <v>2.0176000000000003</v>
      </c>
    </row>
    <row r="74" spans="1:8" x14ac:dyDescent="0.45">
      <c r="A74" s="4" t="s">
        <v>64</v>
      </c>
      <c r="B74" s="5">
        <v>1.64</v>
      </c>
      <c r="C74" s="10">
        <v>97</v>
      </c>
      <c r="D74" s="10">
        <v>-5</v>
      </c>
      <c r="E74" s="7">
        <v>7218.2</v>
      </c>
      <c r="F74" s="8">
        <f t="shared" si="7"/>
        <v>11482.712559999998</v>
      </c>
      <c r="G74" s="9">
        <f>Table420[[#This Row],[WEIGHT]]*Table420[[#This Row],[MELTING]]/100</f>
        <v>1.5907999999999998</v>
      </c>
    </row>
    <row r="75" spans="1:8" x14ac:dyDescent="0.45">
      <c r="A75" s="4" t="s">
        <v>65</v>
      </c>
      <c r="B75" s="5">
        <v>1.95</v>
      </c>
      <c r="C75" s="10">
        <v>97</v>
      </c>
      <c r="D75" s="10">
        <v>-5</v>
      </c>
      <c r="E75" s="7">
        <v>7218.2</v>
      </c>
      <c r="F75" s="8">
        <f t="shared" si="7"/>
        <v>13653.2253</v>
      </c>
      <c r="G75" s="9">
        <f>Table420[[#This Row],[WEIGHT]]*Table420[[#This Row],[MELTING]]/100</f>
        <v>1.8915</v>
      </c>
    </row>
    <row r="76" spans="1:8" x14ac:dyDescent="0.45">
      <c r="A76" s="4" t="s">
        <v>66</v>
      </c>
      <c r="B76" s="5">
        <v>1.86</v>
      </c>
      <c r="C76" s="10">
        <v>97</v>
      </c>
      <c r="D76" s="10">
        <v>-5</v>
      </c>
      <c r="E76" s="7">
        <v>7218.2</v>
      </c>
      <c r="F76" s="8">
        <f t="shared" si="7"/>
        <v>13023.076440000001</v>
      </c>
      <c r="G76" s="9">
        <f>Table420[[#This Row],[WEIGHT]]*Table420[[#This Row],[MELTING]]/100</f>
        <v>1.8042000000000002</v>
      </c>
    </row>
    <row r="77" spans="1:8" x14ac:dyDescent="0.45">
      <c r="A77" s="4" t="s">
        <v>67</v>
      </c>
      <c r="B77" s="5">
        <v>1.57</v>
      </c>
      <c r="C77" s="10">
        <v>97</v>
      </c>
      <c r="D77" s="10">
        <v>-5</v>
      </c>
      <c r="E77" s="7">
        <v>7218.2</v>
      </c>
      <c r="F77" s="8">
        <f t="shared" si="7"/>
        <v>10992.59678</v>
      </c>
      <c r="G77" s="9">
        <f>Table420[[#This Row],[WEIGHT]]*Table420[[#This Row],[MELTING]]/100</f>
        <v>1.5228999999999999</v>
      </c>
    </row>
    <row r="78" spans="1:8" x14ac:dyDescent="0.45">
      <c r="A78" s="4" t="s">
        <v>68</v>
      </c>
      <c r="B78" s="5">
        <v>2.17</v>
      </c>
      <c r="C78" s="10">
        <v>97</v>
      </c>
      <c r="D78" s="10">
        <v>-5</v>
      </c>
      <c r="E78" s="7">
        <v>7218.2</v>
      </c>
      <c r="F78" s="8">
        <f t="shared" si="7"/>
        <v>15193.589179999997</v>
      </c>
      <c r="G78" s="9">
        <f>Table420[[#This Row],[WEIGHT]]*Table420[[#This Row],[MELTING]]/100</f>
        <v>2.1048999999999998</v>
      </c>
    </row>
    <row r="79" spans="1:8" x14ac:dyDescent="0.45">
      <c r="A79" s="4" t="s">
        <v>69</v>
      </c>
      <c r="B79" s="5">
        <v>2</v>
      </c>
      <c r="C79" s="10">
        <v>97</v>
      </c>
      <c r="D79" s="10">
        <v>-5</v>
      </c>
      <c r="E79" s="7">
        <v>7218.2</v>
      </c>
      <c r="F79" s="8">
        <f t="shared" si="7"/>
        <v>14003.307999999999</v>
      </c>
      <c r="G79" s="9">
        <f>Table420[[#This Row],[WEIGHT]]*Table420[[#This Row],[MELTING]]/100</f>
        <v>1.94</v>
      </c>
    </row>
    <row r="80" spans="1:8" x14ac:dyDescent="0.45">
      <c r="A80" s="4" t="s">
        <v>70</v>
      </c>
      <c r="B80" s="5">
        <v>2.0099999999999998</v>
      </c>
      <c r="C80" s="10">
        <v>97</v>
      </c>
      <c r="D80" s="10">
        <v>-5</v>
      </c>
      <c r="E80" s="7">
        <v>7218.2</v>
      </c>
      <c r="F80" s="8">
        <f t="shared" si="7"/>
        <v>14073.324539999998</v>
      </c>
      <c r="G80" s="9">
        <f>Table420[[#This Row],[WEIGHT]]*Table420[[#This Row],[MELTING]]/100</f>
        <v>1.9496999999999998</v>
      </c>
    </row>
    <row r="81" spans="1:7" x14ac:dyDescent="0.45">
      <c r="A81" s="4" t="s">
        <v>71</v>
      </c>
      <c r="B81" s="5">
        <v>1.98</v>
      </c>
      <c r="C81" s="10">
        <v>97</v>
      </c>
      <c r="D81" s="10">
        <v>-5</v>
      </c>
      <c r="E81" s="7">
        <v>7218.2</v>
      </c>
      <c r="F81" s="8">
        <f t="shared" si="7"/>
        <v>13863.27492</v>
      </c>
      <c r="G81" s="9">
        <f>Table420[[#This Row],[WEIGHT]]*Table420[[#This Row],[MELTING]]/100</f>
        <v>1.9206000000000001</v>
      </c>
    </row>
    <row r="82" spans="1:7" x14ac:dyDescent="0.45">
      <c r="A82" s="4" t="s">
        <v>72</v>
      </c>
      <c r="B82" s="5">
        <v>3.4</v>
      </c>
      <c r="C82" s="10">
        <v>97</v>
      </c>
      <c r="D82" s="10">
        <v>-5</v>
      </c>
      <c r="E82" s="7">
        <v>7218.2</v>
      </c>
      <c r="F82" s="8">
        <f t="shared" si="7"/>
        <v>23805.623599999999</v>
      </c>
      <c r="G82" s="9">
        <f>Table420[[#This Row],[WEIGHT]]*Table420[[#This Row],[MELTING]]/100</f>
        <v>3.298</v>
      </c>
    </row>
    <row r="83" spans="1:7" x14ac:dyDescent="0.45">
      <c r="A83" s="4" t="s">
        <v>73</v>
      </c>
      <c r="B83" s="5">
        <v>2.11</v>
      </c>
      <c r="C83" s="10">
        <v>97</v>
      </c>
      <c r="D83" s="10">
        <v>-5</v>
      </c>
      <c r="E83" s="7">
        <v>7218.2</v>
      </c>
      <c r="F83" s="8">
        <f t="shared" si="7"/>
        <v>14773.489939999999</v>
      </c>
      <c r="G83" s="9">
        <f>Table420[[#This Row],[WEIGHT]]*Table420[[#This Row],[MELTING]]/100</f>
        <v>2.0467</v>
      </c>
    </row>
    <row r="84" spans="1:7" x14ac:dyDescent="0.45">
      <c r="A84" s="4" t="s">
        <v>74</v>
      </c>
      <c r="B84" s="5">
        <v>2.0099999999999998</v>
      </c>
      <c r="C84" s="10">
        <v>97</v>
      </c>
      <c r="D84" s="10">
        <v>-5</v>
      </c>
      <c r="E84" s="7">
        <v>7218.2</v>
      </c>
      <c r="F84" s="8">
        <f t="shared" si="7"/>
        <v>14073.324539999998</v>
      </c>
      <c r="G84" s="9">
        <f>Table420[[#This Row],[WEIGHT]]*Table420[[#This Row],[MELTING]]/100</f>
        <v>1.9496999999999998</v>
      </c>
    </row>
    <row r="85" spans="1:7" x14ac:dyDescent="0.45">
      <c r="A85" s="4" t="s">
        <v>75</v>
      </c>
      <c r="B85" s="5">
        <v>3.05</v>
      </c>
      <c r="C85" s="10">
        <v>97</v>
      </c>
      <c r="D85" s="10">
        <v>-5</v>
      </c>
      <c r="E85" s="7">
        <v>7218.2</v>
      </c>
      <c r="F85" s="8">
        <f t="shared" si="7"/>
        <v>21355.044699999995</v>
      </c>
      <c r="G85" s="9">
        <f>Table420[[#This Row],[WEIGHT]]*Table420[[#This Row],[MELTING]]/100</f>
        <v>2.9584999999999995</v>
      </c>
    </row>
    <row r="86" spans="1:7" x14ac:dyDescent="0.45">
      <c r="A86" s="4" t="s">
        <v>76</v>
      </c>
      <c r="B86" s="5">
        <v>2.0699999999999998</v>
      </c>
      <c r="C86" s="10">
        <v>97</v>
      </c>
      <c r="D86" s="10">
        <v>-5</v>
      </c>
      <c r="E86" s="7">
        <v>7218.2</v>
      </c>
      <c r="F86" s="8">
        <f t="shared" si="7"/>
        <v>14493.423779999997</v>
      </c>
      <c r="G86" s="9">
        <f>Table420[[#This Row],[WEIGHT]]*Table420[[#This Row],[MELTING]]/100</f>
        <v>2.0078999999999998</v>
      </c>
    </row>
    <row r="87" spans="1:7" x14ac:dyDescent="0.45">
      <c r="A87" s="4" t="s">
        <v>77</v>
      </c>
      <c r="B87" s="5">
        <v>1.07</v>
      </c>
      <c r="C87" s="10">
        <v>97</v>
      </c>
      <c r="D87" s="10">
        <v>-5</v>
      </c>
      <c r="E87" s="7">
        <v>7218.2</v>
      </c>
      <c r="F87" s="8">
        <f t="shared" si="7"/>
        <v>7491.7697800000005</v>
      </c>
      <c r="G87" s="9">
        <f>Table420[[#This Row],[WEIGHT]]*Table420[[#This Row],[MELTING]]/100</f>
        <v>1.0379</v>
      </c>
    </row>
    <row r="88" spans="1:7" x14ac:dyDescent="0.45">
      <c r="A88" s="4" t="s">
        <v>78</v>
      </c>
      <c r="B88" s="5">
        <v>3.23</v>
      </c>
      <c r="C88" s="10">
        <v>97</v>
      </c>
      <c r="D88" s="10">
        <v>-5</v>
      </c>
      <c r="E88" s="7">
        <v>7218.2</v>
      </c>
      <c r="F88" s="8">
        <f t="shared" si="7"/>
        <v>22615.342420000001</v>
      </c>
      <c r="G88" s="9">
        <f>Table420[[#This Row],[WEIGHT]]*Table420[[#This Row],[MELTING]]/100</f>
        <v>3.1331000000000002</v>
      </c>
    </row>
    <row r="89" spans="1:7" x14ac:dyDescent="0.45">
      <c r="A89" s="4" t="s">
        <v>79</v>
      </c>
      <c r="B89" s="5">
        <v>4.12</v>
      </c>
      <c r="C89" s="10">
        <v>97</v>
      </c>
      <c r="D89" s="10">
        <v>-5</v>
      </c>
      <c r="E89" s="7">
        <v>7218.2</v>
      </c>
      <c r="F89" s="8">
        <f t="shared" si="7"/>
        <v>28846.814479999997</v>
      </c>
      <c r="G89" s="9">
        <f>Table420[[#This Row],[WEIGHT]]*Table420[[#This Row],[MELTING]]/100</f>
        <v>3.9964</v>
      </c>
    </row>
    <row r="90" spans="1:7" x14ac:dyDescent="0.45">
      <c r="A90" s="4" t="s">
        <v>80</v>
      </c>
      <c r="B90" s="5">
        <v>1.91</v>
      </c>
      <c r="C90" s="10">
        <v>98</v>
      </c>
      <c r="D90" s="10">
        <v>-6</v>
      </c>
      <c r="E90" s="7">
        <v>7218.2</v>
      </c>
      <c r="F90" s="8">
        <f>(((B90*C90)/100)*E90)</f>
        <v>13511.026759999997</v>
      </c>
      <c r="G90" s="9">
        <f>Table420[[#This Row],[WEIGHT]]*Table420[[#This Row],[MELTING]]/100</f>
        <v>1.8717999999999997</v>
      </c>
    </row>
    <row r="91" spans="1:7" x14ac:dyDescent="0.45">
      <c r="A91" s="4" t="s">
        <v>81</v>
      </c>
      <c r="B91" s="5">
        <v>2.16</v>
      </c>
      <c r="C91" s="10">
        <v>98</v>
      </c>
      <c r="D91" s="10">
        <v>-6</v>
      </c>
      <c r="E91" s="7">
        <v>7218.2</v>
      </c>
      <c r="F91" s="8">
        <f t="shared" si="7"/>
        <v>15279.48576</v>
      </c>
      <c r="G91" s="9">
        <f>Table420[[#This Row],[WEIGHT]]*Table420[[#This Row],[MELTING]]/100</f>
        <v>2.1168</v>
      </c>
    </row>
    <row r="92" spans="1:7" x14ac:dyDescent="0.45">
      <c r="A92" s="4" t="s">
        <v>82</v>
      </c>
      <c r="B92" s="5">
        <v>6.07</v>
      </c>
      <c r="C92" s="10">
        <v>97</v>
      </c>
      <c r="D92" s="10">
        <v>-5</v>
      </c>
      <c r="E92" s="7">
        <v>7218.2</v>
      </c>
      <c r="F92" s="8">
        <f t="shared" si="7"/>
        <v>42500.039780000006</v>
      </c>
      <c r="G92" s="9">
        <f>Table420[[#This Row],[WEIGHT]]*Table420[[#This Row],[MELTING]]/100</f>
        <v>5.887900000000001</v>
      </c>
    </row>
    <row r="93" spans="1:7" x14ac:dyDescent="0.45">
      <c r="A93" s="4" t="s">
        <v>83</v>
      </c>
      <c r="B93" s="5">
        <v>4.07</v>
      </c>
      <c r="C93" s="10">
        <v>97</v>
      </c>
      <c r="D93" s="10">
        <v>-5</v>
      </c>
      <c r="E93" s="7">
        <v>7218.2</v>
      </c>
      <c r="F93" s="8">
        <f t="shared" si="7"/>
        <v>28496.731780000002</v>
      </c>
      <c r="G93" s="9">
        <f>Table420[[#This Row],[WEIGHT]]*Table420[[#This Row],[MELTING]]/100</f>
        <v>3.9479000000000002</v>
      </c>
    </row>
    <row r="94" spans="1:7" x14ac:dyDescent="0.45">
      <c r="A94" s="4" t="s">
        <v>84</v>
      </c>
      <c r="B94" s="5">
        <v>3</v>
      </c>
      <c r="C94" s="10">
        <v>97</v>
      </c>
      <c r="D94" s="10">
        <v>-5</v>
      </c>
      <c r="E94" s="7">
        <v>7218.2</v>
      </c>
      <c r="F94" s="8">
        <f t="shared" si="7"/>
        <v>21004.962</v>
      </c>
      <c r="G94" s="9">
        <f>Table420[[#This Row],[WEIGHT]]*Table420[[#This Row],[MELTING]]/100</f>
        <v>2.91</v>
      </c>
    </row>
    <row r="95" spans="1:7" x14ac:dyDescent="0.45">
      <c r="A95" s="4" t="s">
        <v>85</v>
      </c>
      <c r="B95" s="5">
        <v>4.07</v>
      </c>
      <c r="C95" s="10">
        <v>97</v>
      </c>
      <c r="D95" s="10">
        <v>-5</v>
      </c>
      <c r="E95" s="7">
        <v>7218.2</v>
      </c>
      <c r="F95" s="8">
        <f t="shared" si="7"/>
        <v>28496.731780000002</v>
      </c>
      <c r="G95" s="9">
        <f>Table420[[#This Row],[WEIGHT]]*Table420[[#This Row],[MELTING]]/100</f>
        <v>3.9479000000000002</v>
      </c>
    </row>
    <row r="96" spans="1:7" x14ac:dyDescent="0.45">
      <c r="A96" s="4" t="s">
        <v>86</v>
      </c>
      <c r="B96" s="5">
        <v>4.13</v>
      </c>
      <c r="C96" s="10">
        <v>97</v>
      </c>
      <c r="D96" s="10">
        <v>-5</v>
      </c>
      <c r="E96" s="7">
        <v>7218.2</v>
      </c>
      <c r="F96" s="8">
        <f t="shared" si="7"/>
        <v>28916.831019999998</v>
      </c>
      <c r="G96" s="9">
        <f>Table420[[#This Row],[WEIGHT]]*Table420[[#This Row],[MELTING]]/100</f>
        <v>4.0061</v>
      </c>
    </row>
    <row r="97" spans="1:7" x14ac:dyDescent="0.45">
      <c r="A97" s="4" t="s">
        <v>87</v>
      </c>
      <c r="B97" s="5">
        <v>4.42</v>
      </c>
      <c r="C97" s="10">
        <v>85</v>
      </c>
      <c r="D97" s="10">
        <v>10</v>
      </c>
      <c r="E97" s="7">
        <v>7218.2</v>
      </c>
      <c r="F97" s="8">
        <f t="shared" si="7"/>
        <v>27118.777399999995</v>
      </c>
      <c r="G97" s="9">
        <f>Table420[[#This Row],[WEIGHT]]*Table420[[#This Row],[MELTING]]/100</f>
        <v>3.7569999999999997</v>
      </c>
    </row>
    <row r="98" spans="1:7" x14ac:dyDescent="0.45">
      <c r="A98" s="4" t="s">
        <v>88</v>
      </c>
      <c r="B98" s="5">
        <v>4.13</v>
      </c>
      <c r="C98" s="10">
        <v>97</v>
      </c>
      <c r="D98" s="10">
        <v>5</v>
      </c>
      <c r="E98" s="7">
        <v>7170</v>
      </c>
      <c r="F98" s="8">
        <f>(((B98*C98)/100)*E98)</f>
        <v>28723.737000000001</v>
      </c>
      <c r="G98" s="9">
        <f>Table420[[#This Row],[WEIGHT]]*Table420[[#This Row],[MELTING]]/100</f>
        <v>4.0061</v>
      </c>
    </row>
    <row r="99" spans="1:7" x14ac:dyDescent="0.45">
      <c r="A99" s="4" t="s">
        <v>89</v>
      </c>
      <c r="B99" s="5">
        <v>2.21</v>
      </c>
      <c r="C99" s="10">
        <v>85</v>
      </c>
      <c r="D99" s="10"/>
      <c r="E99" s="7"/>
      <c r="F99" s="8">
        <v>7800</v>
      </c>
      <c r="G99" s="9">
        <f>Table420[[#This Row],[WEIGHT]]*Table420[[#This Row],[MELTING]]/100</f>
        <v>1.8784999999999998</v>
      </c>
    </row>
    <row r="100" spans="1:7" x14ac:dyDescent="0.45">
      <c r="A100" s="4" t="s">
        <v>90</v>
      </c>
      <c r="B100" s="5">
        <v>4.1399999999999997</v>
      </c>
      <c r="C100" s="10">
        <v>98.5</v>
      </c>
      <c r="D100" s="10">
        <v>-6.5</v>
      </c>
      <c r="E100" s="7">
        <v>7420</v>
      </c>
      <c r="F100" s="8">
        <f t="shared" ref="F100:F120" si="8">(((B100*C100)/100)*E100)</f>
        <v>30258.017999999996</v>
      </c>
      <c r="G100" s="9">
        <f>Table420[[#This Row],[WEIGHT]]*Table420[[#This Row],[MELTING]]/100</f>
        <v>4.0778999999999996</v>
      </c>
    </row>
    <row r="101" spans="1:7" x14ac:dyDescent="0.45">
      <c r="A101" s="4" t="s">
        <v>91</v>
      </c>
      <c r="B101" s="5">
        <v>1.08</v>
      </c>
      <c r="C101" s="10">
        <v>97</v>
      </c>
      <c r="D101" s="10">
        <v>-5</v>
      </c>
      <c r="E101" s="7">
        <v>7420</v>
      </c>
      <c r="F101" s="8">
        <f t="shared" si="8"/>
        <v>7773.1920000000009</v>
      </c>
      <c r="G101" s="9">
        <f>Table420[[#This Row],[WEIGHT]]*Table420[[#This Row],[MELTING]]/100</f>
        <v>1.0476000000000001</v>
      </c>
    </row>
    <row r="102" spans="1:7" x14ac:dyDescent="0.45">
      <c r="A102" s="4" t="s">
        <v>92</v>
      </c>
      <c r="B102" s="5">
        <v>2.0499999999999998</v>
      </c>
      <c r="C102" s="10">
        <v>97</v>
      </c>
      <c r="D102" s="10">
        <v>-5</v>
      </c>
      <c r="E102" s="7">
        <v>7420</v>
      </c>
      <c r="F102" s="8">
        <f t="shared" si="8"/>
        <v>14754.67</v>
      </c>
      <c r="G102" s="9">
        <f>Table420[[#This Row],[WEIGHT]]*Table420[[#This Row],[MELTING]]/100</f>
        <v>1.9884999999999999</v>
      </c>
    </row>
    <row r="103" spans="1:7" x14ac:dyDescent="0.45">
      <c r="A103" s="4" t="s">
        <v>93</v>
      </c>
      <c r="B103" s="5">
        <v>2.1</v>
      </c>
      <c r="C103" s="10">
        <v>97</v>
      </c>
      <c r="D103" s="10">
        <v>-5</v>
      </c>
      <c r="E103" s="7">
        <v>7420</v>
      </c>
      <c r="F103" s="8">
        <f t="shared" si="8"/>
        <v>15114.540000000003</v>
      </c>
      <c r="G103" s="9">
        <f>Table420[[#This Row],[WEIGHT]]*Table420[[#This Row],[MELTING]]/100</f>
        <v>2.0370000000000004</v>
      </c>
    </row>
    <row r="104" spans="1:7" x14ac:dyDescent="0.45">
      <c r="A104" s="4" t="s">
        <v>94</v>
      </c>
      <c r="B104" s="5">
        <v>2.08</v>
      </c>
      <c r="C104" s="10">
        <v>97</v>
      </c>
      <c r="D104" s="10">
        <v>-5</v>
      </c>
      <c r="E104" s="7">
        <v>7420</v>
      </c>
      <c r="F104" s="8">
        <f t="shared" si="8"/>
        <v>14970.592000000002</v>
      </c>
      <c r="G104" s="9">
        <f>Table420[[#This Row],[WEIGHT]]*Table420[[#This Row],[MELTING]]/100</f>
        <v>2.0176000000000003</v>
      </c>
    </row>
    <row r="105" spans="1:7" x14ac:dyDescent="0.45">
      <c r="A105" s="4" t="s">
        <v>95</v>
      </c>
      <c r="B105" s="5">
        <v>3.04</v>
      </c>
      <c r="C105" s="10">
        <v>97</v>
      </c>
      <c r="D105" s="10">
        <v>-5</v>
      </c>
      <c r="E105" s="7">
        <v>7420</v>
      </c>
      <c r="F105" s="8">
        <f t="shared" si="8"/>
        <v>21880.095999999998</v>
      </c>
      <c r="G105" s="9">
        <f>Table420[[#This Row],[WEIGHT]]*Table420[[#This Row],[MELTING]]/100</f>
        <v>2.9487999999999999</v>
      </c>
    </row>
    <row r="106" spans="1:7" x14ac:dyDescent="0.45">
      <c r="A106" s="4" t="s">
        <v>96</v>
      </c>
      <c r="B106" s="5">
        <v>3.4</v>
      </c>
      <c r="C106" s="10">
        <v>97</v>
      </c>
      <c r="D106" s="10">
        <v>-5</v>
      </c>
      <c r="E106" s="7">
        <v>7420</v>
      </c>
      <c r="F106" s="8">
        <f>(((B106*C106)/100)*E106)</f>
        <v>24471.16</v>
      </c>
      <c r="G106" s="9">
        <f>Table420[[#This Row],[WEIGHT]]*Table420[[#This Row],[MELTING]]/100</f>
        <v>3.298</v>
      </c>
    </row>
    <row r="107" spans="1:7" x14ac:dyDescent="0.45">
      <c r="A107" s="4" t="s">
        <v>97</v>
      </c>
      <c r="B107" s="5">
        <v>4.09</v>
      </c>
      <c r="C107" s="10">
        <v>97</v>
      </c>
      <c r="D107" s="10">
        <v>-5</v>
      </c>
      <c r="E107" s="7">
        <v>7420</v>
      </c>
      <c r="F107" s="8">
        <f t="shared" si="8"/>
        <v>29437.365999999998</v>
      </c>
      <c r="G107" s="9">
        <f>Table420[[#This Row],[WEIGHT]]*Table420[[#This Row],[MELTING]]/100</f>
        <v>3.9672999999999998</v>
      </c>
    </row>
    <row r="108" spans="1:7" x14ac:dyDescent="0.45">
      <c r="A108" s="4" t="s">
        <v>98</v>
      </c>
      <c r="B108" s="5">
        <v>2.2200000000000002</v>
      </c>
      <c r="C108" s="10">
        <v>96</v>
      </c>
      <c r="D108" s="10">
        <v>-4</v>
      </c>
      <c r="E108" s="7">
        <v>7087</v>
      </c>
      <c r="F108" s="8">
        <f t="shared" si="8"/>
        <v>15103.814400000001</v>
      </c>
      <c r="G108" s="9">
        <f>Table420[[#This Row],[WEIGHT]]*Table420[[#This Row],[MELTING]]/100</f>
        <v>2.1312000000000002</v>
      </c>
    </row>
    <row r="109" spans="1:7" x14ac:dyDescent="0.45">
      <c r="A109" s="4" t="s">
        <v>99</v>
      </c>
      <c r="B109" s="5">
        <v>2.16</v>
      </c>
      <c r="C109" s="10">
        <v>96</v>
      </c>
      <c r="D109" s="10">
        <v>-4</v>
      </c>
      <c r="E109" s="7">
        <v>7087</v>
      </c>
      <c r="F109" s="8">
        <f t="shared" si="8"/>
        <v>14695.603200000003</v>
      </c>
      <c r="G109" s="9">
        <f>Table420[[#This Row],[WEIGHT]]*Table420[[#This Row],[MELTING]]/100</f>
        <v>2.0736000000000003</v>
      </c>
    </row>
    <row r="110" spans="1:7" x14ac:dyDescent="0.45">
      <c r="A110" s="4" t="s">
        <v>100</v>
      </c>
      <c r="B110" s="5">
        <v>2.0699999999999998</v>
      </c>
      <c r="C110" s="10">
        <v>96</v>
      </c>
      <c r="D110" s="10">
        <v>-4</v>
      </c>
      <c r="E110" s="7">
        <v>7087</v>
      </c>
      <c r="F110" s="8">
        <f t="shared" si="8"/>
        <v>14083.286399999997</v>
      </c>
      <c r="G110" s="9">
        <f>Table420[[#This Row],[WEIGHT]]*Table420[[#This Row],[MELTING]]/100</f>
        <v>1.9871999999999996</v>
      </c>
    </row>
    <row r="111" spans="1:7" x14ac:dyDescent="0.45">
      <c r="A111" s="4" t="s">
        <v>101</v>
      </c>
      <c r="B111" s="5">
        <v>2.13</v>
      </c>
      <c r="C111" s="10">
        <v>97.5</v>
      </c>
      <c r="D111" s="10">
        <v>-5.5</v>
      </c>
      <c r="E111" s="7">
        <v>7087</v>
      </c>
      <c r="F111" s="8">
        <f t="shared" si="8"/>
        <v>14717.927249999997</v>
      </c>
      <c r="G111" s="9">
        <f>Table420[[#This Row],[WEIGHT]]*Table420[[#This Row],[MELTING]]/100</f>
        <v>2.0767499999999997</v>
      </c>
    </row>
    <row r="112" spans="1:7" x14ac:dyDescent="0.45">
      <c r="A112" s="4" t="s">
        <v>102</v>
      </c>
      <c r="B112" s="5">
        <v>1.83</v>
      </c>
      <c r="C112" s="10">
        <v>96</v>
      </c>
      <c r="D112" s="10">
        <v>-4</v>
      </c>
      <c r="E112" s="7">
        <v>7087</v>
      </c>
      <c r="F112" s="8">
        <f t="shared" si="8"/>
        <v>12450.4416</v>
      </c>
      <c r="G112" s="9">
        <f>Table420[[#This Row],[WEIGHT]]*Table420[[#This Row],[MELTING]]/100</f>
        <v>1.7568000000000001</v>
      </c>
    </row>
    <row r="113" spans="1:8" x14ac:dyDescent="0.45">
      <c r="A113" s="4" t="s">
        <v>103</v>
      </c>
      <c r="B113" s="5">
        <v>2.1</v>
      </c>
      <c r="C113" s="10">
        <v>96</v>
      </c>
      <c r="D113" s="10">
        <v>-4</v>
      </c>
      <c r="E113" s="7">
        <v>7087</v>
      </c>
      <c r="F113" s="8">
        <f t="shared" si="8"/>
        <v>14287.392</v>
      </c>
      <c r="G113" s="9">
        <f>Table420[[#This Row],[WEIGHT]]*Table420[[#This Row],[MELTING]]/100</f>
        <v>2.016</v>
      </c>
    </row>
    <row r="114" spans="1:8" x14ac:dyDescent="0.45">
      <c r="A114" s="4" t="s">
        <v>104</v>
      </c>
      <c r="B114" s="5">
        <v>2.2200000000000002</v>
      </c>
      <c r="C114" s="10">
        <v>96</v>
      </c>
      <c r="D114" s="10">
        <v>-4</v>
      </c>
      <c r="E114" s="7">
        <v>7087</v>
      </c>
      <c r="F114" s="8">
        <f t="shared" si="8"/>
        <v>15103.814400000001</v>
      </c>
      <c r="G114" s="9">
        <f>Table420[[#This Row],[WEIGHT]]*Table420[[#This Row],[MELTING]]/100</f>
        <v>2.1312000000000002</v>
      </c>
    </row>
    <row r="115" spans="1:8" x14ac:dyDescent="0.45">
      <c r="A115" s="4" t="s">
        <v>105</v>
      </c>
      <c r="B115" s="5">
        <v>2.41</v>
      </c>
      <c r="C115" s="10">
        <v>96</v>
      </c>
      <c r="D115" s="10">
        <v>-4</v>
      </c>
      <c r="E115" s="7">
        <v>7087</v>
      </c>
      <c r="F115" s="8">
        <f t="shared" si="8"/>
        <v>16396.483200000002</v>
      </c>
      <c r="G115" s="9">
        <f>Table420[[#This Row],[WEIGHT]]*Table420[[#This Row],[MELTING]]/100</f>
        <v>2.3136000000000001</v>
      </c>
    </row>
    <row r="116" spans="1:8" x14ac:dyDescent="0.45">
      <c r="A116" s="4" t="s">
        <v>106</v>
      </c>
      <c r="B116" s="5">
        <v>2.2200000000000002</v>
      </c>
      <c r="C116" s="10">
        <v>96</v>
      </c>
      <c r="D116" s="10">
        <v>-4</v>
      </c>
      <c r="E116" s="7">
        <v>7087</v>
      </c>
      <c r="F116" s="8">
        <f t="shared" si="8"/>
        <v>15103.814400000001</v>
      </c>
      <c r="G116" s="9">
        <f>Table420[[#This Row],[WEIGHT]]*Table420[[#This Row],[MELTING]]/100</f>
        <v>2.1312000000000002</v>
      </c>
    </row>
    <row r="118" spans="1:8" x14ac:dyDescent="0.45">
      <c r="A118" s="4" t="s">
        <v>107</v>
      </c>
      <c r="B118" s="5">
        <v>2.1800000000000002</v>
      </c>
      <c r="C118" s="10">
        <v>96</v>
      </c>
      <c r="D118" s="10">
        <v>-4</v>
      </c>
      <c r="E118" s="7">
        <v>7087</v>
      </c>
      <c r="F118" s="8">
        <f t="shared" si="8"/>
        <v>14831.673600000004</v>
      </c>
      <c r="G118" s="9">
        <f>Table420[[#This Row],[WEIGHT]]*Table420[[#This Row],[MELTING]]/100</f>
        <v>2.0928000000000004</v>
      </c>
    </row>
    <row r="119" spans="1:8" x14ac:dyDescent="0.45">
      <c r="A119" s="4" t="s">
        <v>108</v>
      </c>
      <c r="B119" s="5">
        <v>2.2200000000000002</v>
      </c>
      <c r="C119" s="10">
        <v>96</v>
      </c>
      <c r="D119" s="10">
        <v>-4</v>
      </c>
      <c r="E119" s="7">
        <v>6305</v>
      </c>
      <c r="F119" s="8">
        <f t="shared" si="8"/>
        <v>13437.216000000002</v>
      </c>
      <c r="G119" s="9">
        <f>Table420[[#This Row],[WEIGHT]]*Table420[[#This Row],[MELTING]]/100</f>
        <v>2.1312000000000002</v>
      </c>
    </row>
    <row r="120" spans="1:8" x14ac:dyDescent="0.45">
      <c r="A120" s="4" t="s">
        <v>109</v>
      </c>
      <c r="B120" s="5">
        <v>2.0699999999999998</v>
      </c>
      <c r="C120" s="10">
        <v>96</v>
      </c>
      <c r="D120" s="10">
        <v>-4</v>
      </c>
      <c r="E120" s="7">
        <v>6305</v>
      </c>
      <c r="F120" s="8">
        <f t="shared" si="8"/>
        <v>12529.295999999998</v>
      </c>
      <c r="G120" s="9">
        <f>Table420[[#This Row],[WEIGHT]]*Table420[[#This Row],[MELTING]]/100</f>
        <v>1.9871999999999996</v>
      </c>
    </row>
    <row r="121" spans="1:8" x14ac:dyDescent="0.45">
      <c r="A121" s="11" t="s">
        <v>110</v>
      </c>
      <c r="B121" s="12">
        <v>3.97</v>
      </c>
      <c r="C121" s="22">
        <v>96</v>
      </c>
      <c r="D121" s="22">
        <v>-4</v>
      </c>
      <c r="E121" s="14">
        <v>6305</v>
      </c>
      <c r="F121" s="15">
        <f>(((B121*C121)/100)*E121)</f>
        <v>24029.615999999998</v>
      </c>
      <c r="G121" s="9">
        <f>Table420[[#This Row],[WEIGHT]]*Table420[[#This Row],[MELTING]]/100</f>
        <v>3.8111999999999999</v>
      </c>
    </row>
    <row r="122" spans="1:8" x14ac:dyDescent="0.45">
      <c r="A122" s="11" t="s">
        <v>875</v>
      </c>
      <c r="B122" s="12">
        <v>2.16</v>
      </c>
      <c r="C122" s="22">
        <v>91.51</v>
      </c>
      <c r="D122" s="22">
        <f>92-Table420[[#This Row],[MELTING]]</f>
        <v>0.48999999999999488</v>
      </c>
      <c r="E122" s="14">
        <v>8500</v>
      </c>
      <c r="F122" s="15">
        <f>(((B122*C122)/100)*E122)</f>
        <v>16801.236000000001</v>
      </c>
      <c r="G122" s="9">
        <f>Table420[[#This Row],[WEIGHT]]*Table420[[#This Row],[MELTING]]/100</f>
        <v>1.9766160000000002</v>
      </c>
    </row>
    <row r="123" spans="1:8" x14ac:dyDescent="0.45">
      <c r="A123" s="11" t="s">
        <v>921</v>
      </c>
      <c r="B123" s="5">
        <v>1.06</v>
      </c>
      <c r="C123" s="10">
        <v>96.5</v>
      </c>
      <c r="D123" s="22">
        <f>92-Table420[[#This Row],[MELTING]]</f>
        <v>-4.5</v>
      </c>
      <c r="E123" s="7">
        <v>7832.5</v>
      </c>
      <c r="F123" s="8">
        <f t="shared" ref="F123:F133" si="9">(((B123*C123)/100)*E123)</f>
        <v>8011.8642500000014</v>
      </c>
      <c r="G123" s="9">
        <f>Table420[[#This Row],[WEIGHT]]*Table420[[#This Row],[MELTING]]/100</f>
        <v>1.0229000000000001</v>
      </c>
      <c r="H123" s="83"/>
    </row>
    <row r="124" spans="1:8" x14ac:dyDescent="0.45">
      <c r="A124" s="11" t="s">
        <v>922</v>
      </c>
      <c r="B124" s="5">
        <v>1.05</v>
      </c>
      <c r="C124" s="10">
        <v>96.5</v>
      </c>
      <c r="D124" s="22">
        <f>92-Table420[[#This Row],[MELTING]]</f>
        <v>-4.5</v>
      </c>
      <c r="E124" s="7">
        <v>7832.5</v>
      </c>
      <c r="F124" s="8">
        <f t="shared" si="9"/>
        <v>7936.2806250000003</v>
      </c>
      <c r="G124" s="9">
        <f>Table420[[#This Row],[WEIGHT]]*Table420[[#This Row],[MELTING]]/100</f>
        <v>1.01325</v>
      </c>
    </row>
    <row r="125" spans="1:8" x14ac:dyDescent="0.45">
      <c r="A125" s="11" t="s">
        <v>923</v>
      </c>
      <c r="B125" s="5">
        <v>1.05</v>
      </c>
      <c r="C125" s="10">
        <v>96.5</v>
      </c>
      <c r="D125" s="22">
        <f>92-Table420[[#This Row],[MELTING]]</f>
        <v>-4.5</v>
      </c>
      <c r="E125" s="7">
        <v>7832.5</v>
      </c>
      <c r="F125" s="8">
        <f t="shared" si="9"/>
        <v>7936.2806250000003</v>
      </c>
      <c r="G125" s="9">
        <f>Table420[[#This Row],[WEIGHT]]*Table420[[#This Row],[MELTING]]/100</f>
        <v>1.01325</v>
      </c>
    </row>
    <row r="126" spans="1:8" x14ac:dyDescent="0.45">
      <c r="A126" s="11" t="s">
        <v>924</v>
      </c>
      <c r="B126" s="5">
        <v>3.96</v>
      </c>
      <c r="C126" s="10">
        <v>97.5</v>
      </c>
      <c r="D126" s="22">
        <f>92-Table420[[#This Row],[MELTING]]</f>
        <v>-5.5</v>
      </c>
      <c r="E126" s="7">
        <v>7832.5</v>
      </c>
      <c r="F126" s="8">
        <f t="shared" si="9"/>
        <v>30241.282500000001</v>
      </c>
      <c r="G126" s="9">
        <f>Table420[[#This Row],[WEIGHT]]*Table420[[#This Row],[MELTING]]/100</f>
        <v>3.8610000000000002</v>
      </c>
    </row>
    <row r="127" spans="1:8" x14ac:dyDescent="0.45">
      <c r="A127" s="11" t="s">
        <v>925</v>
      </c>
      <c r="B127" s="5">
        <v>1.49</v>
      </c>
      <c r="C127" s="10">
        <v>96.75</v>
      </c>
      <c r="D127" s="22">
        <f>92-Table420[[#This Row],[MELTING]]</f>
        <v>-4.75</v>
      </c>
      <c r="E127" s="7">
        <v>7832.5</v>
      </c>
      <c r="F127" s="8">
        <f t="shared" si="9"/>
        <v>11291.1361875</v>
      </c>
      <c r="G127" s="9">
        <f>Table420[[#This Row],[WEIGHT]]*Table420[[#This Row],[MELTING]]/100</f>
        <v>1.4415750000000001</v>
      </c>
    </row>
    <row r="128" spans="1:8" x14ac:dyDescent="0.45">
      <c r="A128" s="11" t="s">
        <v>926</v>
      </c>
      <c r="B128" s="5">
        <v>1.48</v>
      </c>
      <c r="C128" s="10">
        <v>96.75</v>
      </c>
      <c r="D128" s="22">
        <f>92-Table420[[#This Row],[MELTING]]</f>
        <v>-4.75</v>
      </c>
      <c r="E128" s="7">
        <v>7832.5</v>
      </c>
      <c r="F128" s="8">
        <f t="shared" si="9"/>
        <v>11215.356749999999</v>
      </c>
      <c r="G128" s="9">
        <f>Table420[[#This Row],[WEIGHT]]*Table420[[#This Row],[MELTING]]/100</f>
        <v>1.4319</v>
      </c>
    </row>
    <row r="129" spans="1:7" x14ac:dyDescent="0.45">
      <c r="A129" s="11" t="s">
        <v>927</v>
      </c>
      <c r="B129" s="5">
        <v>2.09</v>
      </c>
      <c r="C129" s="10">
        <v>96.75</v>
      </c>
      <c r="D129" s="22">
        <f>92-Table420[[#This Row],[MELTING]]</f>
        <v>-4.75</v>
      </c>
      <c r="E129" s="7">
        <v>7832.5</v>
      </c>
      <c r="F129" s="8">
        <f t="shared" si="9"/>
        <v>15837.902437499997</v>
      </c>
      <c r="G129" s="9">
        <f>Table420[[#This Row],[WEIGHT]]*Table420[[#This Row],[MELTING]]/100</f>
        <v>2.0220749999999996</v>
      </c>
    </row>
    <row r="130" spans="1:7" x14ac:dyDescent="0.45">
      <c r="A130" s="11" t="s">
        <v>928</v>
      </c>
      <c r="B130" s="5">
        <v>2.2799999999999998</v>
      </c>
      <c r="C130" s="10">
        <v>96.75</v>
      </c>
      <c r="D130" s="22">
        <f>92-Table420[[#This Row],[MELTING]]</f>
        <v>-4.75</v>
      </c>
      <c r="E130" s="7">
        <v>7832.5</v>
      </c>
      <c r="F130" s="8">
        <f t="shared" si="9"/>
        <v>17277.711749999999</v>
      </c>
      <c r="G130" s="9">
        <f>Table420[[#This Row],[WEIGHT]]*Table420[[#This Row],[MELTING]]/100</f>
        <v>2.2058999999999997</v>
      </c>
    </row>
    <row r="131" spans="1:7" x14ac:dyDescent="0.45">
      <c r="A131" s="11" t="s">
        <v>929</v>
      </c>
      <c r="B131" s="5">
        <v>2.87</v>
      </c>
      <c r="C131" s="10">
        <v>96.75</v>
      </c>
      <c r="D131" s="22">
        <f>92-Table420[[#This Row],[MELTING]]</f>
        <v>-4.75</v>
      </c>
      <c r="E131" s="7">
        <v>7832.5</v>
      </c>
      <c r="F131" s="8">
        <f t="shared" si="9"/>
        <v>21748.698562500002</v>
      </c>
      <c r="G131" s="9">
        <f>Table420[[#This Row],[WEIGHT]]*Table420[[#This Row],[MELTING]]/100</f>
        <v>2.7767250000000003</v>
      </c>
    </row>
    <row r="132" spans="1:7" x14ac:dyDescent="0.45">
      <c r="A132" s="11" t="s">
        <v>930</v>
      </c>
      <c r="B132" s="5">
        <v>2.9</v>
      </c>
      <c r="C132" s="10">
        <v>96.75</v>
      </c>
      <c r="D132" s="22">
        <f>92-Table420[[#This Row],[MELTING]]</f>
        <v>-4.75</v>
      </c>
      <c r="E132" s="7">
        <v>7832.5</v>
      </c>
      <c r="F132" s="8">
        <f t="shared" si="9"/>
        <v>21976.036874999998</v>
      </c>
      <c r="G132" s="9">
        <f>Table420[[#This Row],[WEIGHT]]*Table420[[#This Row],[MELTING]]/100</f>
        <v>2.8057499999999997</v>
      </c>
    </row>
    <row r="133" spans="1:7" x14ac:dyDescent="0.45">
      <c r="A133" s="11" t="s">
        <v>931</v>
      </c>
      <c r="B133" s="5">
        <v>2.92</v>
      </c>
      <c r="C133" s="10">
        <v>96.75</v>
      </c>
      <c r="D133" s="22">
        <f>92-Table420[[#This Row],[MELTING]]</f>
        <v>-4.75</v>
      </c>
      <c r="E133" s="7">
        <v>7832.5</v>
      </c>
      <c r="F133" s="8">
        <f t="shared" si="9"/>
        <v>22127.59575</v>
      </c>
      <c r="G133" s="9">
        <f>Table420[[#This Row],[WEIGHT]]*Table420[[#This Row],[MELTING]]/100</f>
        <v>2.8250999999999999</v>
      </c>
    </row>
    <row r="134" spans="1:7" x14ac:dyDescent="0.45">
      <c r="A134" s="11" t="s">
        <v>932</v>
      </c>
      <c r="B134" s="5">
        <v>3.03</v>
      </c>
      <c r="C134" s="10">
        <v>96.75</v>
      </c>
      <c r="D134" s="22">
        <f>92-Table420[[#This Row],[MELTING]]</f>
        <v>-4.75</v>
      </c>
      <c r="E134" s="7">
        <v>7832.5</v>
      </c>
      <c r="F134" s="8">
        <f>(((B134*C134)/100)*E134)</f>
        <v>22961.169562499999</v>
      </c>
      <c r="G134" s="9">
        <f>Table420[[#This Row],[WEIGHT]]*Table420[[#This Row],[MELTING]]/100</f>
        <v>2.9315249999999997</v>
      </c>
    </row>
    <row r="135" spans="1:7" x14ac:dyDescent="0.45">
      <c r="A135" s="23" t="s">
        <v>801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4" t="s">
        <v>6</v>
      </c>
    </row>
    <row r="136" spans="1:7" x14ac:dyDescent="0.45">
      <c r="A136" s="4" t="s">
        <v>111</v>
      </c>
      <c r="B136" s="5">
        <v>1.04</v>
      </c>
      <c r="C136" s="10">
        <v>84</v>
      </c>
      <c r="D136" s="10">
        <v>-7</v>
      </c>
      <c r="E136" s="7">
        <v>7218.2</v>
      </c>
      <c r="F136" s="8">
        <f>(((B136*C136)/100)*E136)</f>
        <v>6305.81952</v>
      </c>
      <c r="G136" s="9">
        <f>Table521[[#This Row],[WEIGHT]]*Table521[[#This Row],[MELTING]]/100</f>
        <v>0.87360000000000004</v>
      </c>
    </row>
    <row r="137" spans="1:7" x14ac:dyDescent="0.45">
      <c r="A137" s="4" t="s">
        <v>112</v>
      </c>
      <c r="B137" s="5">
        <v>1</v>
      </c>
      <c r="C137" s="10">
        <v>84</v>
      </c>
      <c r="D137" s="10">
        <v>-7</v>
      </c>
      <c r="E137" s="7">
        <v>7218.2</v>
      </c>
      <c r="F137" s="8">
        <v>6063.29</v>
      </c>
      <c r="G137" s="9">
        <v>0.84</v>
      </c>
    </row>
    <row r="138" spans="1:7" x14ac:dyDescent="0.45">
      <c r="A138" s="4" t="s">
        <v>113</v>
      </c>
      <c r="B138" s="5">
        <v>1.05</v>
      </c>
      <c r="C138" s="10">
        <v>84</v>
      </c>
      <c r="D138" s="10">
        <v>-7</v>
      </c>
      <c r="E138" s="7">
        <v>7218.2</v>
      </c>
      <c r="F138" s="8">
        <f t="shared" ref="F138:F143" si="10">(((B138*C138)/100)*E138)</f>
        <v>6366.4524000000001</v>
      </c>
      <c r="G138" s="9">
        <f>Table521[[#This Row],[WEIGHT]]*Table521[[#This Row],[MELTING]]/100</f>
        <v>0.88200000000000001</v>
      </c>
    </row>
    <row r="139" spans="1:7" x14ac:dyDescent="0.45">
      <c r="A139" s="4" t="s">
        <v>114</v>
      </c>
      <c r="B139" s="5">
        <v>1.05</v>
      </c>
      <c r="C139" s="10">
        <v>84</v>
      </c>
      <c r="D139" s="10">
        <v>-7</v>
      </c>
      <c r="E139" s="7">
        <v>7218.2</v>
      </c>
      <c r="F139" s="8">
        <f t="shared" si="10"/>
        <v>6366.4524000000001</v>
      </c>
      <c r="G139" s="9">
        <f>Table521[[#This Row],[WEIGHT]]*Table521[[#This Row],[MELTING]]/100</f>
        <v>0.88200000000000001</v>
      </c>
    </row>
    <row r="140" spans="1:7" x14ac:dyDescent="0.45">
      <c r="A140" s="4" t="s">
        <v>115</v>
      </c>
      <c r="B140" s="5">
        <v>1</v>
      </c>
      <c r="C140" s="10">
        <v>84</v>
      </c>
      <c r="D140" s="10">
        <v>-7</v>
      </c>
      <c r="E140" s="7">
        <v>7218.2</v>
      </c>
      <c r="F140" s="8">
        <f t="shared" si="10"/>
        <v>6063.2879999999996</v>
      </c>
      <c r="G140" s="9">
        <f>Table521[[#This Row],[WEIGHT]]*Table521[[#This Row],[MELTING]]/100</f>
        <v>0.84</v>
      </c>
    </row>
    <row r="141" spans="1:7" x14ac:dyDescent="0.45">
      <c r="A141" s="4" t="s">
        <v>116</v>
      </c>
      <c r="B141" s="5">
        <v>1.1000000000000001</v>
      </c>
      <c r="C141" s="10">
        <v>84</v>
      </c>
      <c r="D141" s="10">
        <v>-7</v>
      </c>
      <c r="E141" s="7">
        <v>7218.2</v>
      </c>
      <c r="F141" s="8">
        <f t="shared" si="10"/>
        <v>6669.6167999999998</v>
      </c>
      <c r="G141" s="9">
        <f>Table521[[#This Row],[WEIGHT]]*Table521[[#This Row],[MELTING]]/100</f>
        <v>0.92400000000000004</v>
      </c>
    </row>
    <row r="142" spans="1:7" x14ac:dyDescent="0.45">
      <c r="A142" s="4" t="s">
        <v>117</v>
      </c>
      <c r="B142" s="5">
        <v>1.01</v>
      </c>
      <c r="C142" s="10">
        <v>84</v>
      </c>
      <c r="D142" s="10">
        <v>8</v>
      </c>
      <c r="E142" s="7">
        <v>7420</v>
      </c>
      <c r="F142" s="8">
        <f>(((B142*C142)/100)*E142)</f>
        <v>6295.1280000000006</v>
      </c>
      <c r="G142" s="9">
        <f>Table521[[#This Row],[WEIGHT]]*Table521[[#This Row],[MELTING]]/100</f>
        <v>0.84840000000000004</v>
      </c>
    </row>
    <row r="143" spans="1:7" x14ac:dyDescent="0.45">
      <c r="A143" s="4" t="s">
        <v>118</v>
      </c>
      <c r="B143" s="5">
        <v>0.99</v>
      </c>
      <c r="C143" s="10">
        <v>84</v>
      </c>
      <c r="D143" s="10">
        <v>8</v>
      </c>
      <c r="E143" s="7">
        <v>7420</v>
      </c>
      <c r="F143" s="8">
        <f t="shared" si="10"/>
        <v>6170.4719999999998</v>
      </c>
      <c r="G143" s="9">
        <f>Table521[[#This Row],[WEIGHT]]*Table521[[#This Row],[MELTING]]/100</f>
        <v>0.83160000000000001</v>
      </c>
    </row>
    <row r="144" spans="1:7" x14ac:dyDescent="0.45">
      <c r="A144" s="4" t="s">
        <v>119</v>
      </c>
      <c r="B144" s="5">
        <v>2.08</v>
      </c>
      <c r="C144" s="10">
        <v>85</v>
      </c>
      <c r="D144" s="10">
        <f>77-C144</f>
        <v>-8</v>
      </c>
      <c r="E144" s="7">
        <v>7290</v>
      </c>
      <c r="F144" s="8">
        <f>(((B144*C144)/100)*E144)</f>
        <v>12888.72</v>
      </c>
      <c r="G144" s="9">
        <f>Table521[[#This Row],[WEIGHT]]*Table521[[#This Row],[MELTING]]/100</f>
        <v>1.768</v>
      </c>
    </row>
    <row r="145" spans="1:7" x14ac:dyDescent="0.45">
      <c r="A145" s="4" t="s">
        <v>120</v>
      </c>
      <c r="B145" s="5">
        <v>2.0699999999999998</v>
      </c>
      <c r="C145" s="10">
        <v>85</v>
      </c>
      <c r="D145" s="10">
        <f t="shared" ref="D145:D161" si="11">77-C145</f>
        <v>-8</v>
      </c>
      <c r="E145" s="7">
        <v>7290</v>
      </c>
      <c r="F145" s="8">
        <f>(((B145*C145)/100)*E145)</f>
        <v>12826.754999999999</v>
      </c>
      <c r="G145" s="9">
        <f>Table521[[#This Row],[WEIGHT]]*Table521[[#This Row],[MELTING]]/100</f>
        <v>1.7594999999999998</v>
      </c>
    </row>
    <row r="146" spans="1:7" x14ac:dyDescent="0.45">
      <c r="A146" s="4" t="s">
        <v>121</v>
      </c>
      <c r="B146" s="5">
        <v>1.07</v>
      </c>
      <c r="C146" s="10">
        <v>85</v>
      </c>
      <c r="D146" s="10">
        <f t="shared" si="11"/>
        <v>-8</v>
      </c>
      <c r="E146" s="7">
        <v>7290</v>
      </c>
      <c r="F146" s="8">
        <f>(((B146*C146)/100)*E146)</f>
        <v>6630.2550000000001</v>
      </c>
      <c r="G146" s="9">
        <f>Table521[[#This Row],[WEIGHT]]*Table521[[#This Row],[MELTING]]/100</f>
        <v>0.90949999999999998</v>
      </c>
    </row>
    <row r="147" spans="1:7" x14ac:dyDescent="0.45">
      <c r="A147" s="4" t="s">
        <v>122</v>
      </c>
      <c r="B147" s="5">
        <v>1.06</v>
      </c>
      <c r="C147" s="10">
        <v>85</v>
      </c>
      <c r="D147" s="10">
        <f t="shared" si="11"/>
        <v>-8</v>
      </c>
      <c r="E147" s="7">
        <v>7290</v>
      </c>
      <c r="F147" s="8">
        <f>(((B147*C147)/100)*E147)</f>
        <v>6568.2900000000009</v>
      </c>
      <c r="G147" s="9">
        <f>Table521[[#This Row],[WEIGHT]]*Table521[[#This Row],[MELTING]]/100</f>
        <v>0.90100000000000013</v>
      </c>
    </row>
    <row r="148" spans="1:7" x14ac:dyDescent="0.45">
      <c r="A148" s="4" t="s">
        <v>123</v>
      </c>
      <c r="B148" s="5">
        <v>1.23</v>
      </c>
      <c r="C148" s="10">
        <v>85</v>
      </c>
      <c r="D148" s="10">
        <f t="shared" si="11"/>
        <v>-8</v>
      </c>
      <c r="E148" s="7">
        <v>7290</v>
      </c>
      <c r="F148" s="8">
        <f t="shared" ref="F148:F155" si="12">(((B148*C148)/100)*E148)</f>
        <v>7621.6949999999988</v>
      </c>
      <c r="G148" s="9">
        <f>Table521[[#This Row],[WEIGHT]]*Table521[[#This Row],[MELTING]]/100</f>
        <v>1.0454999999999999</v>
      </c>
    </row>
    <row r="149" spans="1:7" x14ac:dyDescent="0.45">
      <c r="A149" s="4" t="s">
        <v>124</v>
      </c>
      <c r="B149" s="5">
        <v>1.24</v>
      </c>
      <c r="C149" s="10">
        <v>85</v>
      </c>
      <c r="D149" s="10">
        <f t="shared" si="11"/>
        <v>-8</v>
      </c>
      <c r="E149" s="7">
        <v>7290</v>
      </c>
      <c r="F149" s="8">
        <f t="shared" si="12"/>
        <v>7683.6600000000008</v>
      </c>
      <c r="G149" s="9">
        <f>Table521[[#This Row],[WEIGHT]]*Table521[[#This Row],[MELTING]]/100</f>
        <v>1.054</v>
      </c>
    </row>
    <row r="150" spans="1:7" x14ac:dyDescent="0.45">
      <c r="A150" s="4" t="s">
        <v>125</v>
      </c>
      <c r="B150" s="5">
        <v>1.1100000000000001</v>
      </c>
      <c r="C150" s="10">
        <v>85</v>
      </c>
      <c r="D150" s="10">
        <f t="shared" si="11"/>
        <v>-8</v>
      </c>
      <c r="E150" s="7">
        <v>7290</v>
      </c>
      <c r="F150" s="8">
        <f t="shared" si="12"/>
        <v>6878.1150000000007</v>
      </c>
      <c r="G150" s="9">
        <f>Table521[[#This Row],[WEIGHT]]*Table521[[#This Row],[MELTING]]/100</f>
        <v>0.94350000000000012</v>
      </c>
    </row>
    <row r="151" spans="1:7" x14ac:dyDescent="0.45">
      <c r="A151" s="4" t="s">
        <v>126</v>
      </c>
      <c r="B151" s="5">
        <v>2.06</v>
      </c>
      <c r="C151" s="10">
        <v>85</v>
      </c>
      <c r="D151" s="10">
        <f t="shared" si="11"/>
        <v>-8</v>
      </c>
      <c r="E151" s="7">
        <v>7290</v>
      </c>
      <c r="F151" s="8">
        <f t="shared" si="12"/>
        <v>12764.789999999999</v>
      </c>
      <c r="G151" s="9">
        <f>Table521[[#This Row],[WEIGHT]]*Table521[[#This Row],[MELTING]]/100</f>
        <v>1.7509999999999999</v>
      </c>
    </row>
    <row r="152" spans="1:7" x14ac:dyDescent="0.45">
      <c r="A152" s="4" t="s">
        <v>127</v>
      </c>
      <c r="B152" s="5">
        <v>2.0499999999999998</v>
      </c>
      <c r="C152" s="10">
        <v>85</v>
      </c>
      <c r="D152" s="10">
        <f t="shared" si="11"/>
        <v>-8</v>
      </c>
      <c r="E152" s="7">
        <v>7290</v>
      </c>
      <c r="F152" s="8">
        <f>(((B152*C152)/100)*E152)</f>
        <v>12702.824999999997</v>
      </c>
      <c r="G152" s="9">
        <f>Table521[[#This Row],[WEIGHT]]*Table521[[#This Row],[MELTING]]/100</f>
        <v>1.7424999999999997</v>
      </c>
    </row>
    <row r="153" spans="1:7" x14ac:dyDescent="0.45">
      <c r="A153" s="4" t="s">
        <v>128</v>
      </c>
      <c r="B153" s="5">
        <v>2.06</v>
      </c>
      <c r="C153" s="10">
        <v>85</v>
      </c>
      <c r="D153" s="10">
        <f t="shared" si="11"/>
        <v>-8</v>
      </c>
      <c r="E153" s="7">
        <v>7290</v>
      </c>
      <c r="F153" s="8">
        <f t="shared" si="12"/>
        <v>12764.789999999999</v>
      </c>
      <c r="G153" s="9">
        <f>Table521[[#This Row],[WEIGHT]]*Table521[[#This Row],[MELTING]]/100</f>
        <v>1.7509999999999999</v>
      </c>
    </row>
    <row r="154" spans="1:7" x14ac:dyDescent="0.45">
      <c r="A154" s="4" t="s">
        <v>129</v>
      </c>
      <c r="B154" s="5">
        <v>2.0299999999999998</v>
      </c>
      <c r="C154" s="10">
        <v>85</v>
      </c>
      <c r="D154" s="10">
        <f t="shared" si="11"/>
        <v>-8</v>
      </c>
      <c r="E154" s="7">
        <v>7290</v>
      </c>
      <c r="F154" s="8">
        <f>(((B154*C154)/100)*E154)</f>
        <v>12578.894999999999</v>
      </c>
      <c r="G154" s="9">
        <f>Table521[[#This Row],[WEIGHT]]*Table521[[#This Row],[MELTING]]/100</f>
        <v>1.7254999999999998</v>
      </c>
    </row>
    <row r="155" spans="1:7" x14ac:dyDescent="0.45">
      <c r="A155" s="4" t="s">
        <v>130</v>
      </c>
      <c r="B155" s="5">
        <v>4.05</v>
      </c>
      <c r="C155" s="10">
        <v>85</v>
      </c>
      <c r="D155" s="10">
        <f t="shared" si="11"/>
        <v>-8</v>
      </c>
      <c r="E155" s="7">
        <v>7290</v>
      </c>
      <c r="F155" s="8">
        <f t="shared" si="12"/>
        <v>25095.825000000001</v>
      </c>
      <c r="G155" s="9">
        <f>Table521[[#This Row],[WEIGHT]]*Table521[[#This Row],[MELTING]]/100</f>
        <v>3.4424999999999999</v>
      </c>
    </row>
    <row r="156" spans="1:7" x14ac:dyDescent="0.45">
      <c r="A156" s="4" t="s">
        <v>131</v>
      </c>
      <c r="B156" s="5">
        <v>4.0599999999999996</v>
      </c>
      <c r="C156" s="10">
        <v>85</v>
      </c>
      <c r="D156" s="10">
        <f t="shared" si="11"/>
        <v>-8</v>
      </c>
      <c r="E156" s="7">
        <v>7290</v>
      </c>
      <c r="F156" s="8">
        <f t="shared" ref="F156:F165" si="13">(((B156*C156)/100)*E156)</f>
        <v>25157.789999999997</v>
      </c>
      <c r="G156" s="9">
        <f>Table521[[#This Row],[WEIGHT]]*Table521[[#This Row],[MELTING]]/100</f>
        <v>3.4509999999999996</v>
      </c>
    </row>
    <row r="157" spans="1:7" x14ac:dyDescent="0.45">
      <c r="A157" s="4" t="s">
        <v>894</v>
      </c>
      <c r="B157" s="5">
        <f>2.03-1</f>
        <v>1.0299999999999998</v>
      </c>
      <c r="C157" s="10">
        <v>85</v>
      </c>
      <c r="D157" s="10">
        <f t="shared" si="11"/>
        <v>-8</v>
      </c>
      <c r="E157" s="7">
        <v>7290</v>
      </c>
      <c r="F157" s="8">
        <f t="shared" si="13"/>
        <v>6382.3949999999986</v>
      </c>
      <c r="G157" s="9">
        <f>Table521[[#This Row],[WEIGHT]]*Table521[[#This Row],[MELTING]]/100</f>
        <v>0.87549999999999983</v>
      </c>
    </row>
    <row r="158" spans="1:7" x14ac:dyDescent="0.45">
      <c r="A158" s="4" t="s">
        <v>895</v>
      </c>
      <c r="B158" s="5">
        <v>1</v>
      </c>
      <c r="C158" s="10">
        <v>86</v>
      </c>
      <c r="D158" s="10">
        <f t="shared" ref="D158" si="14">77-C158</f>
        <v>-9</v>
      </c>
      <c r="E158" s="7">
        <v>7291</v>
      </c>
      <c r="F158" s="8">
        <f t="shared" ref="F158" si="15">(((B158*C158)/100)*E158)</f>
        <v>6270.26</v>
      </c>
      <c r="G158" s="9">
        <f>Table521[[#This Row],[WEIGHT]]*Table521[[#This Row],[MELTING]]/100</f>
        <v>0.86</v>
      </c>
    </row>
    <row r="159" spans="1:7" x14ac:dyDescent="0.45">
      <c r="A159" s="4" t="s">
        <v>132</v>
      </c>
      <c r="B159" s="5">
        <v>2.0299999999999998</v>
      </c>
      <c r="C159" s="10">
        <v>85</v>
      </c>
      <c r="D159" s="10">
        <f t="shared" si="11"/>
        <v>-8</v>
      </c>
      <c r="E159" s="7">
        <v>7290</v>
      </c>
      <c r="F159" s="8">
        <f t="shared" si="13"/>
        <v>12578.894999999999</v>
      </c>
      <c r="G159" s="9">
        <f>Table521[[#This Row],[WEIGHT]]*Table521[[#This Row],[MELTING]]/100</f>
        <v>1.7254999999999998</v>
      </c>
    </row>
    <row r="160" spans="1:7" x14ac:dyDescent="0.45">
      <c r="A160" s="4" t="s">
        <v>133</v>
      </c>
      <c r="B160" s="5">
        <v>1.03</v>
      </c>
      <c r="C160" s="10">
        <v>85</v>
      </c>
      <c r="D160" s="10">
        <f t="shared" si="11"/>
        <v>-8</v>
      </c>
      <c r="E160" s="7">
        <v>7290</v>
      </c>
      <c r="F160" s="8">
        <f t="shared" si="13"/>
        <v>6382.3949999999995</v>
      </c>
      <c r="G160" s="9">
        <f>Table521[[#This Row],[WEIGHT]]*Table521[[#This Row],[MELTING]]/100</f>
        <v>0.87549999999999994</v>
      </c>
    </row>
    <row r="161" spans="1:7" x14ac:dyDescent="0.45">
      <c r="A161" s="11" t="s">
        <v>134</v>
      </c>
      <c r="B161" s="12">
        <v>1.04</v>
      </c>
      <c r="C161" s="22">
        <v>85</v>
      </c>
      <c r="D161" s="22">
        <f t="shared" si="11"/>
        <v>-8</v>
      </c>
      <c r="E161" s="14">
        <v>7290</v>
      </c>
      <c r="F161" s="15">
        <f t="shared" si="13"/>
        <v>6444.36</v>
      </c>
      <c r="G161" s="9">
        <f>Table521[[#This Row],[WEIGHT]]*Table521[[#This Row],[MELTING]]/100</f>
        <v>0.88400000000000001</v>
      </c>
    </row>
    <row r="162" spans="1:7" x14ac:dyDescent="0.45">
      <c r="A162" s="4" t="s">
        <v>811</v>
      </c>
      <c r="B162" s="5">
        <v>1.04</v>
      </c>
      <c r="C162" s="10">
        <v>84</v>
      </c>
      <c r="D162" s="10">
        <v>8</v>
      </c>
      <c r="E162" s="7">
        <v>8200</v>
      </c>
      <c r="F162" s="8">
        <f t="shared" si="13"/>
        <v>7163.52</v>
      </c>
      <c r="G162" s="9">
        <f>Table521[[#This Row],[WEIGHT]]*Table521[[#This Row],[MELTING]]/100</f>
        <v>0.87360000000000004</v>
      </c>
    </row>
    <row r="163" spans="1:7" x14ac:dyDescent="0.45">
      <c r="A163" s="4" t="s">
        <v>812</v>
      </c>
      <c r="B163" s="5">
        <v>2.0099999999999998</v>
      </c>
      <c r="C163" s="10">
        <v>84</v>
      </c>
      <c r="D163" s="10">
        <v>8</v>
      </c>
      <c r="E163" s="7">
        <v>8200</v>
      </c>
      <c r="F163" s="8">
        <f t="shared" si="13"/>
        <v>13844.879999999997</v>
      </c>
      <c r="G163" s="9">
        <f>Table521[[#This Row],[WEIGHT]]*Table521[[#This Row],[MELTING]]/100</f>
        <v>1.6883999999999997</v>
      </c>
    </row>
    <row r="164" spans="1:7" x14ac:dyDescent="0.45">
      <c r="A164" s="4" t="s">
        <v>813</v>
      </c>
      <c r="B164" s="5">
        <v>2.02</v>
      </c>
      <c r="C164" s="10">
        <v>84</v>
      </c>
      <c r="D164" s="10">
        <v>8</v>
      </c>
      <c r="E164" s="7">
        <v>8200</v>
      </c>
      <c r="F164" s="8">
        <f t="shared" si="13"/>
        <v>13913.76</v>
      </c>
      <c r="G164" s="9">
        <f>Table521[[#This Row],[WEIGHT]]*Table521[[#This Row],[MELTING]]/100</f>
        <v>1.6968000000000001</v>
      </c>
    </row>
    <row r="165" spans="1:7" x14ac:dyDescent="0.45">
      <c r="A165" s="11"/>
      <c r="B165" s="12"/>
      <c r="C165" s="22"/>
      <c r="D165" s="22">
        <v>0</v>
      </c>
      <c r="E165" s="14"/>
      <c r="F165" s="15">
        <f t="shared" si="13"/>
        <v>0</v>
      </c>
      <c r="G165" s="9">
        <f>Table521[[#This Row],[WEIGHT]]*Table521[[#This Row],[MELTING]]/100</f>
        <v>0</v>
      </c>
    </row>
    <row r="166" spans="1:7" x14ac:dyDescent="0.45">
      <c r="A166" s="11"/>
      <c r="B166" s="12"/>
      <c r="C166" s="22"/>
      <c r="D166" s="22"/>
      <c r="E166" s="14"/>
      <c r="F166" s="15"/>
      <c r="G166" s="9"/>
    </row>
    <row r="170" spans="1:7" x14ac:dyDescent="0.45">
      <c r="A170" s="23" t="s">
        <v>802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  <c r="G170" s="24" t="s">
        <v>6</v>
      </c>
    </row>
    <row r="171" spans="1:7" x14ac:dyDescent="0.45">
      <c r="A171" s="4" t="s">
        <v>135</v>
      </c>
      <c r="B171" s="5">
        <v>7.96</v>
      </c>
      <c r="C171" s="10">
        <v>94.25</v>
      </c>
      <c r="D171" s="10">
        <v>-2.25</v>
      </c>
      <c r="E171" s="7">
        <v>7218.2</v>
      </c>
      <c r="F171" s="8">
        <f>(((B171*C171)/100)*E171)</f>
        <v>54153.101859999995</v>
      </c>
      <c r="G171" s="9">
        <f>Table622[[#This Row],[WEIGHT]]*Table622[[#This Row],[MELTING]]/100</f>
        <v>7.5023</v>
      </c>
    </row>
    <row r="172" spans="1:7" x14ac:dyDescent="0.45">
      <c r="A172" s="4" t="s">
        <v>136</v>
      </c>
      <c r="B172" s="5">
        <v>16.010000000000002</v>
      </c>
      <c r="C172" s="10">
        <v>94.25</v>
      </c>
      <c r="D172" s="10">
        <v>-2.25</v>
      </c>
      <c r="E172" s="7">
        <v>7218.2</v>
      </c>
      <c r="F172" s="8">
        <f>(((B172*C172)/100)*E172)</f>
        <v>108918.48753499999</v>
      </c>
      <c r="G172" s="9">
        <f>Table622[[#This Row],[WEIGHT]]*Table622[[#This Row],[MELTING]]/100</f>
        <v>15.089425</v>
      </c>
    </row>
    <row r="173" spans="1:7" x14ac:dyDescent="0.45">
      <c r="A173" s="4" t="s">
        <v>137</v>
      </c>
      <c r="B173" s="5">
        <v>16.03</v>
      </c>
      <c r="C173" s="10">
        <v>95</v>
      </c>
      <c r="D173" s="10">
        <v>-3</v>
      </c>
      <c r="E173" s="7">
        <v>7218.2</v>
      </c>
      <c r="F173" s="8">
        <f>(((B173*C173)/100)*E173)</f>
        <v>109922.35870000001</v>
      </c>
      <c r="G173" s="9">
        <f>Table622[[#This Row],[WEIGHT]]*Table622[[#This Row],[MELTING]]/100</f>
        <v>15.228500000000002</v>
      </c>
    </row>
    <row r="174" spans="1:7" x14ac:dyDescent="0.45">
      <c r="A174" s="4" t="s">
        <v>138</v>
      </c>
      <c r="B174" s="5">
        <v>16.3</v>
      </c>
      <c r="C174" s="25">
        <v>94.25</v>
      </c>
      <c r="D174" s="25">
        <v>-2.25</v>
      </c>
      <c r="E174" s="7">
        <v>7218.2</v>
      </c>
      <c r="F174" s="8">
        <v>91600</v>
      </c>
      <c r="G174" s="9">
        <f>Table622[[#This Row],[WEIGHT]]*Table622[[#This Row],[MELTING]]/100</f>
        <v>15.36275</v>
      </c>
    </row>
    <row r="175" spans="1:7" x14ac:dyDescent="0.45">
      <c r="A175" s="11" t="s">
        <v>139</v>
      </c>
      <c r="B175" s="12">
        <v>8.09</v>
      </c>
      <c r="C175" s="26">
        <v>92</v>
      </c>
      <c r="D175" s="26"/>
      <c r="E175" s="14"/>
      <c r="F175" s="15">
        <v>55000</v>
      </c>
      <c r="G175" s="9">
        <f>Table622[[#This Row],[WEIGHT]]*Table622[[#This Row],[MELTING]]/100</f>
        <v>7.4428000000000001</v>
      </c>
    </row>
    <row r="176" spans="1:7" x14ac:dyDescent="0.45">
      <c r="A176" s="4" t="s">
        <v>814</v>
      </c>
      <c r="B176" s="5">
        <v>8.06</v>
      </c>
      <c r="C176" s="25">
        <v>94</v>
      </c>
      <c r="D176" s="25">
        <v>2</v>
      </c>
      <c r="E176" s="7">
        <v>8200</v>
      </c>
      <c r="F176" s="8">
        <f>(((B176*C176)/100)*E176)+55</f>
        <v>62181.48000000001</v>
      </c>
      <c r="G176" s="9">
        <f>Table622[[#This Row],[WEIGHT]]*Table622[[#This Row],[MELTING]]/100</f>
        <v>7.5764000000000014</v>
      </c>
    </row>
    <row r="177" spans="1:7" x14ac:dyDescent="0.45">
      <c r="A177" s="4" t="s">
        <v>815</v>
      </c>
      <c r="B177" s="5">
        <v>8.06</v>
      </c>
      <c r="C177" s="25">
        <v>95.75</v>
      </c>
      <c r="D177" s="25">
        <v>3.75</v>
      </c>
      <c r="E177" s="7">
        <v>8200</v>
      </c>
      <c r="F177" s="8">
        <f>(((B177*C177)/100)*E177)+55</f>
        <v>63338.090000000004</v>
      </c>
      <c r="G177" s="9">
        <f>Table622[[#This Row],[WEIGHT]]*Table622[[#This Row],[MELTING]]/100</f>
        <v>7.7174500000000004</v>
      </c>
    </row>
    <row r="178" spans="1:7" x14ac:dyDescent="0.45">
      <c r="A178" s="4" t="s">
        <v>816</v>
      </c>
      <c r="B178" s="5">
        <v>4.07</v>
      </c>
      <c r="C178" s="25">
        <v>95</v>
      </c>
      <c r="D178" s="25">
        <v>3</v>
      </c>
      <c r="E178" s="7">
        <v>8200</v>
      </c>
      <c r="F178" s="8">
        <f>(((B178*C178)/100)*E178)+75</f>
        <v>31780.300000000003</v>
      </c>
      <c r="G178" s="9">
        <f>Table622[[#This Row],[WEIGHT]]*Table622[[#This Row],[MELTING]]/100</f>
        <v>3.8665000000000003</v>
      </c>
    </row>
    <row r="179" spans="1:7" x14ac:dyDescent="0.45">
      <c r="A179" s="4" t="s">
        <v>817</v>
      </c>
      <c r="B179" s="5">
        <v>4.03</v>
      </c>
      <c r="C179" s="25">
        <v>94</v>
      </c>
      <c r="D179" s="25">
        <v>2</v>
      </c>
      <c r="E179" s="7">
        <v>8200</v>
      </c>
      <c r="F179" s="8">
        <f>(((B179*C179)/100)*E179)+75</f>
        <v>31138.240000000005</v>
      </c>
      <c r="G179" s="9">
        <f>Table622[[#This Row],[WEIGHT]]*Table622[[#This Row],[MELTING]]/100</f>
        <v>3.7882000000000007</v>
      </c>
    </row>
    <row r="180" spans="1:7" x14ac:dyDescent="0.45">
      <c r="A180" s="4" t="s">
        <v>897</v>
      </c>
      <c r="B180" s="12">
        <v>16.03</v>
      </c>
      <c r="C180" s="26">
        <v>91</v>
      </c>
      <c r="D180" s="26"/>
      <c r="E180" s="14"/>
      <c r="F180" s="8">
        <v>122100</v>
      </c>
      <c r="G180" s="9">
        <f>Table622[[#This Row],[WEIGHT]]*Table622[[#This Row],[MELTING]]/100</f>
        <v>14.587300000000001</v>
      </c>
    </row>
    <row r="181" spans="1:7" x14ac:dyDescent="0.45">
      <c r="A181" s="4" t="s">
        <v>898</v>
      </c>
      <c r="B181" s="12">
        <v>16.27</v>
      </c>
      <c r="C181" s="26">
        <v>91</v>
      </c>
      <c r="D181" s="26"/>
      <c r="E181" s="14"/>
      <c r="F181" s="8">
        <v>123000</v>
      </c>
      <c r="G181" s="9">
        <f>Table622[[#This Row],[WEIGHT]]*Table622[[#This Row],[MELTING]]/100</f>
        <v>14.8057</v>
      </c>
    </row>
    <row r="182" spans="1:7" x14ac:dyDescent="0.45">
      <c r="A182" s="11"/>
      <c r="B182" s="12"/>
      <c r="C182" s="22"/>
      <c r="D182" s="22"/>
      <c r="E182" s="14"/>
      <c r="F182" s="8">
        <f>(((B182*C182)/100)*E182)</f>
        <v>0</v>
      </c>
      <c r="G182" s="9">
        <f>Table622[[#This Row],[WEIGHT]]*Table622[[#This Row],[MELTING]]/100</f>
        <v>0</v>
      </c>
    </row>
    <row r="183" spans="1:7" x14ac:dyDescent="0.45">
      <c r="A183" s="11"/>
      <c r="B183" s="12"/>
      <c r="C183" s="26"/>
      <c r="D183" s="26"/>
      <c r="E183" s="14"/>
      <c r="F183" s="15"/>
      <c r="G183" s="9"/>
    </row>
    <row r="188" spans="1:7" x14ac:dyDescent="0.45">
      <c r="A188" s="68"/>
      <c r="B188" s="69"/>
      <c r="C188" s="68"/>
      <c r="D188" s="68"/>
      <c r="E188" s="70"/>
      <c r="F188" s="71"/>
    </row>
    <row r="189" spans="1:7" x14ac:dyDescent="0.45">
      <c r="A189" s="23" t="s">
        <v>803</v>
      </c>
      <c r="B189" s="2" t="s">
        <v>1</v>
      </c>
      <c r="C189" s="2" t="s">
        <v>2</v>
      </c>
      <c r="D189" s="2" t="s">
        <v>3</v>
      </c>
      <c r="E189" s="2" t="s">
        <v>4</v>
      </c>
      <c r="F189" s="2" t="s">
        <v>5</v>
      </c>
      <c r="G189" s="24" t="s">
        <v>6</v>
      </c>
    </row>
    <row r="190" spans="1:7" x14ac:dyDescent="0.45">
      <c r="A190" s="4" t="s">
        <v>140</v>
      </c>
      <c r="B190" s="5">
        <f>(0.5)/2</f>
        <v>0.25</v>
      </c>
      <c r="C190" s="10">
        <v>80.39</v>
      </c>
      <c r="D190" s="10">
        <v>-10</v>
      </c>
      <c r="E190" s="7">
        <v>7218.2</v>
      </c>
      <c r="F190" s="8">
        <f>(((B190*C190)/100)*E190)</f>
        <v>1450.677745</v>
      </c>
      <c r="G190" s="9">
        <f>Table723[[#This Row],[WEIGHT]]*Table723[[#This Row],[MELTING]]/100</f>
        <v>0.20097500000000001</v>
      </c>
    </row>
    <row r="191" spans="1:7" x14ac:dyDescent="0.45">
      <c r="A191" s="4" t="s">
        <v>141</v>
      </c>
      <c r="B191" s="5">
        <f>(0.5)/2</f>
        <v>0.25</v>
      </c>
      <c r="C191" s="10">
        <v>80.39</v>
      </c>
      <c r="D191" s="10">
        <v>-10</v>
      </c>
      <c r="E191" s="7">
        <v>7219.2</v>
      </c>
      <c r="F191" s="8">
        <f>(((B191*C191)/100)*E191)</f>
        <v>1450.8787200000002</v>
      </c>
      <c r="G191" s="9">
        <f>Table723[[#This Row],[WEIGHT]]*Table723[[#This Row],[MELTING]]/100</f>
        <v>0.20097500000000001</v>
      </c>
    </row>
    <row r="192" spans="1:7" x14ac:dyDescent="0.45">
      <c r="A192" s="4" t="s">
        <v>142</v>
      </c>
      <c r="B192" s="5">
        <f>0.5/2</f>
        <v>0.25</v>
      </c>
      <c r="C192" s="10">
        <v>80.39</v>
      </c>
      <c r="D192" s="10">
        <v>-10</v>
      </c>
      <c r="E192" s="7">
        <v>7218.2</v>
      </c>
      <c r="F192" s="8">
        <f>(((B192*C192)/100)*E192)</f>
        <v>1450.677745</v>
      </c>
      <c r="G192" s="9">
        <f>Table723[[#This Row],[WEIGHT]]*Table723[[#This Row],[MELTING]]/100</f>
        <v>0.20097500000000001</v>
      </c>
    </row>
    <row r="193" spans="1:7" x14ac:dyDescent="0.45">
      <c r="A193" s="4" t="s">
        <v>143</v>
      </c>
      <c r="B193" s="5">
        <f>0.5/2</f>
        <v>0.25</v>
      </c>
      <c r="C193" s="10">
        <v>80.39</v>
      </c>
      <c r="D193" s="10">
        <v>-10</v>
      </c>
      <c r="E193" s="7">
        <v>7219.2</v>
      </c>
      <c r="F193" s="8">
        <f t="shared" ref="F193:F256" si="16">(((B193*C193)/100)*E193)</f>
        <v>1450.8787200000002</v>
      </c>
      <c r="G193" s="9">
        <f>Table723[[#This Row],[WEIGHT]]*Table723[[#This Row],[MELTING]]/100</f>
        <v>0.20097500000000001</v>
      </c>
    </row>
    <row r="194" spans="1:7" x14ac:dyDescent="0.45">
      <c r="A194" s="4" t="s">
        <v>144</v>
      </c>
      <c r="B194" s="5">
        <f>0.55/2</f>
        <v>0.27500000000000002</v>
      </c>
      <c r="C194" s="10">
        <v>80.39</v>
      </c>
      <c r="D194" s="10">
        <v>-10</v>
      </c>
      <c r="E194" s="7">
        <v>7218.2</v>
      </c>
      <c r="F194" s="8">
        <f t="shared" si="16"/>
        <v>1595.7455195</v>
      </c>
      <c r="G194" s="9">
        <f>Table723[[#This Row],[WEIGHT]]*Table723[[#This Row],[MELTING]]/100</f>
        <v>0.22107250000000001</v>
      </c>
    </row>
    <row r="195" spans="1:7" x14ac:dyDescent="0.45">
      <c r="A195" s="4" t="s">
        <v>145</v>
      </c>
      <c r="B195" s="5">
        <f>0.55/2</f>
        <v>0.27500000000000002</v>
      </c>
      <c r="C195" s="10">
        <v>80.39</v>
      </c>
      <c r="D195" s="10">
        <v>-10</v>
      </c>
      <c r="E195" s="7">
        <v>7219.2</v>
      </c>
      <c r="F195" s="8">
        <f t="shared" si="16"/>
        <v>1595.966592</v>
      </c>
      <c r="G195" s="9">
        <f>Table723[[#This Row],[WEIGHT]]*Table723[[#This Row],[MELTING]]/100</f>
        <v>0.22107250000000001</v>
      </c>
    </row>
    <row r="196" spans="1:7" x14ac:dyDescent="0.45">
      <c r="A196" s="4" t="s">
        <v>146</v>
      </c>
      <c r="B196" s="5">
        <f>0.5/2</f>
        <v>0.25</v>
      </c>
      <c r="C196" s="10">
        <v>80.39</v>
      </c>
      <c r="D196" s="10">
        <v>-10</v>
      </c>
      <c r="E196" s="7">
        <v>7218.2</v>
      </c>
      <c r="F196" s="8">
        <f t="shared" si="16"/>
        <v>1450.677745</v>
      </c>
      <c r="G196" s="9">
        <f>Table723[[#This Row],[WEIGHT]]*Table723[[#This Row],[MELTING]]/100</f>
        <v>0.20097500000000001</v>
      </c>
    </row>
    <row r="197" spans="1:7" x14ac:dyDescent="0.45">
      <c r="A197" s="4" t="s">
        <v>147</v>
      </c>
      <c r="B197" s="5">
        <f>0.5/2</f>
        <v>0.25</v>
      </c>
      <c r="C197" s="10">
        <v>80.39</v>
      </c>
      <c r="D197" s="10">
        <v>-10</v>
      </c>
      <c r="E197" s="7">
        <v>7219.2</v>
      </c>
      <c r="F197" s="8">
        <f>(((B197*C197)/100)*E197)</f>
        <v>1450.8787200000002</v>
      </c>
      <c r="G197" s="9">
        <f>Table723[[#This Row],[WEIGHT]]*Table723[[#This Row],[MELTING]]/100</f>
        <v>0.20097500000000001</v>
      </c>
    </row>
    <row r="198" spans="1:7" x14ac:dyDescent="0.45">
      <c r="A198" s="4" t="s">
        <v>148</v>
      </c>
      <c r="B198" s="5">
        <f>0.53/2</f>
        <v>0.26500000000000001</v>
      </c>
      <c r="C198" s="10">
        <v>80.39</v>
      </c>
      <c r="D198" s="10">
        <v>-10</v>
      </c>
      <c r="E198" s="7">
        <v>7218.2</v>
      </c>
      <c r="F198" s="8">
        <f t="shared" si="16"/>
        <v>1537.7184097000002</v>
      </c>
      <c r="G198" s="9">
        <f>Table723[[#This Row],[WEIGHT]]*Table723[[#This Row],[MELTING]]/100</f>
        <v>0.21303350000000001</v>
      </c>
    </row>
    <row r="199" spans="1:7" x14ac:dyDescent="0.45">
      <c r="A199" s="4" t="s">
        <v>149</v>
      </c>
      <c r="B199" s="5">
        <f>0.53/2</f>
        <v>0.26500000000000001</v>
      </c>
      <c r="C199" s="10">
        <v>80.39</v>
      </c>
      <c r="D199" s="10">
        <v>-10</v>
      </c>
      <c r="E199" s="7">
        <v>7219.2</v>
      </c>
      <c r="F199" s="8">
        <f t="shared" si="16"/>
        <v>1537.9314432000001</v>
      </c>
      <c r="G199" s="9">
        <f>Table723[[#This Row],[WEIGHT]]*Table723[[#This Row],[MELTING]]/100</f>
        <v>0.21303350000000001</v>
      </c>
    </row>
    <row r="200" spans="1:7" x14ac:dyDescent="0.45">
      <c r="A200" s="4" t="s">
        <v>150</v>
      </c>
      <c r="B200" s="5">
        <f>0.5/2</f>
        <v>0.25</v>
      </c>
      <c r="C200" s="10">
        <v>80.39</v>
      </c>
      <c r="D200" s="10">
        <v>-10</v>
      </c>
      <c r="E200" s="7">
        <v>7218.2</v>
      </c>
      <c r="F200" s="8">
        <f>(((B200*C200)/100)*E200)</f>
        <v>1450.677745</v>
      </c>
      <c r="G200" s="9">
        <f>Table723[[#This Row],[WEIGHT]]*Table723[[#This Row],[MELTING]]/100</f>
        <v>0.20097500000000001</v>
      </c>
    </row>
    <row r="201" spans="1:7" x14ac:dyDescent="0.45">
      <c r="A201" s="4" t="s">
        <v>151</v>
      </c>
      <c r="B201" s="5">
        <f>0.5/2</f>
        <v>0.25</v>
      </c>
      <c r="C201" s="10">
        <v>80.39</v>
      </c>
      <c r="D201" s="10">
        <v>-10</v>
      </c>
      <c r="E201" s="7">
        <v>7219.2</v>
      </c>
      <c r="F201" s="8">
        <f t="shared" ref="F201" si="17">(((B201*C201)/100)*E201)</f>
        <v>1450.8787200000002</v>
      </c>
      <c r="G201" s="9">
        <f>Table723[[#This Row],[WEIGHT]]*Table723[[#This Row],[MELTING]]/100</f>
        <v>0.20097500000000001</v>
      </c>
    </row>
    <row r="202" spans="1:7" x14ac:dyDescent="0.45">
      <c r="A202" s="4" t="s">
        <v>152</v>
      </c>
      <c r="B202" s="5">
        <f>0.48/2</f>
        <v>0.24</v>
      </c>
      <c r="C202" s="10">
        <v>80.39</v>
      </c>
      <c r="D202" s="10">
        <v>-10</v>
      </c>
      <c r="E202" s="7">
        <v>7218.2</v>
      </c>
      <c r="F202" s="8">
        <f t="shared" si="16"/>
        <v>1392.6506351999997</v>
      </c>
      <c r="G202" s="9">
        <f>Table723[[#This Row],[WEIGHT]]*Table723[[#This Row],[MELTING]]/100</f>
        <v>0.19293599999999997</v>
      </c>
    </row>
    <row r="203" spans="1:7" x14ac:dyDescent="0.45">
      <c r="A203" s="4" t="s">
        <v>153</v>
      </c>
      <c r="B203" s="5">
        <f>0.48/2</f>
        <v>0.24</v>
      </c>
      <c r="C203" s="10">
        <v>80.39</v>
      </c>
      <c r="D203" s="10">
        <v>-10</v>
      </c>
      <c r="E203" s="7">
        <v>7219.2</v>
      </c>
      <c r="F203" s="8">
        <f t="shared" si="16"/>
        <v>1392.8435711999998</v>
      </c>
      <c r="G203" s="9">
        <f>Table723[[#This Row],[WEIGHT]]*Table723[[#This Row],[MELTING]]/100</f>
        <v>0.19293599999999997</v>
      </c>
    </row>
    <row r="204" spans="1:7" x14ac:dyDescent="0.45">
      <c r="A204" s="4" t="s">
        <v>154</v>
      </c>
      <c r="B204" s="5">
        <f>0.42/2</f>
        <v>0.21</v>
      </c>
      <c r="C204" s="10">
        <v>80.39</v>
      </c>
      <c r="D204" s="10">
        <v>-10</v>
      </c>
      <c r="E204" s="7">
        <v>7218.2</v>
      </c>
      <c r="F204" s="8">
        <f t="shared" si="16"/>
        <v>1218.5693057999997</v>
      </c>
      <c r="G204" s="9">
        <f>Table723[[#This Row],[WEIGHT]]*Table723[[#This Row],[MELTING]]/100</f>
        <v>0.16881899999999997</v>
      </c>
    </row>
    <row r="205" spans="1:7" x14ac:dyDescent="0.45">
      <c r="A205" s="4" t="s">
        <v>155</v>
      </c>
      <c r="B205" s="5">
        <f>0.42/2</f>
        <v>0.21</v>
      </c>
      <c r="C205" s="10">
        <v>80.39</v>
      </c>
      <c r="D205" s="10">
        <v>-10</v>
      </c>
      <c r="E205" s="7">
        <v>7219.2</v>
      </c>
      <c r="F205" s="8">
        <f t="shared" si="16"/>
        <v>1218.7381247999997</v>
      </c>
      <c r="G205" s="9">
        <f>Table723[[#This Row],[WEIGHT]]*Table723[[#This Row],[MELTING]]/100</f>
        <v>0.16881899999999997</v>
      </c>
    </row>
    <row r="206" spans="1:7" x14ac:dyDescent="0.45">
      <c r="A206" s="4" t="s">
        <v>156</v>
      </c>
      <c r="B206" s="5">
        <f>0.48/2</f>
        <v>0.24</v>
      </c>
      <c r="C206" s="10">
        <v>80.39</v>
      </c>
      <c r="D206" s="10">
        <v>-10</v>
      </c>
      <c r="E206" s="7">
        <v>7218.2</v>
      </c>
      <c r="F206" s="8">
        <f t="shared" si="16"/>
        <v>1392.6506351999997</v>
      </c>
      <c r="G206" s="9">
        <f>Table723[[#This Row],[WEIGHT]]*Table723[[#This Row],[MELTING]]/100</f>
        <v>0.19293599999999997</v>
      </c>
    </row>
    <row r="207" spans="1:7" x14ac:dyDescent="0.45">
      <c r="A207" s="4" t="s">
        <v>157</v>
      </c>
      <c r="B207" s="5">
        <f>0.48/2</f>
        <v>0.24</v>
      </c>
      <c r="C207" s="10">
        <v>80.39</v>
      </c>
      <c r="D207" s="10">
        <v>-10</v>
      </c>
      <c r="E207" s="7">
        <v>7219.2</v>
      </c>
      <c r="F207" s="8">
        <f t="shared" si="16"/>
        <v>1392.8435711999998</v>
      </c>
      <c r="G207" s="9">
        <f>Table723[[#This Row],[WEIGHT]]*Table723[[#This Row],[MELTING]]/100</f>
        <v>0.19293599999999997</v>
      </c>
    </row>
    <row r="208" spans="1:7" x14ac:dyDescent="0.45">
      <c r="A208" s="4" t="s">
        <v>158</v>
      </c>
      <c r="B208" s="5">
        <f>0.5/2</f>
        <v>0.25</v>
      </c>
      <c r="C208" s="10">
        <v>80.39</v>
      </c>
      <c r="D208" s="10">
        <v>-10</v>
      </c>
      <c r="E208" s="7">
        <v>7218.2</v>
      </c>
      <c r="F208" s="8">
        <f t="shared" si="16"/>
        <v>1450.677745</v>
      </c>
      <c r="G208" s="9">
        <f>Table723[[#This Row],[WEIGHT]]*Table723[[#This Row],[MELTING]]/100</f>
        <v>0.20097500000000001</v>
      </c>
    </row>
    <row r="209" spans="1:7" x14ac:dyDescent="0.45">
      <c r="A209" s="4" t="s">
        <v>159</v>
      </c>
      <c r="B209" s="5">
        <f>0.5/2</f>
        <v>0.25</v>
      </c>
      <c r="C209" s="10">
        <v>80.39</v>
      </c>
      <c r="D209" s="10">
        <v>-10</v>
      </c>
      <c r="E209" s="7">
        <v>7219.2</v>
      </c>
      <c r="F209" s="8">
        <f t="shared" si="16"/>
        <v>1450.8787200000002</v>
      </c>
      <c r="G209" s="9">
        <f>Table723[[#This Row],[WEIGHT]]*Table723[[#This Row],[MELTING]]/100</f>
        <v>0.20097500000000001</v>
      </c>
    </row>
    <row r="210" spans="1:7" x14ac:dyDescent="0.45">
      <c r="A210" s="4" t="s">
        <v>160</v>
      </c>
      <c r="B210" s="5">
        <f>0.5/2</f>
        <v>0.25</v>
      </c>
      <c r="C210" s="10">
        <v>80.39</v>
      </c>
      <c r="D210" s="10">
        <v>-10</v>
      </c>
      <c r="E210" s="7">
        <v>7218.2</v>
      </c>
      <c r="F210" s="8">
        <f t="shared" si="16"/>
        <v>1450.677745</v>
      </c>
      <c r="G210" s="9">
        <f>Table723[[#This Row],[WEIGHT]]*Table723[[#This Row],[MELTING]]/100</f>
        <v>0.20097500000000001</v>
      </c>
    </row>
    <row r="211" spans="1:7" x14ac:dyDescent="0.45">
      <c r="A211" s="4" t="s">
        <v>161</v>
      </c>
      <c r="B211" s="5">
        <f>0.5/2</f>
        <v>0.25</v>
      </c>
      <c r="C211" s="10">
        <v>80.39</v>
      </c>
      <c r="D211" s="10">
        <v>-10</v>
      </c>
      <c r="E211" s="7">
        <v>7219.2</v>
      </c>
      <c r="F211" s="8">
        <f t="shared" si="16"/>
        <v>1450.8787200000002</v>
      </c>
      <c r="G211" s="9">
        <f>Table723[[#This Row],[WEIGHT]]*Table723[[#This Row],[MELTING]]/100</f>
        <v>0.20097500000000001</v>
      </c>
    </row>
    <row r="212" spans="1:7" x14ac:dyDescent="0.45">
      <c r="A212" s="4" t="s">
        <v>162</v>
      </c>
      <c r="B212" s="5">
        <f>0.52/2</f>
        <v>0.26</v>
      </c>
      <c r="C212" s="10">
        <v>80.39</v>
      </c>
      <c r="D212" s="10">
        <v>-10</v>
      </c>
      <c r="E212" s="7">
        <v>7218.2</v>
      </c>
      <c r="F212" s="8">
        <f t="shared" si="16"/>
        <v>1508.7048548000002</v>
      </c>
      <c r="G212" s="9">
        <f>Table723[[#This Row],[WEIGHT]]*Table723[[#This Row],[MELTING]]/100</f>
        <v>0.20901400000000003</v>
      </c>
    </row>
    <row r="213" spans="1:7" x14ac:dyDescent="0.45">
      <c r="A213" s="4" t="s">
        <v>163</v>
      </c>
      <c r="B213" s="5">
        <f>0.52/2</f>
        <v>0.26</v>
      </c>
      <c r="C213" s="10">
        <v>80.39</v>
      </c>
      <c r="D213" s="10">
        <v>-10</v>
      </c>
      <c r="E213" s="7">
        <v>7219.2</v>
      </c>
      <c r="F213" s="8">
        <f t="shared" si="16"/>
        <v>1508.9138688000003</v>
      </c>
      <c r="G213" s="9">
        <f>Table723[[#This Row],[WEIGHT]]*Table723[[#This Row],[MELTING]]/100</f>
        <v>0.20901400000000003</v>
      </c>
    </row>
    <row r="214" spans="1:7" x14ac:dyDescent="0.45">
      <c r="A214" s="4" t="s">
        <v>164</v>
      </c>
      <c r="B214" s="5">
        <f>0.65/2</f>
        <v>0.32500000000000001</v>
      </c>
      <c r="C214" s="10">
        <v>80.39</v>
      </c>
      <c r="D214" s="10">
        <v>-10</v>
      </c>
      <c r="E214" s="7">
        <v>7218.2</v>
      </c>
      <c r="F214" s="8">
        <f t="shared" si="16"/>
        <v>1885.8810684999999</v>
      </c>
      <c r="G214" s="9">
        <f>Table723[[#This Row],[WEIGHT]]*Table723[[#This Row],[MELTING]]/100</f>
        <v>0.26126749999999999</v>
      </c>
    </row>
    <row r="215" spans="1:7" x14ac:dyDescent="0.45">
      <c r="A215" s="4" t="s">
        <v>165</v>
      </c>
      <c r="B215" s="5">
        <f>0.65/2</f>
        <v>0.32500000000000001</v>
      </c>
      <c r="C215" s="10">
        <v>80.39</v>
      </c>
      <c r="D215" s="10">
        <v>-10</v>
      </c>
      <c r="E215" s="7">
        <v>7219.2</v>
      </c>
      <c r="F215" s="8">
        <f t="shared" si="16"/>
        <v>1886.1423359999999</v>
      </c>
      <c r="G215" s="9">
        <f>Table723[[#This Row],[WEIGHT]]*Table723[[#This Row],[MELTING]]/100</f>
        <v>0.26126749999999999</v>
      </c>
    </row>
    <row r="216" spans="1:7" x14ac:dyDescent="0.45">
      <c r="A216" s="4" t="s">
        <v>166</v>
      </c>
      <c r="B216" s="5">
        <f>0.18/2</f>
        <v>0.09</v>
      </c>
      <c r="C216" s="10">
        <v>80.39</v>
      </c>
      <c r="D216" s="10">
        <v>-10</v>
      </c>
      <c r="E216" s="7">
        <v>7218.2</v>
      </c>
      <c r="F216" s="8">
        <f t="shared" si="16"/>
        <v>522.24398819999999</v>
      </c>
      <c r="G216" s="9">
        <f>Table723[[#This Row],[WEIGHT]]*Table723[[#This Row],[MELTING]]/100</f>
        <v>7.2350999999999999E-2</v>
      </c>
    </row>
    <row r="217" spans="1:7" x14ac:dyDescent="0.45">
      <c r="A217" s="4" t="s">
        <v>167</v>
      </c>
      <c r="B217" s="5">
        <f>0.18/2</f>
        <v>0.09</v>
      </c>
      <c r="C217" s="10">
        <v>80.39</v>
      </c>
      <c r="D217" s="10">
        <v>-10</v>
      </c>
      <c r="E217" s="7">
        <v>7219.2</v>
      </c>
      <c r="F217" s="8">
        <f t="shared" si="16"/>
        <v>522.31633920000002</v>
      </c>
      <c r="G217" s="9">
        <f>Table723[[#This Row],[WEIGHT]]*Table723[[#This Row],[MELTING]]/100</f>
        <v>7.2350999999999999E-2</v>
      </c>
    </row>
    <row r="218" spans="1:7" x14ac:dyDescent="0.45">
      <c r="A218" s="4" t="s">
        <v>168</v>
      </c>
      <c r="B218" s="5">
        <f>0.25/2</f>
        <v>0.125</v>
      </c>
      <c r="C218" s="10">
        <v>80.39</v>
      </c>
      <c r="D218" s="10">
        <v>-10</v>
      </c>
      <c r="E218" s="7">
        <v>7218.2</v>
      </c>
      <c r="F218" s="8">
        <f t="shared" si="16"/>
        <v>725.33887249999998</v>
      </c>
      <c r="G218" s="9">
        <f>Table723[[#This Row],[WEIGHT]]*Table723[[#This Row],[MELTING]]/100</f>
        <v>0.10048750000000001</v>
      </c>
    </row>
    <row r="219" spans="1:7" x14ac:dyDescent="0.45">
      <c r="A219" s="4" t="s">
        <v>169</v>
      </c>
      <c r="B219" s="5">
        <f>0.25/2</f>
        <v>0.125</v>
      </c>
      <c r="C219" s="10">
        <v>80.39</v>
      </c>
      <c r="D219" s="10">
        <v>-10</v>
      </c>
      <c r="E219" s="7">
        <v>7219.2</v>
      </c>
      <c r="F219" s="8">
        <f t="shared" si="16"/>
        <v>725.43936000000008</v>
      </c>
      <c r="G219" s="9">
        <f>Table723[[#This Row],[WEIGHT]]*Table723[[#This Row],[MELTING]]/100</f>
        <v>0.10048750000000001</v>
      </c>
    </row>
    <row r="220" spans="1:7" x14ac:dyDescent="0.45">
      <c r="A220" s="4" t="s">
        <v>170</v>
      </c>
      <c r="B220" s="5">
        <f>0.41/2</f>
        <v>0.20499999999999999</v>
      </c>
      <c r="C220" s="10">
        <v>80.39</v>
      </c>
      <c r="D220" s="10">
        <v>-10</v>
      </c>
      <c r="E220" s="7">
        <v>7218.2</v>
      </c>
      <c r="F220" s="8">
        <f t="shared" si="16"/>
        <v>1189.5557508999998</v>
      </c>
      <c r="G220" s="9">
        <f>Table723[[#This Row],[WEIGHT]]*Table723[[#This Row],[MELTING]]/100</f>
        <v>0.16479949999999999</v>
      </c>
    </row>
    <row r="221" spans="1:7" x14ac:dyDescent="0.45">
      <c r="A221" s="4" t="s">
        <v>171</v>
      </c>
      <c r="B221" s="5">
        <f>0.41/2</f>
        <v>0.20499999999999999</v>
      </c>
      <c r="C221" s="10">
        <v>80.39</v>
      </c>
      <c r="D221" s="10">
        <v>-10</v>
      </c>
      <c r="E221" s="7">
        <v>7219.2</v>
      </c>
      <c r="F221" s="8">
        <f t="shared" si="16"/>
        <v>1189.7205503999999</v>
      </c>
      <c r="G221" s="9">
        <f>Table723[[#This Row],[WEIGHT]]*Table723[[#This Row],[MELTING]]/100</f>
        <v>0.16479949999999999</v>
      </c>
    </row>
    <row r="222" spans="1:7" x14ac:dyDescent="0.45">
      <c r="A222" s="4" t="s">
        <v>172</v>
      </c>
      <c r="B222" s="5">
        <f>0.22/2</f>
        <v>0.11</v>
      </c>
      <c r="C222" s="10">
        <v>80.39</v>
      </c>
      <c r="D222" s="10">
        <v>-10</v>
      </c>
      <c r="E222" s="7">
        <v>7218.2</v>
      </c>
      <c r="F222" s="8">
        <f t="shared" si="16"/>
        <v>638.2982078</v>
      </c>
      <c r="G222" s="9">
        <f>Table723[[#This Row],[WEIGHT]]*Table723[[#This Row],[MELTING]]/100</f>
        <v>8.8429000000000008E-2</v>
      </c>
    </row>
    <row r="223" spans="1:7" x14ac:dyDescent="0.45">
      <c r="A223" s="4" t="s">
        <v>173</v>
      </c>
      <c r="B223" s="5">
        <f>0.22/2</f>
        <v>0.11</v>
      </c>
      <c r="C223" s="10">
        <v>80.39</v>
      </c>
      <c r="D223" s="10">
        <v>-10</v>
      </c>
      <c r="E223" s="7">
        <v>7219.2</v>
      </c>
      <c r="F223" s="8">
        <f t="shared" si="16"/>
        <v>638.38663680000002</v>
      </c>
      <c r="G223" s="9">
        <f>Table723[[#This Row],[WEIGHT]]*Table723[[#This Row],[MELTING]]/100</f>
        <v>8.8429000000000008E-2</v>
      </c>
    </row>
    <row r="224" spans="1:7" x14ac:dyDescent="0.45">
      <c r="A224" s="4" t="s">
        <v>174</v>
      </c>
      <c r="B224" s="5">
        <f>0.33/2</f>
        <v>0.16500000000000001</v>
      </c>
      <c r="C224" s="10">
        <v>80.39</v>
      </c>
      <c r="D224" s="10">
        <v>-10</v>
      </c>
      <c r="E224" s="7">
        <v>7218.2</v>
      </c>
      <c r="F224" s="8">
        <f t="shared" si="16"/>
        <v>957.4473117</v>
      </c>
      <c r="G224" s="9">
        <f>Table723[[#This Row],[WEIGHT]]*Table723[[#This Row],[MELTING]]/100</f>
        <v>0.1326435</v>
      </c>
    </row>
    <row r="225" spans="1:7" x14ac:dyDescent="0.45">
      <c r="A225" s="4" t="s">
        <v>175</v>
      </c>
      <c r="B225" s="5">
        <f>0.33/2</f>
        <v>0.16500000000000001</v>
      </c>
      <c r="C225" s="10">
        <v>80.39</v>
      </c>
      <c r="D225" s="10">
        <v>-10</v>
      </c>
      <c r="E225" s="7">
        <v>7219.2</v>
      </c>
      <c r="F225" s="8">
        <f t="shared" si="16"/>
        <v>957.57995519999997</v>
      </c>
      <c r="G225" s="9">
        <f>Table723[[#This Row],[WEIGHT]]*Table723[[#This Row],[MELTING]]/100</f>
        <v>0.1326435</v>
      </c>
    </row>
    <row r="226" spans="1:7" x14ac:dyDescent="0.45">
      <c r="A226" s="4" t="s">
        <v>176</v>
      </c>
      <c r="B226" s="5">
        <f>0.33/2</f>
        <v>0.16500000000000001</v>
      </c>
      <c r="C226" s="10">
        <v>80.39</v>
      </c>
      <c r="D226" s="10">
        <v>-10</v>
      </c>
      <c r="E226" s="7">
        <v>7218.2</v>
      </c>
      <c r="F226" s="8">
        <f t="shared" si="16"/>
        <v>957.4473117</v>
      </c>
      <c r="G226" s="9">
        <f>Table723[[#This Row],[WEIGHT]]*Table723[[#This Row],[MELTING]]/100</f>
        <v>0.1326435</v>
      </c>
    </row>
    <row r="227" spans="1:7" x14ac:dyDescent="0.45">
      <c r="A227" s="4" t="s">
        <v>177</v>
      </c>
      <c r="B227" s="5">
        <f>0.33/2</f>
        <v>0.16500000000000001</v>
      </c>
      <c r="C227" s="10">
        <v>80.39</v>
      </c>
      <c r="D227" s="10">
        <v>-10</v>
      </c>
      <c r="E227" s="7">
        <v>7219.2</v>
      </c>
      <c r="F227" s="8">
        <f t="shared" si="16"/>
        <v>957.57995519999997</v>
      </c>
      <c r="G227" s="9">
        <f>Table723[[#This Row],[WEIGHT]]*Table723[[#This Row],[MELTING]]/100</f>
        <v>0.1326435</v>
      </c>
    </row>
    <row r="228" spans="1:7" x14ac:dyDescent="0.45">
      <c r="A228" s="4" t="s">
        <v>178</v>
      </c>
      <c r="B228" s="5">
        <f>0.18/2</f>
        <v>0.09</v>
      </c>
      <c r="C228" s="10">
        <v>80.39</v>
      </c>
      <c r="D228" s="10">
        <v>-10</v>
      </c>
      <c r="E228" s="7">
        <v>7218.2</v>
      </c>
      <c r="F228" s="8">
        <f t="shared" si="16"/>
        <v>522.24398819999999</v>
      </c>
      <c r="G228" s="9">
        <f>Table723[[#This Row],[WEIGHT]]*Table723[[#This Row],[MELTING]]/100</f>
        <v>7.2350999999999999E-2</v>
      </c>
    </row>
    <row r="229" spans="1:7" x14ac:dyDescent="0.45">
      <c r="A229" s="4" t="s">
        <v>179</v>
      </c>
      <c r="B229" s="5">
        <f>0.18/2</f>
        <v>0.09</v>
      </c>
      <c r="C229" s="10">
        <v>80.39</v>
      </c>
      <c r="D229" s="10">
        <v>-10</v>
      </c>
      <c r="E229" s="7">
        <v>7219.2</v>
      </c>
      <c r="F229" s="8">
        <f t="shared" si="16"/>
        <v>522.31633920000002</v>
      </c>
      <c r="G229" s="9">
        <f>Table723[[#This Row],[WEIGHT]]*Table723[[#This Row],[MELTING]]/100</f>
        <v>7.2350999999999999E-2</v>
      </c>
    </row>
    <row r="230" spans="1:7" x14ac:dyDescent="0.45">
      <c r="A230" s="4" t="s">
        <v>180</v>
      </c>
      <c r="B230" s="5">
        <f>0.21/2</f>
        <v>0.105</v>
      </c>
      <c r="C230" s="10">
        <v>80.39</v>
      </c>
      <c r="D230" s="10">
        <v>-10</v>
      </c>
      <c r="E230" s="7">
        <v>7218.2</v>
      </c>
      <c r="F230" s="8">
        <f>(((B230*C230)/100)*E230)</f>
        <v>609.28465289999986</v>
      </c>
      <c r="G230" s="9">
        <f>Table723[[#This Row],[WEIGHT]]*Table723[[#This Row],[MELTING]]/100</f>
        <v>8.4409499999999985E-2</v>
      </c>
    </row>
    <row r="231" spans="1:7" x14ac:dyDescent="0.45">
      <c r="A231" s="4" t="s">
        <v>181</v>
      </c>
      <c r="B231" s="5">
        <f t="shared" ref="B231:B236" si="18">0.18/2</f>
        <v>0.09</v>
      </c>
      <c r="C231" s="10">
        <v>80.39</v>
      </c>
      <c r="D231" s="10">
        <v>-10</v>
      </c>
      <c r="E231" s="7">
        <v>7218.2</v>
      </c>
      <c r="F231" s="8">
        <f t="shared" si="16"/>
        <v>522.24398819999999</v>
      </c>
      <c r="G231" s="9">
        <f>Table723[[#This Row],[WEIGHT]]*Table723[[#This Row],[MELTING]]/100</f>
        <v>7.2350999999999999E-2</v>
      </c>
    </row>
    <row r="232" spans="1:7" x14ac:dyDescent="0.45">
      <c r="A232" s="4" t="s">
        <v>182</v>
      </c>
      <c r="B232" s="5">
        <f t="shared" si="18"/>
        <v>0.09</v>
      </c>
      <c r="C232" s="10">
        <v>80.39</v>
      </c>
      <c r="D232" s="10">
        <v>-10</v>
      </c>
      <c r="E232" s="7">
        <v>7219.2</v>
      </c>
      <c r="F232" s="8">
        <f t="shared" si="16"/>
        <v>522.31633920000002</v>
      </c>
      <c r="G232" s="9">
        <f>Table723[[#This Row],[WEIGHT]]*Table723[[#This Row],[MELTING]]/100</f>
        <v>7.2350999999999999E-2</v>
      </c>
    </row>
    <row r="233" spans="1:7" x14ac:dyDescent="0.45">
      <c r="A233" s="4" t="s">
        <v>183</v>
      </c>
      <c r="B233" s="5">
        <f t="shared" si="18"/>
        <v>0.09</v>
      </c>
      <c r="C233" s="10">
        <v>80.39</v>
      </c>
      <c r="D233" s="10">
        <v>-10</v>
      </c>
      <c r="E233" s="7">
        <v>7218.2</v>
      </c>
      <c r="F233" s="8">
        <f t="shared" si="16"/>
        <v>522.24398819999999</v>
      </c>
      <c r="G233" s="9">
        <f>Table723[[#This Row],[WEIGHT]]*Table723[[#This Row],[MELTING]]/100</f>
        <v>7.2350999999999999E-2</v>
      </c>
    </row>
    <row r="234" spans="1:7" x14ac:dyDescent="0.45">
      <c r="A234" s="4" t="s">
        <v>184</v>
      </c>
      <c r="B234" s="5">
        <f t="shared" si="18"/>
        <v>0.09</v>
      </c>
      <c r="C234" s="10">
        <v>80.39</v>
      </c>
      <c r="D234" s="10">
        <v>-10</v>
      </c>
      <c r="E234" s="7">
        <v>7219.2</v>
      </c>
      <c r="F234" s="8">
        <f t="shared" si="16"/>
        <v>522.31633920000002</v>
      </c>
      <c r="G234" s="9">
        <f>Table723[[#This Row],[WEIGHT]]*Table723[[#This Row],[MELTING]]/100</f>
        <v>7.2350999999999999E-2</v>
      </c>
    </row>
    <row r="235" spans="1:7" x14ac:dyDescent="0.45">
      <c r="A235" s="4" t="s">
        <v>185</v>
      </c>
      <c r="B235" s="5">
        <f t="shared" si="18"/>
        <v>0.09</v>
      </c>
      <c r="C235" s="10">
        <v>80.39</v>
      </c>
      <c r="D235" s="10">
        <v>-10</v>
      </c>
      <c r="E235" s="7">
        <v>7218.2</v>
      </c>
      <c r="F235" s="8">
        <f t="shared" si="16"/>
        <v>522.24398819999999</v>
      </c>
      <c r="G235" s="9">
        <f>Table723[[#This Row],[WEIGHT]]*Table723[[#This Row],[MELTING]]/100</f>
        <v>7.2350999999999999E-2</v>
      </c>
    </row>
    <row r="236" spans="1:7" x14ac:dyDescent="0.45">
      <c r="A236" s="4" t="s">
        <v>186</v>
      </c>
      <c r="B236" s="5">
        <f t="shared" si="18"/>
        <v>0.09</v>
      </c>
      <c r="C236" s="10">
        <v>80.39</v>
      </c>
      <c r="D236" s="10">
        <v>-10</v>
      </c>
      <c r="E236" s="7">
        <v>7219.2</v>
      </c>
      <c r="F236" s="8">
        <f t="shared" si="16"/>
        <v>522.31633920000002</v>
      </c>
      <c r="G236" s="9">
        <f>Table723[[#This Row],[WEIGHT]]*Table723[[#This Row],[MELTING]]/100</f>
        <v>7.2350999999999999E-2</v>
      </c>
    </row>
    <row r="237" spans="1:7" x14ac:dyDescent="0.45">
      <c r="A237" s="4" t="s">
        <v>187</v>
      </c>
      <c r="B237" s="5">
        <f>0.38/2</f>
        <v>0.19</v>
      </c>
      <c r="C237" s="10">
        <v>80.39</v>
      </c>
      <c r="D237" s="10">
        <v>-10</v>
      </c>
      <c r="E237" s="7">
        <v>7218.2</v>
      </c>
      <c r="F237" s="8">
        <f t="shared" si="16"/>
        <v>1102.5150862</v>
      </c>
      <c r="G237" s="9">
        <f>Table723[[#This Row],[WEIGHT]]*Table723[[#This Row],[MELTING]]/100</f>
        <v>0.15274100000000002</v>
      </c>
    </row>
    <row r="238" spans="1:7" x14ac:dyDescent="0.45">
      <c r="A238" s="4" t="s">
        <v>188</v>
      </c>
      <c r="B238" s="5">
        <f>0.38/2</f>
        <v>0.19</v>
      </c>
      <c r="C238" s="10">
        <v>80.39</v>
      </c>
      <c r="D238" s="10">
        <v>-10</v>
      </c>
      <c r="E238" s="7">
        <v>7219.2</v>
      </c>
      <c r="F238" s="8">
        <f t="shared" si="16"/>
        <v>1102.6678272000001</v>
      </c>
      <c r="G238" s="9">
        <f>Table723[[#This Row],[WEIGHT]]*Table723[[#This Row],[MELTING]]/100</f>
        <v>0.15274100000000002</v>
      </c>
    </row>
    <row r="239" spans="1:7" x14ac:dyDescent="0.45">
      <c r="A239" s="4" t="s">
        <v>189</v>
      </c>
      <c r="B239" s="5">
        <f>0.2/2</f>
        <v>0.1</v>
      </c>
      <c r="C239" s="10">
        <v>80.39</v>
      </c>
      <c r="D239" s="10">
        <v>-10</v>
      </c>
      <c r="E239" s="7">
        <v>7218.2</v>
      </c>
      <c r="F239" s="8">
        <f t="shared" si="16"/>
        <v>580.27109800000005</v>
      </c>
      <c r="G239" s="9">
        <f>Table723[[#This Row],[WEIGHT]]*Table723[[#This Row],[MELTING]]/100</f>
        <v>8.0390000000000003E-2</v>
      </c>
    </row>
    <row r="240" spans="1:7" x14ac:dyDescent="0.45">
      <c r="A240" s="4" t="s">
        <v>190</v>
      </c>
      <c r="B240" s="5">
        <f>0.2/2</f>
        <v>0.1</v>
      </c>
      <c r="C240" s="10">
        <v>80.39</v>
      </c>
      <c r="D240" s="10">
        <v>-10</v>
      </c>
      <c r="E240" s="7">
        <v>7219.2</v>
      </c>
      <c r="F240" s="8">
        <f t="shared" si="16"/>
        <v>580.35148800000002</v>
      </c>
      <c r="G240" s="9">
        <f>Table723[[#This Row],[WEIGHT]]*Table723[[#This Row],[MELTING]]/100</f>
        <v>8.0390000000000003E-2</v>
      </c>
    </row>
    <row r="241" spans="1:7" x14ac:dyDescent="0.45">
      <c r="A241" s="4" t="s">
        <v>191</v>
      </c>
      <c r="B241" s="5">
        <f>0.18/2</f>
        <v>0.09</v>
      </c>
      <c r="C241" s="10">
        <v>80.39</v>
      </c>
      <c r="D241" s="10">
        <v>-10</v>
      </c>
      <c r="E241" s="7">
        <v>7218.2</v>
      </c>
      <c r="F241" s="8">
        <f>(((B241*C241)/100)*E241)</f>
        <v>522.24398819999999</v>
      </c>
      <c r="G241" s="9">
        <f>Table723[[#This Row],[WEIGHT]]*Table723[[#This Row],[MELTING]]/100</f>
        <v>7.2350999999999999E-2</v>
      </c>
    </row>
    <row r="242" spans="1:7" x14ac:dyDescent="0.45">
      <c r="A242" s="4" t="s">
        <v>192</v>
      </c>
      <c r="B242" s="5">
        <f>0.18/2</f>
        <v>0.09</v>
      </c>
      <c r="C242" s="10">
        <v>80.39</v>
      </c>
      <c r="D242" s="10">
        <v>-10</v>
      </c>
      <c r="E242" s="7">
        <v>7219.2</v>
      </c>
      <c r="F242" s="8">
        <f>(((B242*C242)/100)*E242)</f>
        <v>522.31633920000002</v>
      </c>
      <c r="G242" s="9">
        <f>Table723[[#This Row],[WEIGHT]]*Table723[[#This Row],[MELTING]]/100</f>
        <v>7.2350999999999999E-2</v>
      </c>
    </row>
    <row r="243" spans="1:7" x14ac:dyDescent="0.45">
      <c r="A243" s="4" t="s">
        <v>939</v>
      </c>
      <c r="B243" s="5">
        <v>0.125</v>
      </c>
      <c r="C243" s="10">
        <v>80.39</v>
      </c>
      <c r="D243" s="10">
        <v>-10</v>
      </c>
      <c r="E243" s="7">
        <v>7218.2</v>
      </c>
      <c r="F243" s="8">
        <f t="shared" si="16"/>
        <v>725.33887249999998</v>
      </c>
      <c r="G243" s="9">
        <f>Table723[[#This Row],[WEIGHT]]*Table723[[#This Row],[MELTING]]/100</f>
        <v>0.10048750000000001</v>
      </c>
    </row>
    <row r="244" spans="1:7" x14ac:dyDescent="0.45">
      <c r="A244" s="4" t="s">
        <v>941</v>
      </c>
      <c r="B244" s="5">
        <v>0.11</v>
      </c>
      <c r="C244" s="10">
        <v>80.39</v>
      </c>
      <c r="D244" s="10">
        <v>-10</v>
      </c>
      <c r="E244" s="7">
        <v>7218.2</v>
      </c>
      <c r="F244" s="8">
        <f t="shared" si="16"/>
        <v>638.2982078</v>
      </c>
      <c r="G244" s="9">
        <f>Table723[[#This Row],[WEIGHT]]*Table723[[#This Row],[MELTING]]/100</f>
        <v>8.8429000000000008E-2</v>
      </c>
    </row>
    <row r="245" spans="1:7" x14ac:dyDescent="0.45">
      <c r="A245" s="4" t="s">
        <v>940</v>
      </c>
      <c r="B245" s="5">
        <v>0.1</v>
      </c>
      <c r="C245" s="10">
        <v>80.39</v>
      </c>
      <c r="D245" s="10">
        <v>-10</v>
      </c>
      <c r="E245" s="7">
        <v>7218.2</v>
      </c>
      <c r="F245" s="8">
        <f t="shared" si="16"/>
        <v>580.27109800000005</v>
      </c>
      <c r="G245" s="9">
        <f>Table723[[#This Row],[WEIGHT]]*Table723[[#This Row],[MELTING]]/100</f>
        <v>8.0390000000000003E-2</v>
      </c>
    </row>
    <row r="246" spans="1:7" x14ac:dyDescent="0.45">
      <c r="A246" s="4" t="s">
        <v>942</v>
      </c>
      <c r="B246" s="5">
        <f>0.18/2</f>
        <v>0.09</v>
      </c>
      <c r="C246" s="10">
        <v>80.39</v>
      </c>
      <c r="D246" s="10">
        <v>-10</v>
      </c>
      <c r="E246" s="7">
        <v>7218.2</v>
      </c>
      <c r="F246" s="8">
        <f t="shared" si="16"/>
        <v>522.24398819999999</v>
      </c>
      <c r="G246" s="9">
        <f>Table723[[#This Row],[WEIGHT]]*Table723[[#This Row],[MELTING]]/100</f>
        <v>7.2350999999999999E-2</v>
      </c>
    </row>
    <row r="247" spans="1:7" x14ac:dyDescent="0.45">
      <c r="A247" s="4" t="s">
        <v>943</v>
      </c>
      <c r="B247" s="5">
        <v>0.11</v>
      </c>
      <c r="C247" s="10">
        <v>80.39</v>
      </c>
      <c r="D247" s="10">
        <v>-10</v>
      </c>
      <c r="E247" s="7">
        <v>7218.2</v>
      </c>
      <c r="F247" s="8">
        <f t="shared" si="16"/>
        <v>638.2982078</v>
      </c>
      <c r="G247" s="9">
        <f>Table723[[#This Row],[WEIGHT]]*Table723[[#This Row],[MELTING]]/100</f>
        <v>8.8429000000000008E-2</v>
      </c>
    </row>
    <row r="248" spans="1:7" x14ac:dyDescent="0.45">
      <c r="A248" s="4" t="s">
        <v>944</v>
      </c>
      <c r="B248" s="5">
        <f>0.25/2</f>
        <v>0.125</v>
      </c>
      <c r="C248" s="10">
        <v>80.39</v>
      </c>
      <c r="D248" s="10">
        <v>-10</v>
      </c>
      <c r="E248" s="7">
        <v>7218.2</v>
      </c>
      <c r="F248" s="8">
        <f t="shared" si="16"/>
        <v>725.33887249999998</v>
      </c>
      <c r="G248" s="9">
        <f>Table723[[#This Row],[WEIGHT]]*Table723[[#This Row],[MELTING]]/100</f>
        <v>0.10048750000000001</v>
      </c>
    </row>
    <row r="249" spans="1:7" x14ac:dyDescent="0.45">
      <c r="A249" s="4" t="s">
        <v>945</v>
      </c>
      <c r="B249" s="5">
        <v>0.12</v>
      </c>
      <c r="C249" s="10">
        <v>80.39</v>
      </c>
      <c r="D249" s="10">
        <v>-10</v>
      </c>
      <c r="E249" s="7">
        <v>7218.2</v>
      </c>
      <c r="F249" s="8">
        <f t="shared" si="16"/>
        <v>696.32531759999983</v>
      </c>
      <c r="G249" s="9">
        <f>Table723[[#This Row],[WEIGHT]]*Table723[[#This Row],[MELTING]]/100</f>
        <v>9.6467999999999984E-2</v>
      </c>
    </row>
    <row r="250" spans="1:7" x14ac:dyDescent="0.45">
      <c r="A250" s="4" t="s">
        <v>193</v>
      </c>
      <c r="B250" s="5">
        <f>0.4/2</f>
        <v>0.2</v>
      </c>
      <c r="C250" s="10">
        <v>80.39</v>
      </c>
      <c r="D250" s="10">
        <v>-10</v>
      </c>
      <c r="E250" s="7">
        <v>7218.2</v>
      </c>
      <c r="F250" s="8">
        <f t="shared" si="16"/>
        <v>1160.5421960000001</v>
      </c>
      <c r="G250" s="9">
        <f>Table723[[#This Row],[WEIGHT]]*Table723[[#This Row],[MELTING]]/100</f>
        <v>0.16078000000000001</v>
      </c>
    </row>
    <row r="251" spans="1:7" x14ac:dyDescent="0.45">
      <c r="A251" s="4" t="s">
        <v>194</v>
      </c>
      <c r="B251" s="5">
        <f>0.4/2</f>
        <v>0.2</v>
      </c>
      <c r="C251" s="10">
        <v>80.39</v>
      </c>
      <c r="D251" s="10">
        <v>-10</v>
      </c>
      <c r="E251" s="7">
        <v>7219.2</v>
      </c>
      <c r="F251" s="8">
        <f t="shared" si="16"/>
        <v>1160.702976</v>
      </c>
      <c r="G251" s="9">
        <f>Table723[[#This Row],[WEIGHT]]*Table723[[#This Row],[MELTING]]/100</f>
        <v>0.16078000000000001</v>
      </c>
    </row>
    <row r="252" spans="1:7" x14ac:dyDescent="0.45">
      <c r="A252" s="4" t="s">
        <v>195</v>
      </c>
      <c r="B252" s="5">
        <f>0.33/2</f>
        <v>0.16500000000000001</v>
      </c>
      <c r="C252" s="10">
        <v>80.39</v>
      </c>
      <c r="D252" s="10">
        <v>-10</v>
      </c>
      <c r="E252" s="7">
        <v>7218.2</v>
      </c>
      <c r="F252" s="8">
        <f t="shared" si="16"/>
        <v>957.4473117</v>
      </c>
      <c r="G252" s="9">
        <f>Table723[[#This Row],[WEIGHT]]*Table723[[#This Row],[MELTING]]/100</f>
        <v>0.1326435</v>
      </c>
    </row>
    <row r="253" spans="1:7" x14ac:dyDescent="0.45">
      <c r="A253" s="4" t="s">
        <v>196</v>
      </c>
      <c r="B253" s="5">
        <f>0.33/2</f>
        <v>0.16500000000000001</v>
      </c>
      <c r="C253" s="10">
        <v>80.39</v>
      </c>
      <c r="D253" s="10">
        <v>-10</v>
      </c>
      <c r="E253" s="7">
        <v>7219.2</v>
      </c>
      <c r="F253" s="8">
        <f t="shared" si="16"/>
        <v>957.57995519999997</v>
      </c>
      <c r="G253" s="9">
        <f>Table723[[#This Row],[WEIGHT]]*Table723[[#This Row],[MELTING]]/100</f>
        <v>0.1326435</v>
      </c>
    </row>
    <row r="254" spans="1:7" x14ac:dyDescent="0.45">
      <c r="A254" s="4" t="s">
        <v>197</v>
      </c>
      <c r="B254" s="5">
        <f>0.33/2</f>
        <v>0.16500000000000001</v>
      </c>
      <c r="C254" s="10">
        <v>80.39</v>
      </c>
      <c r="D254" s="10">
        <v>-10</v>
      </c>
      <c r="E254" s="7">
        <v>7218.2</v>
      </c>
      <c r="F254" s="8">
        <f t="shared" si="16"/>
        <v>957.4473117</v>
      </c>
      <c r="G254" s="9">
        <f>Table723[[#This Row],[WEIGHT]]*Table723[[#This Row],[MELTING]]/100</f>
        <v>0.1326435</v>
      </c>
    </row>
    <row r="255" spans="1:7" x14ac:dyDescent="0.45">
      <c r="A255" s="4" t="s">
        <v>198</v>
      </c>
      <c r="B255" s="5">
        <f>0.33/2</f>
        <v>0.16500000000000001</v>
      </c>
      <c r="C255" s="10">
        <v>80.39</v>
      </c>
      <c r="D255" s="10">
        <v>-10</v>
      </c>
      <c r="E255" s="7">
        <v>7219.2</v>
      </c>
      <c r="F255" s="8">
        <f t="shared" si="16"/>
        <v>957.57995519999997</v>
      </c>
      <c r="G255" s="9">
        <f>Table723[[#This Row],[WEIGHT]]*Table723[[#This Row],[MELTING]]/100</f>
        <v>0.1326435</v>
      </c>
    </row>
    <row r="256" spans="1:7" x14ac:dyDescent="0.45">
      <c r="A256" s="4" t="s">
        <v>199</v>
      </c>
      <c r="B256" s="5">
        <f>0.17/2</f>
        <v>8.5000000000000006E-2</v>
      </c>
      <c r="C256" s="10">
        <v>80.39</v>
      </c>
      <c r="D256" s="10">
        <v>-10</v>
      </c>
      <c r="E256" s="7">
        <v>7218.2</v>
      </c>
      <c r="F256" s="8">
        <f t="shared" si="16"/>
        <v>493.23043330000002</v>
      </c>
      <c r="G256" s="9">
        <f>Table723[[#This Row],[WEIGHT]]*Table723[[#This Row],[MELTING]]/100</f>
        <v>6.8331500000000003E-2</v>
      </c>
    </row>
    <row r="257" spans="1:7" x14ac:dyDescent="0.45">
      <c r="A257" s="4" t="s">
        <v>200</v>
      </c>
      <c r="B257" s="5">
        <f>0.17/2</f>
        <v>8.5000000000000006E-2</v>
      </c>
      <c r="C257" s="10">
        <v>80.39</v>
      </c>
      <c r="D257" s="10">
        <v>-10</v>
      </c>
      <c r="E257" s="7">
        <v>7219.2</v>
      </c>
      <c r="F257" s="8">
        <f t="shared" ref="F257:F263" si="19">(((B257*C257)/100)*E257)</f>
        <v>493.29876480000001</v>
      </c>
      <c r="G257" s="9">
        <f>Table723[[#This Row],[WEIGHT]]*Table723[[#This Row],[MELTING]]/100</f>
        <v>6.8331500000000003E-2</v>
      </c>
    </row>
    <row r="258" spans="1:7" x14ac:dyDescent="0.45">
      <c r="A258" s="4" t="s">
        <v>201</v>
      </c>
      <c r="B258" s="5">
        <f>0.33/2</f>
        <v>0.16500000000000001</v>
      </c>
      <c r="C258" s="10">
        <v>80.39</v>
      </c>
      <c r="D258" s="10">
        <v>-10</v>
      </c>
      <c r="E258" s="7">
        <v>7218.2</v>
      </c>
      <c r="F258" s="8">
        <f t="shared" si="19"/>
        <v>957.4473117</v>
      </c>
      <c r="G258" s="9">
        <f>Table723[[#This Row],[WEIGHT]]*Table723[[#This Row],[MELTING]]/100</f>
        <v>0.1326435</v>
      </c>
    </row>
    <row r="259" spans="1:7" x14ac:dyDescent="0.45">
      <c r="A259" s="4" t="s">
        <v>202</v>
      </c>
      <c r="B259" s="5">
        <f>0.33/2</f>
        <v>0.16500000000000001</v>
      </c>
      <c r="C259" s="10">
        <v>80.39</v>
      </c>
      <c r="D259" s="10">
        <v>-10</v>
      </c>
      <c r="E259" s="7">
        <v>7219.2</v>
      </c>
      <c r="F259" s="8">
        <f>(((B259*C259)/100)*E259)</f>
        <v>957.57995519999997</v>
      </c>
      <c r="G259" s="9">
        <f>Table723[[#This Row],[WEIGHT]]*Table723[[#This Row],[MELTING]]/100</f>
        <v>0.1326435</v>
      </c>
    </row>
    <row r="260" spans="1:7" x14ac:dyDescent="0.45">
      <c r="A260" s="4" t="s">
        <v>203</v>
      </c>
      <c r="B260" s="5">
        <f>0.45/2</f>
        <v>0.22500000000000001</v>
      </c>
      <c r="C260" s="10">
        <v>80.39</v>
      </c>
      <c r="D260" s="10">
        <v>-10</v>
      </c>
      <c r="E260" s="7">
        <v>7218.2</v>
      </c>
      <c r="F260" s="8">
        <f t="shared" si="19"/>
        <v>1305.6099704999999</v>
      </c>
      <c r="G260" s="9">
        <f>Table723[[#This Row],[WEIGHT]]*Table723[[#This Row],[MELTING]]/100</f>
        <v>0.1808775</v>
      </c>
    </row>
    <row r="261" spans="1:7" x14ac:dyDescent="0.45">
      <c r="A261" s="4" t="s">
        <v>204</v>
      </c>
      <c r="B261" s="5">
        <f>0.45/2</f>
        <v>0.22500000000000001</v>
      </c>
      <c r="C261" s="10">
        <v>80.39</v>
      </c>
      <c r="D261" s="10">
        <v>-10</v>
      </c>
      <c r="E261" s="7">
        <v>7219.2</v>
      </c>
      <c r="F261" s="8">
        <f t="shared" si="19"/>
        <v>1305.7908479999999</v>
      </c>
      <c r="G261" s="9">
        <f>Table723[[#This Row],[WEIGHT]]*Table723[[#This Row],[MELTING]]/100</f>
        <v>0.1808775</v>
      </c>
    </row>
    <row r="262" spans="1:7" x14ac:dyDescent="0.45">
      <c r="A262" s="4" t="s">
        <v>205</v>
      </c>
      <c r="B262" s="5">
        <f>0.45/2</f>
        <v>0.22500000000000001</v>
      </c>
      <c r="C262" s="10">
        <v>80.39</v>
      </c>
      <c r="D262" s="10">
        <v>-10</v>
      </c>
      <c r="E262" s="7">
        <v>7218.2</v>
      </c>
      <c r="F262" s="8">
        <f t="shared" si="19"/>
        <v>1305.6099704999999</v>
      </c>
      <c r="G262" s="9">
        <f>Table723[[#This Row],[WEIGHT]]*Table723[[#This Row],[MELTING]]/100</f>
        <v>0.1808775</v>
      </c>
    </row>
    <row r="263" spans="1:7" x14ac:dyDescent="0.45">
      <c r="A263" s="4" t="s">
        <v>206</v>
      </c>
      <c r="B263" s="5">
        <f>0.45/2</f>
        <v>0.22500000000000001</v>
      </c>
      <c r="C263" s="10">
        <v>80.39</v>
      </c>
      <c r="D263" s="10">
        <v>-10</v>
      </c>
      <c r="E263" s="7">
        <v>7219.2</v>
      </c>
      <c r="F263" s="8">
        <f t="shared" si="19"/>
        <v>1305.7908479999999</v>
      </c>
      <c r="G263" s="9">
        <f>Table723[[#This Row],[WEIGHT]]*Table723[[#This Row],[MELTING]]/100</f>
        <v>0.1808775</v>
      </c>
    </row>
    <row r="264" spans="1:7" x14ac:dyDescent="0.45">
      <c r="A264" s="11" t="s">
        <v>946</v>
      </c>
      <c r="B264" s="12">
        <f>0.12</f>
        <v>0.12</v>
      </c>
      <c r="C264" s="22">
        <v>80.39</v>
      </c>
      <c r="D264" s="22">
        <v>-10</v>
      </c>
      <c r="E264" s="14">
        <v>7218.2</v>
      </c>
      <c r="F264" s="15">
        <f>(((B264*C264)/100)*E264)</f>
        <v>696.32531759999983</v>
      </c>
      <c r="G264" s="9">
        <f>Table723[[#This Row],[WEIGHT]]*Table723[[#This Row],[MELTING]]/100</f>
        <v>9.6467999999999984E-2</v>
      </c>
    </row>
    <row r="265" spans="1:7" x14ac:dyDescent="0.45">
      <c r="A265" s="2" t="s">
        <v>804</v>
      </c>
      <c r="B265" s="2" t="s">
        <v>795</v>
      </c>
      <c r="C265" s="2" t="s">
        <v>2</v>
      </c>
      <c r="D265" s="2" t="s">
        <v>3</v>
      </c>
      <c r="E265" s="2" t="s">
        <v>4</v>
      </c>
      <c r="F265" s="2" t="s">
        <v>5</v>
      </c>
      <c r="G265" s="24" t="s">
        <v>6</v>
      </c>
    </row>
    <row r="266" spans="1:7" x14ac:dyDescent="0.45">
      <c r="A266" s="50" t="s">
        <v>207</v>
      </c>
      <c r="B266" s="16">
        <v>2.0499999999999998</v>
      </c>
      <c r="C266" s="21">
        <v>84.5</v>
      </c>
      <c r="D266" s="21">
        <f>77-C266</f>
        <v>-7.5</v>
      </c>
      <c r="E266" s="17">
        <v>7218.2</v>
      </c>
      <c r="F266" s="18">
        <f t="shared" ref="F266:F267" si="20">(((B266*C266)/100)*E266)</f>
        <v>12503.726949999998</v>
      </c>
      <c r="G266" s="19">
        <f>Table18[[#This Row],[WEIGHT2]]*Table18[[#This Row],[MELTING]]/100</f>
        <v>1.7322499999999998</v>
      </c>
    </row>
    <row r="267" spans="1:7" x14ac:dyDescent="0.45">
      <c r="A267" s="4" t="s">
        <v>208</v>
      </c>
      <c r="B267" s="5">
        <v>3.92</v>
      </c>
      <c r="C267" s="10">
        <v>84</v>
      </c>
      <c r="D267" s="10">
        <f>77-C267</f>
        <v>-7</v>
      </c>
      <c r="E267" s="7">
        <v>7218.2</v>
      </c>
      <c r="F267" s="20">
        <f t="shared" si="20"/>
        <v>23768.088959999997</v>
      </c>
      <c r="G267" s="19">
        <f>Table18[[#This Row],[WEIGHT2]]*Table18[[#This Row],[MELTING]]/100</f>
        <v>3.2927999999999997</v>
      </c>
    </row>
    <row r="268" spans="1:7" x14ac:dyDescent="0.45">
      <c r="A268" s="51" t="s">
        <v>209</v>
      </c>
      <c r="B268" s="27">
        <v>3.34</v>
      </c>
      <c r="C268" s="28">
        <v>92</v>
      </c>
      <c r="D268" s="28"/>
      <c r="E268" s="29"/>
      <c r="F268" s="30">
        <v>17300</v>
      </c>
      <c r="G268" s="19">
        <f>Table18[[#This Row],[WEIGHT2]]*Table18[[#This Row],[MELTING]]/100</f>
        <v>3.0727999999999995</v>
      </c>
    </row>
    <row r="269" spans="1:7" x14ac:dyDescent="0.45">
      <c r="A269" s="23" t="s">
        <v>805</v>
      </c>
      <c r="B269" s="2" t="s">
        <v>1</v>
      </c>
      <c r="C269" s="2" t="s">
        <v>2</v>
      </c>
      <c r="D269" s="2" t="s">
        <v>3</v>
      </c>
      <c r="E269" s="2" t="s">
        <v>4</v>
      </c>
      <c r="F269" s="2" t="s">
        <v>5</v>
      </c>
    </row>
    <row r="270" spans="1:7" x14ac:dyDescent="0.45">
      <c r="A270" s="4" t="s">
        <v>210</v>
      </c>
      <c r="B270" s="5">
        <v>3.35</v>
      </c>
      <c r="C270" s="25">
        <v>92.5</v>
      </c>
      <c r="D270" s="25">
        <v>92.5</v>
      </c>
      <c r="E270" s="7">
        <v>140</v>
      </c>
      <c r="F270" s="8">
        <v>469</v>
      </c>
    </row>
    <row r="271" spans="1:7" x14ac:dyDescent="0.45">
      <c r="A271" s="4" t="s">
        <v>211</v>
      </c>
      <c r="B271" s="5">
        <v>3.78</v>
      </c>
      <c r="C271" s="25">
        <v>92.5</v>
      </c>
      <c r="D271" s="25">
        <v>92.5</v>
      </c>
      <c r="E271" s="7">
        <v>140</v>
      </c>
      <c r="F271" s="8">
        <v>529.19999999999993</v>
      </c>
    </row>
    <row r="272" spans="1:7" x14ac:dyDescent="0.45">
      <c r="A272" s="4" t="s">
        <v>212</v>
      </c>
      <c r="B272" s="5">
        <v>4.0999999999999996</v>
      </c>
      <c r="C272" s="25">
        <v>92.5</v>
      </c>
      <c r="D272" s="25">
        <v>92.5</v>
      </c>
      <c r="E272" s="7">
        <v>140</v>
      </c>
      <c r="F272" s="8">
        <v>574</v>
      </c>
    </row>
    <row r="273" spans="1:6" x14ac:dyDescent="0.45">
      <c r="A273" s="4" t="s">
        <v>213</v>
      </c>
      <c r="B273" s="5">
        <v>4.9000000000000004</v>
      </c>
      <c r="C273" s="25">
        <v>92.5</v>
      </c>
      <c r="D273" s="25">
        <v>92.5</v>
      </c>
      <c r="E273" s="7">
        <v>140</v>
      </c>
      <c r="F273" s="8">
        <v>686</v>
      </c>
    </row>
    <row r="274" spans="1:6" x14ac:dyDescent="0.45">
      <c r="A274" s="4" t="s">
        <v>214</v>
      </c>
      <c r="B274" s="5">
        <v>4.46</v>
      </c>
      <c r="C274" s="25">
        <v>92.5</v>
      </c>
      <c r="D274" s="25">
        <v>92.5</v>
      </c>
      <c r="E274" s="7">
        <v>140</v>
      </c>
      <c r="F274" s="8">
        <v>624.4</v>
      </c>
    </row>
    <row r="275" spans="1:6" x14ac:dyDescent="0.45">
      <c r="A275" s="4" t="s">
        <v>215</v>
      </c>
      <c r="B275" s="5">
        <v>4.0599999999999996</v>
      </c>
      <c r="C275" s="25">
        <v>92.5</v>
      </c>
      <c r="D275" s="25">
        <v>92.5</v>
      </c>
      <c r="E275" s="7">
        <v>140</v>
      </c>
      <c r="F275" s="8">
        <v>568.4</v>
      </c>
    </row>
    <row r="276" spans="1:6" x14ac:dyDescent="0.45">
      <c r="A276" s="4" t="s">
        <v>216</v>
      </c>
      <c r="B276" s="5">
        <v>1.81</v>
      </c>
      <c r="C276" s="25">
        <v>92.5</v>
      </c>
      <c r="D276" s="25">
        <v>92.5</v>
      </c>
      <c r="E276" s="7">
        <v>140</v>
      </c>
      <c r="F276" s="8">
        <v>253.4</v>
      </c>
    </row>
    <row r="277" spans="1:6" x14ac:dyDescent="0.45">
      <c r="A277" s="4" t="s">
        <v>217</v>
      </c>
      <c r="B277" s="5">
        <v>3.6</v>
      </c>
      <c r="C277" s="25">
        <v>92.5</v>
      </c>
      <c r="D277" s="25">
        <v>92.5</v>
      </c>
      <c r="E277" s="7">
        <v>140</v>
      </c>
      <c r="F277" s="8">
        <v>504</v>
      </c>
    </row>
    <row r="278" spans="1:6" x14ac:dyDescent="0.45">
      <c r="A278" s="4" t="s">
        <v>218</v>
      </c>
      <c r="B278" s="5">
        <v>2.95</v>
      </c>
      <c r="C278" s="25">
        <v>92.5</v>
      </c>
      <c r="D278" s="25">
        <v>92.5</v>
      </c>
      <c r="E278" s="7">
        <v>140</v>
      </c>
      <c r="F278" s="8">
        <v>413</v>
      </c>
    </row>
    <row r="279" spans="1:6" x14ac:dyDescent="0.45">
      <c r="A279" s="4" t="s">
        <v>219</v>
      </c>
      <c r="B279" s="5">
        <v>3.15</v>
      </c>
      <c r="C279" s="25">
        <v>92.5</v>
      </c>
      <c r="D279" s="25">
        <v>92.5</v>
      </c>
      <c r="E279" s="7">
        <v>140</v>
      </c>
      <c r="F279" s="8">
        <v>441</v>
      </c>
    </row>
    <row r="280" spans="1:6" x14ac:dyDescent="0.45">
      <c r="A280" s="4" t="s">
        <v>220</v>
      </c>
      <c r="B280" s="5">
        <v>3.81</v>
      </c>
      <c r="C280" s="25">
        <v>92.5</v>
      </c>
      <c r="D280" s="25">
        <v>92.5</v>
      </c>
      <c r="E280" s="7">
        <v>140</v>
      </c>
      <c r="F280" s="8">
        <v>533.4</v>
      </c>
    </row>
    <row r="281" spans="1:6" x14ac:dyDescent="0.45">
      <c r="A281" s="4" t="s">
        <v>221</v>
      </c>
      <c r="B281" s="5">
        <v>1.9</v>
      </c>
      <c r="C281" s="25">
        <v>92.5</v>
      </c>
      <c r="D281" s="25">
        <v>92.5</v>
      </c>
      <c r="E281" s="7">
        <v>140</v>
      </c>
      <c r="F281" s="8">
        <v>266</v>
      </c>
    </row>
    <row r="282" spans="1:6" x14ac:dyDescent="0.45">
      <c r="A282" s="4" t="s">
        <v>222</v>
      </c>
      <c r="B282" s="5">
        <v>1.8</v>
      </c>
      <c r="C282" s="25">
        <v>92.5</v>
      </c>
      <c r="D282" s="25">
        <v>92.5</v>
      </c>
      <c r="E282" s="7">
        <v>140</v>
      </c>
      <c r="F282" s="8">
        <v>252</v>
      </c>
    </row>
    <row r="283" spans="1:6" x14ac:dyDescent="0.45">
      <c r="A283" s="4" t="s">
        <v>223</v>
      </c>
      <c r="B283" s="5">
        <v>1.68</v>
      </c>
      <c r="C283" s="25">
        <v>92.5</v>
      </c>
      <c r="D283" s="25">
        <v>92.5</v>
      </c>
      <c r="E283" s="7">
        <v>140</v>
      </c>
      <c r="F283" s="8">
        <v>235.2</v>
      </c>
    </row>
    <row r="284" spans="1:6" x14ac:dyDescent="0.45">
      <c r="A284" s="4" t="s">
        <v>224</v>
      </c>
      <c r="B284" s="5">
        <v>1.28</v>
      </c>
      <c r="C284" s="25">
        <v>92.5</v>
      </c>
      <c r="D284" s="25">
        <v>92.5</v>
      </c>
      <c r="E284" s="7">
        <v>140</v>
      </c>
      <c r="F284" s="8">
        <v>179.20000000000002</v>
      </c>
    </row>
    <row r="285" spans="1:6" x14ac:dyDescent="0.45">
      <c r="A285" s="4" t="s">
        <v>225</v>
      </c>
      <c r="B285" s="5">
        <v>1.8</v>
      </c>
      <c r="C285" s="25">
        <v>92.5</v>
      </c>
      <c r="D285" s="25">
        <v>92.5</v>
      </c>
      <c r="E285" s="7">
        <v>140</v>
      </c>
      <c r="F285" s="8">
        <v>252</v>
      </c>
    </row>
    <row r="286" spans="1:6" x14ac:dyDescent="0.45">
      <c r="A286" s="4" t="s">
        <v>226</v>
      </c>
      <c r="B286" s="5">
        <v>1.5</v>
      </c>
      <c r="C286" s="25">
        <v>92.5</v>
      </c>
      <c r="D286" s="25">
        <v>92.5</v>
      </c>
      <c r="E286" s="7">
        <v>140</v>
      </c>
      <c r="F286" s="8">
        <v>210</v>
      </c>
    </row>
    <row r="287" spans="1:6" x14ac:dyDescent="0.45">
      <c r="A287" s="4" t="s">
        <v>227</v>
      </c>
      <c r="B287" s="5">
        <v>1.6</v>
      </c>
      <c r="C287" s="25">
        <v>92.5</v>
      </c>
      <c r="D287" s="25">
        <v>92.5</v>
      </c>
      <c r="E287" s="7">
        <v>140</v>
      </c>
      <c r="F287" s="8">
        <v>224</v>
      </c>
    </row>
    <row r="288" spans="1:6" x14ac:dyDescent="0.45">
      <c r="A288" s="4" t="s">
        <v>228</v>
      </c>
      <c r="B288" s="5">
        <v>1.6</v>
      </c>
      <c r="C288" s="25">
        <v>92.5</v>
      </c>
      <c r="D288" s="25">
        <v>92.5</v>
      </c>
      <c r="E288" s="7">
        <v>140</v>
      </c>
      <c r="F288" s="8">
        <v>224</v>
      </c>
    </row>
    <row r="289" spans="1:6" x14ac:dyDescent="0.45">
      <c r="A289" s="4" t="s">
        <v>229</v>
      </c>
      <c r="B289" s="5">
        <v>1.4</v>
      </c>
      <c r="C289" s="25">
        <v>92.5</v>
      </c>
      <c r="D289" s="25">
        <v>92.5</v>
      </c>
      <c r="E289" s="7">
        <v>140</v>
      </c>
      <c r="F289" s="8">
        <v>196</v>
      </c>
    </row>
    <row r="290" spans="1:6" x14ac:dyDescent="0.45">
      <c r="A290" s="4" t="s">
        <v>230</v>
      </c>
      <c r="B290" s="5">
        <v>1.51</v>
      </c>
      <c r="C290" s="25">
        <v>92.5</v>
      </c>
      <c r="D290" s="25">
        <v>92.5</v>
      </c>
      <c r="E290" s="7">
        <v>140</v>
      </c>
      <c r="F290" s="8">
        <v>211.4</v>
      </c>
    </row>
    <row r="291" spans="1:6" x14ac:dyDescent="0.45">
      <c r="A291" s="4" t="s">
        <v>231</v>
      </c>
      <c r="B291" s="5">
        <v>5.73</v>
      </c>
      <c r="C291" s="25">
        <v>92.5</v>
      </c>
      <c r="D291" s="25">
        <v>92.5</v>
      </c>
      <c r="E291" s="7">
        <v>127</v>
      </c>
      <c r="F291" s="8">
        <f t="shared" ref="F291:F308" si="21">B291*E291</f>
        <v>727.71</v>
      </c>
    </row>
    <row r="292" spans="1:6" x14ac:dyDescent="0.45">
      <c r="A292" s="4" t="s">
        <v>232</v>
      </c>
      <c r="B292" s="5">
        <v>6.39</v>
      </c>
      <c r="C292" s="25">
        <v>92.5</v>
      </c>
      <c r="D292" s="25">
        <v>92.5</v>
      </c>
      <c r="E292" s="7">
        <v>127</v>
      </c>
      <c r="F292" s="8">
        <f t="shared" si="21"/>
        <v>811.53</v>
      </c>
    </row>
    <row r="293" spans="1:6" x14ac:dyDescent="0.45">
      <c r="A293" s="4" t="s">
        <v>233</v>
      </c>
      <c r="B293" s="5">
        <v>5.31</v>
      </c>
      <c r="C293" s="25">
        <v>92.5</v>
      </c>
      <c r="D293" s="25">
        <v>92.5</v>
      </c>
      <c r="E293" s="7">
        <v>127</v>
      </c>
      <c r="F293" s="8">
        <f t="shared" si="21"/>
        <v>674.37</v>
      </c>
    </row>
    <row r="294" spans="1:6" x14ac:dyDescent="0.45">
      <c r="A294" s="4" t="s">
        <v>234</v>
      </c>
      <c r="B294" s="5">
        <v>5.12</v>
      </c>
      <c r="C294" s="25">
        <v>92.5</v>
      </c>
      <c r="D294" s="25">
        <v>92.5</v>
      </c>
      <c r="E294" s="7">
        <v>127</v>
      </c>
      <c r="F294" s="8">
        <f t="shared" si="21"/>
        <v>650.24</v>
      </c>
    </row>
    <row r="295" spans="1:6" x14ac:dyDescent="0.45">
      <c r="A295" s="4" t="s">
        <v>235</v>
      </c>
      <c r="B295" s="5">
        <v>5.52</v>
      </c>
      <c r="C295" s="25">
        <v>92.5</v>
      </c>
      <c r="D295" s="25">
        <v>92.5</v>
      </c>
      <c r="E295" s="7">
        <v>127</v>
      </c>
      <c r="F295" s="8">
        <f t="shared" si="21"/>
        <v>701.04</v>
      </c>
    </row>
    <row r="296" spans="1:6" x14ac:dyDescent="0.45">
      <c r="A296" s="4" t="s">
        <v>236</v>
      </c>
      <c r="B296" s="5">
        <v>5.58</v>
      </c>
      <c r="C296" s="25">
        <v>92.5</v>
      </c>
      <c r="D296" s="25">
        <v>92.5</v>
      </c>
      <c r="E296" s="7">
        <v>127</v>
      </c>
      <c r="F296" s="8">
        <f t="shared" si="21"/>
        <v>708.66</v>
      </c>
    </row>
    <row r="297" spans="1:6" x14ac:dyDescent="0.45">
      <c r="A297" s="4" t="s">
        <v>237</v>
      </c>
      <c r="B297" s="5">
        <v>5.39</v>
      </c>
      <c r="C297" s="25">
        <v>92.5</v>
      </c>
      <c r="D297" s="25">
        <v>92.5</v>
      </c>
      <c r="E297" s="7">
        <v>127</v>
      </c>
      <c r="F297" s="8">
        <f t="shared" si="21"/>
        <v>684.53</v>
      </c>
    </row>
    <row r="298" spans="1:6" x14ac:dyDescent="0.45">
      <c r="A298" s="4" t="s">
        <v>238</v>
      </c>
      <c r="B298" s="5">
        <v>5.8</v>
      </c>
      <c r="C298" s="25">
        <v>92.5</v>
      </c>
      <c r="D298" s="25">
        <v>92.5</v>
      </c>
      <c r="E298" s="7">
        <v>127</v>
      </c>
      <c r="F298" s="8">
        <f t="shared" si="21"/>
        <v>736.6</v>
      </c>
    </row>
    <row r="299" spans="1:6" x14ac:dyDescent="0.45">
      <c r="A299" s="4" t="s">
        <v>239</v>
      </c>
      <c r="B299" s="5">
        <v>5</v>
      </c>
      <c r="C299" s="25">
        <v>92.5</v>
      </c>
      <c r="D299" s="25">
        <v>92.5</v>
      </c>
      <c r="E299" s="7">
        <v>127</v>
      </c>
      <c r="F299" s="8">
        <f t="shared" si="21"/>
        <v>635</v>
      </c>
    </row>
    <row r="300" spans="1:6" x14ac:dyDescent="0.45">
      <c r="A300" s="4" t="s">
        <v>240</v>
      </c>
      <c r="B300" s="5">
        <v>5.3</v>
      </c>
      <c r="C300" s="25">
        <v>92.5</v>
      </c>
      <c r="D300" s="25">
        <v>92.5</v>
      </c>
      <c r="E300" s="7">
        <v>127</v>
      </c>
      <c r="F300" s="8">
        <f t="shared" si="21"/>
        <v>673.1</v>
      </c>
    </row>
    <row r="301" spans="1:6" x14ac:dyDescent="0.45">
      <c r="A301" s="4" t="s">
        <v>241</v>
      </c>
      <c r="B301" s="5">
        <v>5.49</v>
      </c>
      <c r="C301" s="25">
        <v>92.5</v>
      </c>
      <c r="D301" s="25">
        <v>92.5</v>
      </c>
      <c r="E301" s="7">
        <v>127</v>
      </c>
      <c r="F301" s="8">
        <f t="shared" si="21"/>
        <v>697.23</v>
      </c>
    </row>
    <row r="302" spans="1:6" x14ac:dyDescent="0.45">
      <c r="A302" s="4" t="s">
        <v>242</v>
      </c>
      <c r="B302" s="5">
        <v>5.1100000000000003</v>
      </c>
      <c r="C302" s="25">
        <v>92.5</v>
      </c>
      <c r="D302" s="25">
        <v>92.5</v>
      </c>
      <c r="E302" s="7">
        <v>127</v>
      </c>
      <c r="F302" s="8">
        <f t="shared" si="21"/>
        <v>648.97</v>
      </c>
    </row>
    <row r="303" spans="1:6" x14ac:dyDescent="0.45">
      <c r="A303" s="4" t="s">
        <v>243</v>
      </c>
      <c r="B303" s="5">
        <v>5</v>
      </c>
      <c r="C303" s="25">
        <v>92.5</v>
      </c>
      <c r="D303" s="25">
        <v>92.5</v>
      </c>
      <c r="E303" s="7">
        <v>127</v>
      </c>
      <c r="F303" s="8">
        <f t="shared" si="21"/>
        <v>635</v>
      </c>
    </row>
    <row r="304" spans="1:6" x14ac:dyDescent="0.45">
      <c r="A304" s="4" t="s">
        <v>244</v>
      </c>
      <c r="B304" s="5">
        <v>5.31</v>
      </c>
      <c r="C304" s="25">
        <v>92.5</v>
      </c>
      <c r="D304" s="25">
        <v>92.5</v>
      </c>
      <c r="E304" s="7">
        <v>127</v>
      </c>
      <c r="F304" s="8">
        <f t="shared" si="21"/>
        <v>674.37</v>
      </c>
    </row>
    <row r="305" spans="1:6" x14ac:dyDescent="0.45">
      <c r="A305" s="4" t="s">
        <v>245</v>
      </c>
      <c r="B305" s="5">
        <v>5.37</v>
      </c>
      <c r="C305" s="25">
        <v>92.5</v>
      </c>
      <c r="D305" s="25">
        <v>92.5</v>
      </c>
      <c r="E305" s="7">
        <v>127</v>
      </c>
      <c r="F305" s="8">
        <f t="shared" si="21"/>
        <v>681.99</v>
      </c>
    </row>
    <row r="306" spans="1:6" x14ac:dyDescent="0.45">
      <c r="A306" s="4" t="s">
        <v>246</v>
      </c>
      <c r="B306" s="5">
        <v>5.44</v>
      </c>
      <c r="C306" s="25">
        <v>92.5</v>
      </c>
      <c r="D306" s="25">
        <v>92.5</v>
      </c>
      <c r="E306" s="7">
        <v>127</v>
      </c>
      <c r="F306" s="8">
        <f t="shared" si="21"/>
        <v>690.88</v>
      </c>
    </row>
    <row r="307" spans="1:6" x14ac:dyDescent="0.45">
      <c r="A307" s="4" t="s">
        <v>247</v>
      </c>
      <c r="B307" s="5">
        <v>4.92</v>
      </c>
      <c r="C307" s="25">
        <v>92.5</v>
      </c>
      <c r="D307" s="25">
        <v>92.5</v>
      </c>
      <c r="E307" s="7">
        <v>127</v>
      </c>
      <c r="F307" s="8">
        <f t="shared" si="21"/>
        <v>624.84</v>
      </c>
    </row>
    <row r="308" spans="1:6" x14ac:dyDescent="0.45">
      <c r="A308" s="4" t="s">
        <v>248</v>
      </c>
      <c r="B308" s="5">
        <v>5.12</v>
      </c>
      <c r="C308" s="25">
        <v>92.5</v>
      </c>
      <c r="D308" s="25">
        <v>92.5</v>
      </c>
      <c r="E308" s="7">
        <v>127</v>
      </c>
      <c r="F308" s="8">
        <f t="shared" si="21"/>
        <v>650.24</v>
      </c>
    </row>
    <row r="309" spans="1:6" x14ac:dyDescent="0.45">
      <c r="A309" s="4" t="s">
        <v>249</v>
      </c>
      <c r="B309" s="5">
        <v>4.7</v>
      </c>
      <c r="C309" s="25">
        <v>92.5</v>
      </c>
      <c r="D309" s="25">
        <v>92.5</v>
      </c>
      <c r="E309" s="7">
        <v>127</v>
      </c>
      <c r="F309" s="8">
        <v>596.9</v>
      </c>
    </row>
    <row r="310" spans="1:6" x14ac:dyDescent="0.45">
      <c r="A310" s="4" t="s">
        <v>250</v>
      </c>
      <c r="B310" s="5">
        <v>2.09</v>
      </c>
      <c r="C310" s="25">
        <v>92.5</v>
      </c>
      <c r="D310" s="25">
        <v>92.5</v>
      </c>
      <c r="E310" s="7">
        <v>127</v>
      </c>
      <c r="F310" s="8">
        <v>265.43</v>
      </c>
    </row>
    <row r="311" spans="1:6" x14ac:dyDescent="0.45">
      <c r="A311" s="4" t="s">
        <v>251</v>
      </c>
      <c r="B311" s="5">
        <v>3.44</v>
      </c>
      <c r="C311" s="25">
        <v>92.5</v>
      </c>
      <c r="D311" s="25">
        <v>92.5</v>
      </c>
      <c r="E311" s="7">
        <v>127</v>
      </c>
      <c r="F311" s="8">
        <v>436.88</v>
      </c>
    </row>
    <row r="312" spans="1:6" x14ac:dyDescent="0.45">
      <c r="A312" s="4" t="s">
        <v>252</v>
      </c>
      <c r="B312" s="5">
        <v>3.46</v>
      </c>
      <c r="C312" s="25">
        <v>92.5</v>
      </c>
      <c r="D312" s="25">
        <v>92.5</v>
      </c>
      <c r="E312" s="7">
        <v>127</v>
      </c>
      <c r="F312" s="8">
        <v>439.42</v>
      </c>
    </row>
    <row r="313" spans="1:6" x14ac:dyDescent="0.45">
      <c r="A313" s="4" t="s">
        <v>253</v>
      </c>
      <c r="B313" s="5">
        <v>4.63</v>
      </c>
      <c r="C313" s="25">
        <v>92.5</v>
      </c>
      <c r="D313" s="25">
        <v>92.5</v>
      </c>
      <c r="E313" s="7">
        <v>127</v>
      </c>
      <c r="F313" s="8">
        <v>588.01</v>
      </c>
    </row>
    <row r="314" spans="1:6" x14ac:dyDescent="0.45">
      <c r="A314" s="4" t="s">
        <v>254</v>
      </c>
      <c r="B314" s="5">
        <v>4.1399999999999997</v>
      </c>
      <c r="C314" s="25">
        <v>92.5</v>
      </c>
      <c r="D314" s="25">
        <v>92.5</v>
      </c>
      <c r="E314" s="7">
        <v>127</v>
      </c>
      <c r="F314" s="8">
        <v>525.78</v>
      </c>
    </row>
    <row r="315" spans="1:6" x14ac:dyDescent="0.45">
      <c r="A315" s="4" t="s">
        <v>255</v>
      </c>
      <c r="B315" s="5">
        <v>3.35</v>
      </c>
      <c r="C315" s="25">
        <v>92.5</v>
      </c>
      <c r="D315" s="25">
        <v>92.5</v>
      </c>
      <c r="E315" s="7">
        <v>127</v>
      </c>
      <c r="F315" s="8">
        <v>425.45</v>
      </c>
    </row>
    <row r="316" spans="1:6" x14ac:dyDescent="0.45">
      <c r="A316" s="4" t="s">
        <v>256</v>
      </c>
      <c r="B316" s="5">
        <v>3.87</v>
      </c>
      <c r="C316" s="25">
        <v>92.5</v>
      </c>
      <c r="D316" s="25">
        <v>92.5</v>
      </c>
      <c r="E316" s="7">
        <v>127</v>
      </c>
      <c r="F316" s="8">
        <v>491.49</v>
      </c>
    </row>
    <row r="317" spans="1:6" x14ac:dyDescent="0.45">
      <c r="A317" s="4" t="s">
        <v>257</v>
      </c>
      <c r="B317" s="5">
        <v>2.76</v>
      </c>
      <c r="C317" s="25">
        <v>92.5</v>
      </c>
      <c r="D317" s="25">
        <v>92.5</v>
      </c>
      <c r="E317" s="7">
        <v>127</v>
      </c>
      <c r="F317" s="8">
        <v>350.52</v>
      </c>
    </row>
    <row r="318" spans="1:6" x14ac:dyDescent="0.45">
      <c r="A318" s="4" t="s">
        <v>258</v>
      </c>
      <c r="B318" s="5">
        <v>2.88</v>
      </c>
      <c r="C318" s="25">
        <v>92.5</v>
      </c>
      <c r="D318" s="25">
        <v>92.5</v>
      </c>
      <c r="E318" s="7">
        <v>127</v>
      </c>
      <c r="F318" s="8">
        <f t="shared" ref="F318:F326" si="22">B318*E318</f>
        <v>365.76</v>
      </c>
    </row>
    <row r="319" spans="1:6" x14ac:dyDescent="0.45">
      <c r="A319" s="4" t="s">
        <v>259</v>
      </c>
      <c r="B319" s="5">
        <v>4.09</v>
      </c>
      <c r="C319" s="25">
        <v>92.5</v>
      </c>
      <c r="D319" s="25">
        <v>92.5</v>
      </c>
      <c r="E319" s="7">
        <v>127</v>
      </c>
      <c r="F319" s="8">
        <f t="shared" si="22"/>
        <v>519.42999999999995</v>
      </c>
    </row>
    <row r="320" spans="1:6" x14ac:dyDescent="0.45">
      <c r="A320" s="4" t="s">
        <v>260</v>
      </c>
      <c r="B320" s="5">
        <v>3.03</v>
      </c>
      <c r="C320" s="25">
        <v>92.5</v>
      </c>
      <c r="D320" s="25">
        <v>92.5</v>
      </c>
      <c r="E320" s="7">
        <v>127</v>
      </c>
      <c r="F320" s="8">
        <f t="shared" si="22"/>
        <v>384.81</v>
      </c>
    </row>
    <row r="321" spans="1:6" x14ac:dyDescent="0.45">
      <c r="A321" s="4" t="s">
        <v>261</v>
      </c>
      <c r="B321" s="5">
        <v>2.0699999999999998</v>
      </c>
      <c r="C321" s="25">
        <v>92.5</v>
      </c>
      <c r="D321" s="25">
        <v>92.5</v>
      </c>
      <c r="E321" s="7">
        <v>127</v>
      </c>
      <c r="F321" s="8">
        <f t="shared" si="22"/>
        <v>262.89</v>
      </c>
    </row>
    <row r="322" spans="1:6" x14ac:dyDescent="0.45">
      <c r="A322" s="4" t="s">
        <v>262</v>
      </c>
      <c r="B322" s="5">
        <v>2.85</v>
      </c>
      <c r="C322" s="25">
        <v>92.5</v>
      </c>
      <c r="D322" s="25">
        <v>92.5</v>
      </c>
      <c r="E322" s="7">
        <v>127</v>
      </c>
      <c r="F322" s="8">
        <f t="shared" si="22"/>
        <v>361.95</v>
      </c>
    </row>
    <row r="323" spans="1:6" x14ac:dyDescent="0.45">
      <c r="A323" s="4" t="s">
        <v>263</v>
      </c>
      <c r="B323" s="5">
        <v>2.73</v>
      </c>
      <c r="C323" s="25">
        <v>92.5</v>
      </c>
      <c r="D323" s="25">
        <v>92.5</v>
      </c>
      <c r="E323" s="7">
        <v>127</v>
      </c>
      <c r="F323" s="8">
        <f t="shared" si="22"/>
        <v>346.71</v>
      </c>
    </row>
    <row r="324" spans="1:6" x14ac:dyDescent="0.45">
      <c r="A324" s="4" t="s">
        <v>264</v>
      </c>
      <c r="B324" s="5">
        <v>3.82</v>
      </c>
      <c r="C324" s="25">
        <v>92.5</v>
      </c>
      <c r="D324" s="25">
        <v>92.5</v>
      </c>
      <c r="E324" s="7">
        <v>127</v>
      </c>
      <c r="F324" s="8">
        <f t="shared" si="22"/>
        <v>485.14</v>
      </c>
    </row>
    <row r="325" spans="1:6" x14ac:dyDescent="0.45">
      <c r="A325" s="4" t="s">
        <v>265</v>
      </c>
      <c r="B325" s="5">
        <v>2.73</v>
      </c>
      <c r="C325" s="25">
        <v>92.5</v>
      </c>
      <c r="D325" s="25">
        <v>92.5</v>
      </c>
      <c r="E325" s="7">
        <v>127</v>
      </c>
      <c r="F325" s="8">
        <f t="shared" si="22"/>
        <v>346.71</v>
      </c>
    </row>
    <row r="326" spans="1:6" x14ac:dyDescent="0.45">
      <c r="A326" s="4" t="s">
        <v>266</v>
      </c>
      <c r="B326" s="5">
        <v>3.06</v>
      </c>
      <c r="C326" s="25">
        <v>92.5</v>
      </c>
      <c r="D326" s="25">
        <v>92.5</v>
      </c>
      <c r="E326" s="7">
        <v>127</v>
      </c>
      <c r="F326" s="8">
        <f t="shared" si="22"/>
        <v>388.62</v>
      </c>
    </row>
    <row r="327" spans="1:6" x14ac:dyDescent="0.45">
      <c r="A327" s="4" t="s">
        <v>267</v>
      </c>
      <c r="B327" s="5">
        <v>2.68</v>
      </c>
      <c r="C327" s="25">
        <v>92.5</v>
      </c>
      <c r="D327" s="25">
        <v>92.5</v>
      </c>
      <c r="E327" s="7">
        <v>127</v>
      </c>
      <c r="F327" s="8">
        <v>340.36</v>
      </c>
    </row>
    <row r="328" spans="1:6" x14ac:dyDescent="0.45">
      <c r="A328" s="4" t="s">
        <v>268</v>
      </c>
      <c r="B328" s="5">
        <v>2.6</v>
      </c>
      <c r="C328" s="25">
        <v>92.5</v>
      </c>
      <c r="D328" s="25">
        <v>92.5</v>
      </c>
      <c r="E328" s="7">
        <v>127</v>
      </c>
      <c r="F328" s="8">
        <v>330.2</v>
      </c>
    </row>
    <row r="329" spans="1:6" x14ac:dyDescent="0.45">
      <c r="A329" s="4" t="s">
        <v>269</v>
      </c>
      <c r="B329" s="5">
        <v>1.03</v>
      </c>
      <c r="C329" s="25">
        <v>92.5</v>
      </c>
      <c r="D329" s="25">
        <v>92.5</v>
      </c>
      <c r="E329" s="7">
        <v>127</v>
      </c>
      <c r="F329" s="8">
        <v>130.81</v>
      </c>
    </row>
    <row r="330" spans="1:6" x14ac:dyDescent="0.45">
      <c r="A330" s="4" t="s">
        <v>270</v>
      </c>
      <c r="B330" s="5">
        <v>2.6</v>
      </c>
      <c r="C330" s="25">
        <v>92.5</v>
      </c>
      <c r="D330" s="25">
        <v>92.5</v>
      </c>
      <c r="E330" s="7">
        <v>127</v>
      </c>
      <c r="F330" s="8">
        <v>330.2</v>
      </c>
    </row>
    <row r="331" spans="1:6" x14ac:dyDescent="0.45">
      <c r="A331" s="4" t="s">
        <v>271</v>
      </c>
      <c r="B331" s="5">
        <v>1.1499999999999999</v>
      </c>
      <c r="C331" s="25">
        <v>92.5</v>
      </c>
      <c r="D331" s="25">
        <v>92.5</v>
      </c>
      <c r="E331" s="7">
        <v>127</v>
      </c>
      <c r="F331" s="8">
        <v>146.04999999999998</v>
      </c>
    </row>
    <row r="332" spans="1:6" x14ac:dyDescent="0.45">
      <c r="A332" s="4" t="s">
        <v>272</v>
      </c>
      <c r="B332" s="5">
        <v>2.99</v>
      </c>
      <c r="C332" s="25">
        <v>92.5</v>
      </c>
      <c r="D332" s="25">
        <v>92.5</v>
      </c>
      <c r="E332" s="7">
        <v>127</v>
      </c>
      <c r="F332" s="8">
        <v>379.73</v>
      </c>
    </row>
    <row r="333" spans="1:6" x14ac:dyDescent="0.45">
      <c r="A333" s="4" t="s">
        <v>273</v>
      </c>
      <c r="B333" s="5">
        <v>2.56</v>
      </c>
      <c r="C333" s="25">
        <v>92.5</v>
      </c>
      <c r="D333" s="25">
        <v>92.5</v>
      </c>
      <c r="E333" s="7">
        <v>127</v>
      </c>
      <c r="F333" s="8">
        <v>325.12</v>
      </c>
    </row>
    <row r="334" spans="1:6" x14ac:dyDescent="0.45">
      <c r="A334" s="4" t="s">
        <v>274</v>
      </c>
      <c r="B334" s="5">
        <v>2.76</v>
      </c>
      <c r="C334" s="25">
        <v>92.5</v>
      </c>
      <c r="D334" s="25">
        <v>92.5</v>
      </c>
      <c r="E334" s="7">
        <v>127</v>
      </c>
      <c r="F334" s="8">
        <v>350.52</v>
      </c>
    </row>
    <row r="335" spans="1:6" x14ac:dyDescent="0.45">
      <c r="A335" s="4" t="s">
        <v>275</v>
      </c>
      <c r="B335" s="5">
        <v>2.52</v>
      </c>
      <c r="C335" s="25">
        <v>92.5</v>
      </c>
      <c r="D335" s="25">
        <v>92.5</v>
      </c>
      <c r="E335" s="7">
        <v>127</v>
      </c>
      <c r="F335" s="8">
        <v>320.04000000000002</v>
      </c>
    </row>
    <row r="336" spans="1:6" x14ac:dyDescent="0.45">
      <c r="A336" s="4" t="s">
        <v>276</v>
      </c>
      <c r="B336" s="5">
        <v>2.4</v>
      </c>
      <c r="C336" s="25">
        <v>92.5</v>
      </c>
      <c r="D336" s="25">
        <v>92.5</v>
      </c>
      <c r="E336" s="7">
        <v>127</v>
      </c>
      <c r="F336" s="8">
        <v>304.8</v>
      </c>
    </row>
    <row r="337" spans="1:6" x14ac:dyDescent="0.45">
      <c r="A337" s="4" t="s">
        <v>277</v>
      </c>
      <c r="B337" s="5">
        <v>2.31</v>
      </c>
      <c r="C337" s="25">
        <v>92.5</v>
      </c>
      <c r="D337" s="25">
        <v>92.5</v>
      </c>
      <c r="E337" s="7">
        <v>127</v>
      </c>
      <c r="F337" s="8">
        <v>293.37</v>
      </c>
    </row>
    <row r="338" spans="1:6" x14ac:dyDescent="0.45">
      <c r="A338" s="4" t="s">
        <v>278</v>
      </c>
      <c r="B338" s="5">
        <v>2.79</v>
      </c>
      <c r="C338" s="25">
        <v>92.5</v>
      </c>
      <c r="D338" s="25">
        <v>92.5</v>
      </c>
      <c r="E338" s="7">
        <v>127</v>
      </c>
      <c r="F338" s="8">
        <v>354.33</v>
      </c>
    </row>
    <row r="339" spans="1:6" x14ac:dyDescent="0.45">
      <c r="A339" s="4" t="s">
        <v>279</v>
      </c>
      <c r="B339" s="5">
        <v>1.1399999999999999</v>
      </c>
      <c r="C339" s="25">
        <v>92.5</v>
      </c>
      <c r="D339" s="25">
        <v>92.5</v>
      </c>
      <c r="E339" s="7">
        <v>127</v>
      </c>
      <c r="F339" s="8">
        <v>144.78</v>
      </c>
    </row>
    <row r="340" spans="1:6" x14ac:dyDescent="0.45">
      <c r="A340" s="4" t="s">
        <v>280</v>
      </c>
      <c r="B340" s="5">
        <v>1.1299999999999999</v>
      </c>
      <c r="C340" s="25">
        <v>92.5</v>
      </c>
      <c r="D340" s="25">
        <v>92.5</v>
      </c>
      <c r="E340" s="7">
        <v>127</v>
      </c>
      <c r="F340" s="8">
        <v>143.51</v>
      </c>
    </row>
    <row r="341" spans="1:6" x14ac:dyDescent="0.45">
      <c r="A341" s="4" t="s">
        <v>281</v>
      </c>
      <c r="B341" s="5">
        <v>1.1299999999999999</v>
      </c>
      <c r="C341" s="25">
        <v>92.5</v>
      </c>
      <c r="D341" s="25">
        <v>92.5</v>
      </c>
      <c r="E341" s="7">
        <v>127</v>
      </c>
      <c r="F341" s="8">
        <v>143.51</v>
      </c>
    </row>
    <row r="342" spans="1:6" x14ac:dyDescent="0.45">
      <c r="A342" s="4" t="s">
        <v>282</v>
      </c>
      <c r="B342" s="5">
        <v>2.0499999999999998</v>
      </c>
      <c r="C342" s="25">
        <v>92.5</v>
      </c>
      <c r="D342" s="25">
        <v>92.5</v>
      </c>
      <c r="E342" s="7">
        <v>131.65</v>
      </c>
      <c r="F342" s="8">
        <v>269.88249999999999</v>
      </c>
    </row>
    <row r="343" spans="1:6" x14ac:dyDescent="0.45">
      <c r="A343" s="4" t="s">
        <v>283</v>
      </c>
      <c r="B343" s="5">
        <v>2.2000000000000002</v>
      </c>
      <c r="C343" s="25">
        <v>92.5</v>
      </c>
      <c r="D343" s="25">
        <v>92.5</v>
      </c>
      <c r="E343" s="7">
        <v>131.65</v>
      </c>
      <c r="F343" s="8">
        <v>289.63000000000005</v>
      </c>
    </row>
    <row r="344" spans="1:6" x14ac:dyDescent="0.45">
      <c r="A344" s="4" t="s">
        <v>284</v>
      </c>
      <c r="B344" s="5">
        <v>5.82</v>
      </c>
      <c r="C344" s="25">
        <v>92.5</v>
      </c>
      <c r="D344" s="25">
        <v>92.5</v>
      </c>
      <c r="E344" s="7">
        <v>131.65</v>
      </c>
      <c r="F344" s="8">
        <v>766.20300000000009</v>
      </c>
    </row>
    <row r="345" spans="1:6" x14ac:dyDescent="0.45">
      <c r="A345" s="4" t="s">
        <v>285</v>
      </c>
      <c r="B345" s="5">
        <v>6.12</v>
      </c>
      <c r="C345" s="25">
        <v>92.5</v>
      </c>
      <c r="D345" s="25">
        <v>92.5</v>
      </c>
      <c r="E345" s="7">
        <v>131.65</v>
      </c>
      <c r="F345" s="8">
        <v>805.69800000000009</v>
      </c>
    </row>
    <row r="346" spans="1:6" x14ac:dyDescent="0.45">
      <c r="A346" s="4" t="s">
        <v>286</v>
      </c>
      <c r="B346" s="5">
        <v>5.72</v>
      </c>
      <c r="C346" s="25">
        <v>92.5</v>
      </c>
      <c r="D346" s="25">
        <v>92.5</v>
      </c>
      <c r="E346" s="7">
        <v>131.65</v>
      </c>
      <c r="F346" s="8">
        <v>753.03800000000001</v>
      </c>
    </row>
    <row r="347" spans="1:6" x14ac:dyDescent="0.45">
      <c r="A347" s="4" t="s">
        <v>287</v>
      </c>
      <c r="B347" s="5">
        <v>3.4</v>
      </c>
      <c r="C347" s="25">
        <v>92.5</v>
      </c>
      <c r="D347" s="25">
        <v>92.5</v>
      </c>
      <c r="E347" s="7">
        <v>131.65</v>
      </c>
      <c r="F347" s="8">
        <v>447.61</v>
      </c>
    </row>
    <row r="348" spans="1:6" x14ac:dyDescent="0.45">
      <c r="A348" s="4" t="s">
        <v>288</v>
      </c>
      <c r="B348" s="5">
        <v>4.0999999999999996</v>
      </c>
      <c r="C348" s="25">
        <v>92.5</v>
      </c>
      <c r="D348" s="25">
        <v>92.5</v>
      </c>
      <c r="E348" s="7">
        <v>131.65</v>
      </c>
      <c r="F348" s="8">
        <v>539.76499999999999</v>
      </c>
    </row>
    <row r="349" spans="1:6" x14ac:dyDescent="0.45">
      <c r="A349" s="4" t="s">
        <v>289</v>
      </c>
      <c r="B349" s="5">
        <v>4.05</v>
      </c>
      <c r="C349" s="25">
        <v>92.5</v>
      </c>
      <c r="D349" s="25">
        <v>92.5</v>
      </c>
      <c r="E349" s="7">
        <v>131.65</v>
      </c>
      <c r="F349" s="8">
        <v>533.1825</v>
      </c>
    </row>
    <row r="350" spans="1:6" x14ac:dyDescent="0.45">
      <c r="A350" s="4" t="s">
        <v>290</v>
      </c>
      <c r="B350" s="5">
        <v>3.75</v>
      </c>
      <c r="C350" s="25">
        <v>92.5</v>
      </c>
      <c r="D350" s="25">
        <v>92.5</v>
      </c>
      <c r="E350" s="7">
        <v>131.65</v>
      </c>
      <c r="F350" s="8">
        <v>493.6875</v>
      </c>
    </row>
    <row r="351" spans="1:6" x14ac:dyDescent="0.45">
      <c r="A351" s="4" t="s">
        <v>291</v>
      </c>
      <c r="B351" s="5">
        <v>1.25</v>
      </c>
      <c r="C351" s="25">
        <v>92.5</v>
      </c>
      <c r="D351" s="25">
        <v>92.5</v>
      </c>
      <c r="E351" s="7">
        <v>131.65</v>
      </c>
      <c r="F351" s="8">
        <v>164.5625</v>
      </c>
    </row>
    <row r="352" spans="1:6" x14ac:dyDescent="0.45">
      <c r="A352" s="4" t="s">
        <v>292</v>
      </c>
      <c r="B352" s="5">
        <v>1.25</v>
      </c>
      <c r="C352" s="25">
        <v>92.5</v>
      </c>
      <c r="D352" s="25">
        <v>92.5</v>
      </c>
      <c r="E352" s="7">
        <v>131.65</v>
      </c>
      <c r="F352" s="8">
        <v>164.5625</v>
      </c>
    </row>
    <row r="353" spans="1:6" x14ac:dyDescent="0.45">
      <c r="A353" s="4" t="s">
        <v>293</v>
      </c>
      <c r="B353" s="5">
        <v>1.1000000000000001</v>
      </c>
      <c r="C353" s="25">
        <v>92.5</v>
      </c>
      <c r="D353" s="25">
        <v>92.5</v>
      </c>
      <c r="E353" s="7">
        <v>131.65</v>
      </c>
      <c r="F353" s="8">
        <v>144.81500000000003</v>
      </c>
    </row>
    <row r="354" spans="1:6" x14ac:dyDescent="0.45">
      <c r="A354" s="4" t="s">
        <v>294</v>
      </c>
      <c r="B354" s="5">
        <v>1.3</v>
      </c>
      <c r="C354" s="25">
        <v>92.5</v>
      </c>
      <c r="D354" s="25">
        <v>92.5</v>
      </c>
      <c r="E354" s="7">
        <v>131.65</v>
      </c>
      <c r="F354" s="8">
        <v>171.14500000000001</v>
      </c>
    </row>
    <row r="355" spans="1:6" x14ac:dyDescent="0.45">
      <c r="A355" s="4" t="s">
        <v>295</v>
      </c>
      <c r="B355" s="5">
        <v>1.25</v>
      </c>
      <c r="C355" s="25">
        <v>92.5</v>
      </c>
      <c r="D355" s="25">
        <v>92.5</v>
      </c>
      <c r="E355" s="7">
        <v>131.65</v>
      </c>
      <c r="F355" s="8">
        <v>164.5625</v>
      </c>
    </row>
    <row r="356" spans="1:6" x14ac:dyDescent="0.45">
      <c r="A356" s="4" t="s">
        <v>296</v>
      </c>
      <c r="B356" s="5">
        <v>1.36</v>
      </c>
      <c r="C356" s="25">
        <v>92.5</v>
      </c>
      <c r="D356" s="25">
        <v>92.5</v>
      </c>
      <c r="E356" s="7">
        <v>131.65</v>
      </c>
      <c r="F356" s="8">
        <v>179.04400000000001</v>
      </c>
    </row>
    <row r="357" spans="1:6" x14ac:dyDescent="0.45">
      <c r="A357" s="4" t="s">
        <v>297</v>
      </c>
      <c r="B357" s="5">
        <v>1.3</v>
      </c>
      <c r="C357" s="25">
        <v>92.5</v>
      </c>
      <c r="D357" s="25">
        <v>92.5</v>
      </c>
      <c r="E357" s="7">
        <v>131.65</v>
      </c>
      <c r="F357" s="8">
        <v>171.14500000000001</v>
      </c>
    </row>
    <row r="358" spans="1:6" x14ac:dyDescent="0.45">
      <c r="A358" s="4" t="s">
        <v>298</v>
      </c>
      <c r="B358" s="5">
        <v>1.2</v>
      </c>
      <c r="C358" s="25">
        <v>92.5</v>
      </c>
      <c r="D358" s="25">
        <v>92.5</v>
      </c>
      <c r="E358" s="7">
        <v>131.65</v>
      </c>
      <c r="F358" s="8">
        <v>157.97999999999999</v>
      </c>
    </row>
    <row r="359" spans="1:6" x14ac:dyDescent="0.45">
      <c r="A359" s="4" t="s">
        <v>299</v>
      </c>
      <c r="B359" s="5">
        <v>1.4</v>
      </c>
      <c r="C359" s="25">
        <v>92.5</v>
      </c>
      <c r="D359" s="25">
        <v>92.5</v>
      </c>
      <c r="E359" s="7">
        <v>131.65</v>
      </c>
      <c r="F359" s="8">
        <v>184.31</v>
      </c>
    </row>
    <row r="360" spans="1:6" x14ac:dyDescent="0.45">
      <c r="A360" s="4" t="s">
        <v>300</v>
      </c>
      <c r="B360" s="5">
        <v>1.21</v>
      </c>
      <c r="C360" s="25">
        <v>92.5</v>
      </c>
      <c r="D360" s="25">
        <v>92.5</v>
      </c>
      <c r="E360" s="7">
        <v>131.65</v>
      </c>
      <c r="F360" s="8">
        <v>159.29650000000001</v>
      </c>
    </row>
    <row r="361" spans="1:6" x14ac:dyDescent="0.45">
      <c r="A361" s="4" t="s">
        <v>301</v>
      </c>
      <c r="B361" s="5">
        <v>1.2</v>
      </c>
      <c r="C361" s="25">
        <v>92.5</v>
      </c>
      <c r="D361" s="25">
        <v>92.5</v>
      </c>
      <c r="E361" s="7">
        <v>131.65</v>
      </c>
      <c r="F361" s="8">
        <v>157.97999999999999</v>
      </c>
    </row>
    <row r="362" spans="1:6" x14ac:dyDescent="0.45">
      <c r="A362" s="4" t="s">
        <v>302</v>
      </c>
      <c r="B362" s="5">
        <v>1.35</v>
      </c>
      <c r="C362" s="25">
        <v>92.5</v>
      </c>
      <c r="D362" s="25">
        <v>92.5</v>
      </c>
      <c r="E362" s="7">
        <v>131.65</v>
      </c>
      <c r="F362" s="8">
        <v>177.72750000000002</v>
      </c>
    </row>
    <row r="363" spans="1:6" x14ac:dyDescent="0.45">
      <c r="A363" s="4" t="s">
        <v>303</v>
      </c>
      <c r="B363" s="5">
        <v>1.2</v>
      </c>
      <c r="C363" s="25">
        <v>92.5</v>
      </c>
      <c r="D363" s="25">
        <v>92.5</v>
      </c>
      <c r="E363" s="7">
        <v>131.65</v>
      </c>
      <c r="F363" s="8">
        <v>157.97999999999999</v>
      </c>
    </row>
    <row r="364" spans="1:6" x14ac:dyDescent="0.45">
      <c r="A364" s="4" t="s">
        <v>304</v>
      </c>
      <c r="B364" s="5">
        <v>1.2</v>
      </c>
      <c r="C364" s="25">
        <v>92.5</v>
      </c>
      <c r="D364" s="25">
        <v>92.5</v>
      </c>
      <c r="E364" s="7">
        <v>131.65</v>
      </c>
      <c r="F364" s="8">
        <v>157.97999999999999</v>
      </c>
    </row>
    <row r="365" spans="1:6" x14ac:dyDescent="0.45">
      <c r="A365" s="4" t="s">
        <v>305</v>
      </c>
      <c r="B365" s="5">
        <v>1.32</v>
      </c>
      <c r="C365" s="25">
        <v>92.5</v>
      </c>
      <c r="D365" s="25">
        <v>92.5</v>
      </c>
      <c r="E365" s="7">
        <v>131.65</v>
      </c>
      <c r="F365" s="8">
        <v>173.77800000000002</v>
      </c>
    </row>
    <row r="366" spans="1:6" x14ac:dyDescent="0.45">
      <c r="A366" s="4" t="s">
        <v>306</v>
      </c>
      <c r="B366" s="5">
        <v>1.33</v>
      </c>
      <c r="C366" s="25">
        <v>92.5</v>
      </c>
      <c r="D366" s="25">
        <v>92.5</v>
      </c>
      <c r="E366" s="7">
        <v>131.65</v>
      </c>
      <c r="F366" s="8">
        <v>175.09450000000001</v>
      </c>
    </row>
    <row r="367" spans="1:6" x14ac:dyDescent="0.45">
      <c r="A367" s="11" t="s">
        <v>307</v>
      </c>
      <c r="B367" s="12">
        <v>1.1200000000000001</v>
      </c>
      <c r="C367" s="26">
        <v>92.5</v>
      </c>
      <c r="D367" s="26">
        <v>92.5</v>
      </c>
      <c r="E367" s="14">
        <v>131.65</v>
      </c>
      <c r="F367" s="15">
        <v>147.44800000000001</v>
      </c>
    </row>
    <row r="368" spans="1:6" x14ac:dyDescent="0.45">
      <c r="A368" s="4" t="s">
        <v>308</v>
      </c>
      <c r="B368" s="5">
        <v>1.22</v>
      </c>
      <c r="C368" s="25">
        <v>92.5</v>
      </c>
      <c r="D368" s="25">
        <v>92.5</v>
      </c>
      <c r="E368" s="7">
        <v>131.65</v>
      </c>
      <c r="F368" s="8">
        <v>160.613</v>
      </c>
    </row>
    <row r="369" spans="1:6" x14ac:dyDescent="0.45">
      <c r="A369" s="4" t="s">
        <v>309</v>
      </c>
      <c r="B369" s="5">
        <v>1.41</v>
      </c>
      <c r="C369" s="25">
        <v>92.5</v>
      </c>
      <c r="D369" s="25">
        <v>92.5</v>
      </c>
      <c r="E369" s="7">
        <v>131.65</v>
      </c>
      <c r="F369" s="8">
        <v>185.62649999999999</v>
      </c>
    </row>
    <row r="370" spans="1:6" x14ac:dyDescent="0.45">
      <c r="A370" s="4" t="s">
        <v>310</v>
      </c>
      <c r="B370" s="5">
        <v>1.4</v>
      </c>
      <c r="C370" s="25">
        <v>92.5</v>
      </c>
      <c r="D370" s="25">
        <v>92.5</v>
      </c>
      <c r="E370" s="7">
        <v>131.65</v>
      </c>
      <c r="F370" s="8">
        <v>184.31</v>
      </c>
    </row>
    <row r="371" spans="1:6" x14ac:dyDescent="0.45">
      <c r="A371" s="4" t="s">
        <v>311</v>
      </c>
      <c r="B371" s="5">
        <v>1.2</v>
      </c>
      <c r="C371" s="25">
        <v>92.5</v>
      </c>
      <c r="D371" s="25">
        <v>92.5</v>
      </c>
      <c r="E371" s="7">
        <v>131.65</v>
      </c>
      <c r="F371" s="8">
        <v>157.97999999999999</v>
      </c>
    </row>
    <row r="372" spans="1:6" x14ac:dyDescent="0.45">
      <c r="A372" s="4" t="s">
        <v>312</v>
      </c>
      <c r="B372" s="5">
        <v>1.17</v>
      </c>
      <c r="C372" s="25">
        <v>92.5</v>
      </c>
      <c r="D372" s="25">
        <v>92.5</v>
      </c>
      <c r="E372" s="7">
        <v>131.65</v>
      </c>
      <c r="F372" s="8">
        <v>154.03049999999999</v>
      </c>
    </row>
    <row r="373" spans="1:6" x14ac:dyDescent="0.45">
      <c r="A373" s="4" t="s">
        <v>313</v>
      </c>
      <c r="B373" s="5">
        <v>1.32</v>
      </c>
      <c r="C373" s="25">
        <v>92.5</v>
      </c>
      <c r="D373" s="25">
        <v>92.5</v>
      </c>
      <c r="E373" s="7">
        <v>131.65</v>
      </c>
      <c r="F373" s="8">
        <v>173.77800000000002</v>
      </c>
    </row>
    <row r="374" spans="1:6" x14ac:dyDescent="0.45">
      <c r="A374" s="4" t="s">
        <v>314</v>
      </c>
      <c r="B374" s="5">
        <v>1.28</v>
      </c>
      <c r="C374" s="25">
        <v>92.5</v>
      </c>
      <c r="D374" s="25">
        <v>92.5</v>
      </c>
      <c r="E374" s="7">
        <v>131.65</v>
      </c>
      <c r="F374" s="8">
        <v>168.512</v>
      </c>
    </row>
    <row r="375" spans="1:6" x14ac:dyDescent="0.45">
      <c r="A375" s="4" t="s">
        <v>315</v>
      </c>
      <c r="B375" s="5">
        <v>1.32</v>
      </c>
      <c r="C375" s="25">
        <v>92.5</v>
      </c>
      <c r="D375" s="25">
        <v>92.5</v>
      </c>
      <c r="E375" s="7">
        <v>131.65</v>
      </c>
      <c r="F375" s="8">
        <v>173.77800000000002</v>
      </c>
    </row>
    <row r="376" spans="1:6" x14ac:dyDescent="0.45">
      <c r="A376" s="4" t="s">
        <v>316</v>
      </c>
      <c r="B376" s="5">
        <v>1.35</v>
      </c>
      <c r="C376" s="25">
        <v>92.5</v>
      </c>
      <c r="D376" s="25">
        <v>92.5</v>
      </c>
      <c r="E376" s="7">
        <v>131.65</v>
      </c>
      <c r="F376" s="8">
        <v>177.72750000000002</v>
      </c>
    </row>
    <row r="377" spans="1:6" x14ac:dyDescent="0.45">
      <c r="A377" s="4" t="s">
        <v>317</v>
      </c>
      <c r="B377" s="5">
        <v>1.75</v>
      </c>
      <c r="C377" s="25">
        <v>92.5</v>
      </c>
      <c r="D377" s="25">
        <v>92.5</v>
      </c>
      <c r="E377" s="25">
        <v>125.57</v>
      </c>
      <c r="F377" s="8">
        <v>219.7475</v>
      </c>
    </row>
    <row r="378" spans="1:6" x14ac:dyDescent="0.45">
      <c r="A378" s="4" t="s">
        <v>318</v>
      </c>
      <c r="B378" s="5">
        <v>2.96</v>
      </c>
      <c r="C378" s="25">
        <v>92.5</v>
      </c>
      <c r="D378" s="25">
        <v>92.5</v>
      </c>
      <c r="E378" s="25">
        <v>125.57</v>
      </c>
      <c r="F378" s="8">
        <v>371.68719999999996</v>
      </c>
    </row>
    <row r="379" spans="1:6" x14ac:dyDescent="0.45">
      <c r="A379" s="4" t="s">
        <v>319</v>
      </c>
      <c r="B379" s="5">
        <v>1.7</v>
      </c>
      <c r="C379" s="25">
        <v>92.5</v>
      </c>
      <c r="D379" s="25">
        <v>92.5</v>
      </c>
      <c r="E379" s="25">
        <v>125.57</v>
      </c>
      <c r="F379" s="8">
        <v>213.46899999999999</v>
      </c>
    </row>
    <row r="380" spans="1:6" x14ac:dyDescent="0.45">
      <c r="A380" s="4" t="s">
        <v>320</v>
      </c>
      <c r="B380" s="5">
        <v>2.04</v>
      </c>
      <c r="C380" s="25">
        <v>92.5</v>
      </c>
      <c r="D380" s="25">
        <v>92.5</v>
      </c>
      <c r="E380" s="25">
        <v>125.57</v>
      </c>
      <c r="F380" s="8">
        <v>256.1628</v>
      </c>
    </row>
    <row r="381" spans="1:6" x14ac:dyDescent="0.45">
      <c r="A381" s="4" t="s">
        <v>321</v>
      </c>
      <c r="B381" s="5">
        <v>2.25</v>
      </c>
      <c r="C381" s="25">
        <v>92.5</v>
      </c>
      <c r="D381" s="25">
        <v>92.5</v>
      </c>
      <c r="E381" s="25">
        <v>125.57</v>
      </c>
      <c r="F381" s="8">
        <v>282.53249999999997</v>
      </c>
    </row>
    <row r="382" spans="1:6" x14ac:dyDescent="0.45">
      <c r="A382" s="4" t="s">
        <v>322</v>
      </c>
      <c r="B382" s="5">
        <v>1.81</v>
      </c>
      <c r="C382" s="25">
        <v>92.5</v>
      </c>
      <c r="D382" s="25">
        <v>92.5</v>
      </c>
      <c r="E382" s="25">
        <v>125.57</v>
      </c>
      <c r="F382" s="8">
        <v>227.2817</v>
      </c>
    </row>
    <row r="383" spans="1:6" x14ac:dyDescent="0.45">
      <c r="A383" s="4" t="s">
        <v>323</v>
      </c>
      <c r="B383" s="5">
        <v>1.73</v>
      </c>
      <c r="C383" s="25">
        <v>92.5</v>
      </c>
      <c r="D383" s="25">
        <v>92.5</v>
      </c>
      <c r="E383" s="25">
        <v>125.57</v>
      </c>
      <c r="F383" s="8">
        <v>217.23609999999999</v>
      </c>
    </row>
    <row r="384" spans="1:6" x14ac:dyDescent="0.45">
      <c r="A384" s="4" t="s">
        <v>324</v>
      </c>
      <c r="B384" s="5">
        <v>1.88</v>
      </c>
      <c r="C384" s="25">
        <v>92.5</v>
      </c>
      <c r="D384" s="25">
        <v>92.5</v>
      </c>
      <c r="E384" s="25">
        <v>125.57</v>
      </c>
      <c r="F384" s="8">
        <v>236.07159999999996</v>
      </c>
    </row>
    <row r="385" spans="1:6" x14ac:dyDescent="0.45">
      <c r="A385" s="4" t="s">
        <v>325</v>
      </c>
      <c r="B385" s="5">
        <v>1.82</v>
      </c>
      <c r="C385" s="25">
        <v>92.5</v>
      </c>
      <c r="D385" s="25">
        <v>92.5</v>
      </c>
      <c r="E385" s="25">
        <v>125.57</v>
      </c>
      <c r="F385" s="8">
        <v>228.53739999999999</v>
      </c>
    </row>
    <row r="386" spans="1:6" x14ac:dyDescent="0.45">
      <c r="A386" s="4" t="s">
        <v>326</v>
      </c>
      <c r="B386" s="5">
        <v>3.54</v>
      </c>
      <c r="C386" s="25">
        <v>92.5</v>
      </c>
      <c r="D386" s="25">
        <v>92.5</v>
      </c>
      <c r="E386" s="25">
        <v>125.57</v>
      </c>
      <c r="F386" s="8">
        <v>444.51779999999997</v>
      </c>
    </row>
    <row r="387" spans="1:6" x14ac:dyDescent="0.45">
      <c r="A387" s="4" t="s">
        <v>327</v>
      </c>
      <c r="B387" s="5">
        <v>1.91</v>
      </c>
      <c r="C387" s="25">
        <v>92.5</v>
      </c>
      <c r="D387" s="25">
        <v>92.5</v>
      </c>
      <c r="E387" s="25">
        <v>125.57</v>
      </c>
      <c r="F387" s="8">
        <v>239.83869999999999</v>
      </c>
    </row>
    <row r="388" spans="1:6" x14ac:dyDescent="0.45">
      <c r="A388" s="4" t="s">
        <v>328</v>
      </c>
      <c r="B388" s="5">
        <v>1.85</v>
      </c>
      <c r="C388" s="25">
        <v>92.5</v>
      </c>
      <c r="D388" s="25">
        <v>92.5</v>
      </c>
      <c r="E388" s="25">
        <v>125.57</v>
      </c>
      <c r="F388" s="8">
        <v>232.30449999999999</v>
      </c>
    </row>
    <row r="389" spans="1:6" x14ac:dyDescent="0.45">
      <c r="A389" s="4" t="s">
        <v>329</v>
      </c>
      <c r="B389" s="5">
        <v>3.1</v>
      </c>
      <c r="C389" s="25">
        <v>92.5</v>
      </c>
      <c r="D389" s="25">
        <v>92.5</v>
      </c>
      <c r="E389" s="25">
        <v>125.57</v>
      </c>
      <c r="F389" s="8">
        <v>389.267</v>
      </c>
    </row>
    <row r="390" spans="1:6" x14ac:dyDescent="0.45">
      <c r="A390" s="4" t="s">
        <v>330</v>
      </c>
      <c r="B390" s="5">
        <v>4.32</v>
      </c>
      <c r="C390" s="25">
        <v>92.5</v>
      </c>
      <c r="D390" s="25">
        <v>92.5</v>
      </c>
      <c r="E390" s="25">
        <v>125.57</v>
      </c>
      <c r="F390" s="8">
        <v>542.4624</v>
      </c>
    </row>
    <row r="391" spans="1:6" x14ac:dyDescent="0.45">
      <c r="A391" s="4" t="s">
        <v>331</v>
      </c>
      <c r="B391" s="5">
        <v>4</v>
      </c>
      <c r="C391" s="25">
        <v>92.5</v>
      </c>
      <c r="D391" s="25">
        <v>92.5</v>
      </c>
      <c r="E391" s="25">
        <v>125.57</v>
      </c>
      <c r="F391" s="8">
        <v>502.28</v>
      </c>
    </row>
    <row r="392" spans="1:6" x14ac:dyDescent="0.45">
      <c r="A392" s="4" t="s">
        <v>332</v>
      </c>
      <c r="B392" s="5">
        <v>1.61</v>
      </c>
      <c r="C392" s="25">
        <v>92.5</v>
      </c>
      <c r="D392" s="25">
        <v>92.5</v>
      </c>
      <c r="E392" s="25">
        <v>135</v>
      </c>
      <c r="F392" s="8">
        <v>217.35000000000002</v>
      </c>
    </row>
    <row r="393" spans="1:6" x14ac:dyDescent="0.45">
      <c r="A393" s="4" t="s">
        <v>333</v>
      </c>
      <c r="B393" s="5">
        <v>2</v>
      </c>
      <c r="C393" s="25">
        <v>92.5</v>
      </c>
      <c r="D393" s="25">
        <v>92.5</v>
      </c>
      <c r="E393" s="25">
        <v>135</v>
      </c>
      <c r="F393" s="8">
        <v>270</v>
      </c>
    </row>
    <row r="394" spans="1:6" x14ac:dyDescent="0.45">
      <c r="A394" s="4" t="s">
        <v>334</v>
      </c>
      <c r="B394" s="5">
        <v>2.5</v>
      </c>
      <c r="C394" s="25">
        <v>92.5</v>
      </c>
      <c r="D394" s="25">
        <v>92.5</v>
      </c>
      <c r="E394" s="25">
        <v>135</v>
      </c>
      <c r="F394" s="8">
        <v>337.5</v>
      </c>
    </row>
    <row r="395" spans="1:6" x14ac:dyDescent="0.45">
      <c r="A395" s="4" t="s">
        <v>335</v>
      </c>
      <c r="B395" s="5">
        <v>2</v>
      </c>
      <c r="C395" s="25">
        <v>92.5</v>
      </c>
      <c r="D395" s="25">
        <v>92.5</v>
      </c>
      <c r="E395" s="25">
        <v>135</v>
      </c>
      <c r="F395" s="8">
        <v>270</v>
      </c>
    </row>
    <row r="396" spans="1:6" x14ac:dyDescent="0.45">
      <c r="A396" s="4" t="s">
        <v>336</v>
      </c>
      <c r="B396" s="5">
        <v>2.7</v>
      </c>
      <c r="C396" s="25">
        <v>92.5</v>
      </c>
      <c r="D396" s="25">
        <v>92.5</v>
      </c>
      <c r="E396" s="25">
        <v>135</v>
      </c>
      <c r="F396" s="8">
        <v>364.5</v>
      </c>
    </row>
    <row r="397" spans="1:6" x14ac:dyDescent="0.45">
      <c r="A397" s="4" t="s">
        <v>337</v>
      </c>
      <c r="B397" s="5">
        <v>1.8</v>
      </c>
      <c r="C397" s="25">
        <v>92.5</v>
      </c>
      <c r="D397" s="25">
        <v>92.5</v>
      </c>
      <c r="E397" s="25">
        <v>135</v>
      </c>
      <c r="F397" s="8">
        <v>243</v>
      </c>
    </row>
    <row r="398" spans="1:6" x14ac:dyDescent="0.45">
      <c r="A398" s="4" t="s">
        <v>338</v>
      </c>
      <c r="B398" s="5">
        <v>1.95</v>
      </c>
      <c r="C398" s="25">
        <v>92.5</v>
      </c>
      <c r="D398" s="25">
        <v>92.5</v>
      </c>
      <c r="E398" s="25">
        <v>135</v>
      </c>
      <c r="F398" s="8">
        <v>263.25</v>
      </c>
    </row>
    <row r="399" spans="1:6" x14ac:dyDescent="0.45">
      <c r="A399" s="4" t="s">
        <v>339</v>
      </c>
      <c r="B399" s="5">
        <v>1.25</v>
      </c>
      <c r="C399" s="25">
        <v>92.5</v>
      </c>
      <c r="D399" s="25">
        <v>92.5</v>
      </c>
      <c r="E399" s="25">
        <v>135</v>
      </c>
      <c r="F399" s="8">
        <v>168.75</v>
      </c>
    </row>
    <row r="400" spans="1:6" x14ac:dyDescent="0.45">
      <c r="A400" s="4" t="s">
        <v>340</v>
      </c>
      <c r="B400" s="5">
        <v>3.3</v>
      </c>
      <c r="C400" s="25">
        <v>92.5</v>
      </c>
      <c r="D400" s="25">
        <v>92.5</v>
      </c>
      <c r="E400" s="25">
        <v>123</v>
      </c>
      <c r="F400" s="8">
        <v>405.9</v>
      </c>
    </row>
    <row r="401" spans="1:6" x14ac:dyDescent="0.45">
      <c r="A401" s="4" t="s">
        <v>341</v>
      </c>
      <c r="B401" s="5">
        <v>2.93</v>
      </c>
      <c r="C401" s="25">
        <v>92.5</v>
      </c>
      <c r="D401" s="25">
        <v>92.5</v>
      </c>
      <c r="E401" s="25">
        <v>123</v>
      </c>
      <c r="F401" s="8">
        <v>360.39000000000004</v>
      </c>
    </row>
    <row r="402" spans="1:6" x14ac:dyDescent="0.45">
      <c r="A402" s="4" t="s">
        <v>342</v>
      </c>
      <c r="B402" s="5">
        <v>2.27</v>
      </c>
      <c r="C402" s="25">
        <v>92.5</v>
      </c>
      <c r="D402" s="25">
        <v>92.5</v>
      </c>
      <c r="E402" s="25">
        <v>123</v>
      </c>
      <c r="F402" s="8">
        <v>279.20999999999998</v>
      </c>
    </row>
    <row r="403" spans="1:6" x14ac:dyDescent="0.45">
      <c r="A403" s="4" t="s">
        <v>343</v>
      </c>
      <c r="B403" s="5">
        <v>3.39</v>
      </c>
      <c r="C403" s="25">
        <v>92.5</v>
      </c>
      <c r="D403" s="25">
        <v>92.5</v>
      </c>
      <c r="E403" s="25">
        <v>123</v>
      </c>
      <c r="F403" s="8">
        <v>416.97</v>
      </c>
    </row>
    <row r="404" spans="1:6" x14ac:dyDescent="0.45">
      <c r="A404" s="4" t="s">
        <v>344</v>
      </c>
      <c r="B404" s="5">
        <v>1.95</v>
      </c>
      <c r="C404" s="25">
        <v>92.5</v>
      </c>
      <c r="D404" s="25">
        <v>92.5</v>
      </c>
      <c r="E404" s="25">
        <v>123</v>
      </c>
      <c r="F404" s="8">
        <v>239.85</v>
      </c>
    </row>
    <row r="405" spans="1:6" x14ac:dyDescent="0.45">
      <c r="A405" s="4" t="s">
        <v>345</v>
      </c>
      <c r="B405" s="5">
        <v>2.4500000000000002</v>
      </c>
      <c r="C405" s="25">
        <v>92.5</v>
      </c>
      <c r="D405" s="25">
        <v>92.5</v>
      </c>
      <c r="E405" s="25">
        <v>123</v>
      </c>
      <c r="F405" s="8">
        <v>301.35000000000002</v>
      </c>
    </row>
    <row r="406" spans="1:6" x14ac:dyDescent="0.45">
      <c r="A406" s="4" t="s">
        <v>346</v>
      </c>
      <c r="B406" s="5">
        <v>2.97</v>
      </c>
      <c r="C406" s="25">
        <v>92.5</v>
      </c>
      <c r="D406" s="25">
        <v>92.5</v>
      </c>
      <c r="E406" s="25">
        <v>123</v>
      </c>
      <c r="F406" s="8">
        <v>365.31</v>
      </c>
    </row>
    <row r="407" spans="1:6" x14ac:dyDescent="0.45">
      <c r="A407" s="4" t="s">
        <v>347</v>
      </c>
      <c r="B407" s="5">
        <v>2.75</v>
      </c>
      <c r="C407" s="25">
        <v>92.5</v>
      </c>
      <c r="D407" s="25">
        <v>92.5</v>
      </c>
      <c r="E407" s="25">
        <v>123</v>
      </c>
      <c r="F407" s="8">
        <v>338.25</v>
      </c>
    </row>
    <row r="408" spans="1:6" x14ac:dyDescent="0.45">
      <c r="A408" s="4" t="s">
        <v>348</v>
      </c>
      <c r="B408" s="5">
        <v>3.3</v>
      </c>
      <c r="C408" s="25">
        <v>92.5</v>
      </c>
      <c r="D408" s="25">
        <v>92.5</v>
      </c>
      <c r="E408" s="25">
        <v>123</v>
      </c>
      <c r="F408" s="8">
        <v>405.9</v>
      </c>
    </row>
    <row r="409" spans="1:6" x14ac:dyDescent="0.45">
      <c r="A409" s="4" t="s">
        <v>349</v>
      </c>
      <c r="B409" s="5">
        <v>2.4</v>
      </c>
      <c r="C409" s="25">
        <v>92.5</v>
      </c>
      <c r="D409" s="25">
        <v>92.5</v>
      </c>
      <c r="E409" s="25">
        <v>123</v>
      </c>
      <c r="F409" s="8">
        <v>295.2</v>
      </c>
    </row>
    <row r="410" spans="1:6" x14ac:dyDescent="0.45">
      <c r="A410" s="4" t="s">
        <v>350</v>
      </c>
      <c r="B410" s="5">
        <v>1.86</v>
      </c>
      <c r="C410" s="25">
        <v>92.5</v>
      </c>
      <c r="D410" s="25">
        <v>92.5</v>
      </c>
      <c r="E410" s="25">
        <v>123</v>
      </c>
      <c r="F410" s="8">
        <v>228.78</v>
      </c>
    </row>
    <row r="411" spans="1:6" x14ac:dyDescent="0.45">
      <c r="A411" s="4" t="s">
        <v>351</v>
      </c>
      <c r="B411" s="5">
        <v>1.6</v>
      </c>
      <c r="C411" s="25">
        <v>92.5</v>
      </c>
      <c r="D411" s="25">
        <v>92.5</v>
      </c>
      <c r="E411" s="25">
        <v>123</v>
      </c>
      <c r="F411" s="8">
        <v>196.8</v>
      </c>
    </row>
    <row r="412" spans="1:6" x14ac:dyDescent="0.45">
      <c r="A412" s="4" t="s">
        <v>352</v>
      </c>
      <c r="B412" s="5">
        <v>1.61</v>
      </c>
      <c r="C412" s="25">
        <v>92.5</v>
      </c>
      <c r="D412" s="25">
        <v>92.5</v>
      </c>
      <c r="E412" s="25">
        <v>123</v>
      </c>
      <c r="F412" s="8">
        <v>198.03</v>
      </c>
    </row>
    <row r="413" spans="1:6" x14ac:dyDescent="0.45">
      <c r="A413" s="4" t="s">
        <v>353</v>
      </c>
      <c r="B413" s="5">
        <v>1.83</v>
      </c>
      <c r="C413" s="25">
        <v>92.5</v>
      </c>
      <c r="D413" s="25">
        <v>92.5</v>
      </c>
      <c r="E413" s="25">
        <v>123</v>
      </c>
      <c r="F413" s="8">
        <v>225.09</v>
      </c>
    </row>
    <row r="414" spans="1:6" x14ac:dyDescent="0.45">
      <c r="A414" s="4" t="s">
        <v>354</v>
      </c>
      <c r="B414" s="5">
        <v>1.58</v>
      </c>
      <c r="C414" s="25">
        <v>92.5</v>
      </c>
      <c r="D414" s="25">
        <v>92.5</v>
      </c>
      <c r="E414" s="25">
        <v>123</v>
      </c>
      <c r="F414" s="8">
        <v>194.34</v>
      </c>
    </row>
    <row r="415" spans="1:6" x14ac:dyDescent="0.45">
      <c r="A415" s="4" t="s">
        <v>355</v>
      </c>
      <c r="B415" s="5">
        <v>2.17</v>
      </c>
      <c r="C415" s="25">
        <v>92.5</v>
      </c>
      <c r="D415" s="25">
        <v>92.5</v>
      </c>
      <c r="E415" s="25">
        <v>123</v>
      </c>
      <c r="F415" s="8">
        <v>266.90999999999997</v>
      </c>
    </row>
    <row r="416" spans="1:6" x14ac:dyDescent="0.45">
      <c r="A416" s="4" t="s">
        <v>356</v>
      </c>
      <c r="B416" s="5">
        <v>2.36</v>
      </c>
      <c r="C416" s="25">
        <v>92.5</v>
      </c>
      <c r="D416" s="25">
        <v>92.5</v>
      </c>
      <c r="E416" s="25">
        <v>123</v>
      </c>
      <c r="F416" s="8">
        <v>290.27999999999997</v>
      </c>
    </row>
    <row r="417" spans="1:6" x14ac:dyDescent="0.45">
      <c r="A417" s="4" t="s">
        <v>357</v>
      </c>
      <c r="B417" s="5">
        <v>1.72</v>
      </c>
      <c r="C417" s="25">
        <v>92.5</v>
      </c>
      <c r="D417" s="25">
        <v>92.5</v>
      </c>
      <c r="E417" s="25">
        <v>123</v>
      </c>
      <c r="F417" s="8">
        <v>211.56</v>
      </c>
    </row>
    <row r="418" spans="1:6" x14ac:dyDescent="0.45">
      <c r="A418" s="4" t="s">
        <v>358</v>
      </c>
      <c r="B418" s="5">
        <v>1.61</v>
      </c>
      <c r="C418" s="25">
        <v>92.5</v>
      </c>
      <c r="D418" s="25">
        <v>92.5</v>
      </c>
      <c r="E418" s="25">
        <v>123</v>
      </c>
      <c r="F418" s="8">
        <v>198.03</v>
      </c>
    </row>
    <row r="419" spans="1:6" x14ac:dyDescent="0.45">
      <c r="A419" s="4" t="s">
        <v>359</v>
      </c>
      <c r="B419" s="5">
        <v>1.81</v>
      </c>
      <c r="C419" s="25">
        <v>92.5</v>
      </c>
      <c r="D419" s="25">
        <v>92.5</v>
      </c>
      <c r="E419" s="25">
        <v>123</v>
      </c>
      <c r="F419" s="8">
        <v>222.63</v>
      </c>
    </row>
    <row r="420" spans="1:6" x14ac:dyDescent="0.45">
      <c r="A420" s="4" t="s">
        <v>360</v>
      </c>
      <c r="B420" s="5">
        <v>2.2000000000000002</v>
      </c>
      <c r="C420" s="25">
        <v>92.5</v>
      </c>
      <c r="D420" s="25">
        <v>92.5</v>
      </c>
      <c r="E420" s="25">
        <v>123</v>
      </c>
      <c r="F420" s="8">
        <v>270.60000000000002</v>
      </c>
    </row>
    <row r="421" spans="1:6" x14ac:dyDescent="0.45">
      <c r="A421" s="4" t="s">
        <v>361</v>
      </c>
      <c r="B421" s="5">
        <v>2.0499999999999998</v>
      </c>
      <c r="C421" s="25">
        <v>92.5</v>
      </c>
      <c r="D421" s="25">
        <v>92.5</v>
      </c>
      <c r="E421" s="25">
        <v>123</v>
      </c>
      <c r="F421" s="8">
        <v>252.14999999999998</v>
      </c>
    </row>
    <row r="422" spans="1:6" x14ac:dyDescent="0.45">
      <c r="A422" s="4" t="s">
        <v>362</v>
      </c>
      <c r="B422" s="5">
        <v>2.25</v>
      </c>
      <c r="C422" s="25">
        <v>92.5</v>
      </c>
      <c r="D422" s="25">
        <v>92.5</v>
      </c>
      <c r="E422" s="25">
        <v>123</v>
      </c>
      <c r="F422" s="8">
        <v>276.75</v>
      </c>
    </row>
    <row r="423" spans="1:6" x14ac:dyDescent="0.45">
      <c r="A423" s="4" t="s">
        <v>363</v>
      </c>
      <c r="B423" s="5">
        <v>2.02</v>
      </c>
      <c r="C423" s="25">
        <v>92.5</v>
      </c>
      <c r="D423" s="25">
        <v>92.5</v>
      </c>
      <c r="E423" s="25">
        <v>123</v>
      </c>
      <c r="F423" s="8">
        <f t="shared" ref="F423:F430" si="23">B423*E423</f>
        <v>248.46</v>
      </c>
    </row>
    <row r="424" spans="1:6" x14ac:dyDescent="0.45">
      <c r="A424" s="4" t="s">
        <v>364</v>
      </c>
      <c r="B424" s="5">
        <v>2.65</v>
      </c>
      <c r="C424" s="25">
        <v>92.5</v>
      </c>
      <c r="D424" s="25">
        <v>92.5</v>
      </c>
      <c r="E424" s="25">
        <v>123</v>
      </c>
      <c r="F424" s="8">
        <f t="shared" si="23"/>
        <v>325.95</v>
      </c>
    </row>
    <row r="425" spans="1:6" x14ac:dyDescent="0.45">
      <c r="A425" s="4" t="s">
        <v>365</v>
      </c>
      <c r="B425" s="5">
        <v>1.62</v>
      </c>
      <c r="C425" s="25">
        <v>92.5</v>
      </c>
      <c r="D425" s="25">
        <v>92.5</v>
      </c>
      <c r="E425" s="25">
        <v>123</v>
      </c>
      <c r="F425" s="8">
        <f>B425*E425</f>
        <v>199.26000000000002</v>
      </c>
    </row>
    <row r="426" spans="1:6" x14ac:dyDescent="0.45">
      <c r="A426" s="4" t="s">
        <v>366</v>
      </c>
      <c r="B426" s="5">
        <v>4</v>
      </c>
      <c r="C426" s="25">
        <v>92.5</v>
      </c>
      <c r="D426" s="25">
        <v>92.5</v>
      </c>
      <c r="E426" s="25">
        <v>123</v>
      </c>
      <c r="F426" s="8">
        <f t="shared" si="23"/>
        <v>492</v>
      </c>
    </row>
    <row r="427" spans="1:6" x14ac:dyDescent="0.45">
      <c r="A427" s="4" t="s">
        <v>367</v>
      </c>
      <c r="B427" s="5">
        <v>4.42</v>
      </c>
      <c r="C427" s="25">
        <v>92.5</v>
      </c>
      <c r="D427" s="25">
        <v>92.5</v>
      </c>
      <c r="E427" s="25">
        <v>123</v>
      </c>
      <c r="F427" s="8">
        <f t="shared" si="23"/>
        <v>543.66</v>
      </c>
    </row>
    <row r="428" spans="1:6" x14ac:dyDescent="0.45">
      <c r="A428" s="4" t="s">
        <v>368</v>
      </c>
      <c r="B428" s="5">
        <v>4.1500000000000004</v>
      </c>
      <c r="C428" s="25">
        <v>92.5</v>
      </c>
      <c r="D428" s="25">
        <v>92.5</v>
      </c>
      <c r="E428" s="25">
        <v>123</v>
      </c>
      <c r="F428" s="8">
        <f t="shared" si="23"/>
        <v>510.45000000000005</v>
      </c>
    </row>
    <row r="429" spans="1:6" x14ac:dyDescent="0.45">
      <c r="A429" s="4" t="s">
        <v>369</v>
      </c>
      <c r="B429" s="5">
        <v>4.6500000000000004</v>
      </c>
      <c r="C429" s="25">
        <v>92.5</v>
      </c>
      <c r="D429" s="25">
        <v>92.5</v>
      </c>
      <c r="E429" s="25">
        <v>123</v>
      </c>
      <c r="F429" s="8">
        <f t="shared" si="23"/>
        <v>571.95000000000005</v>
      </c>
    </row>
    <row r="430" spans="1:6" x14ac:dyDescent="0.45">
      <c r="A430" s="4" t="s">
        <v>370</v>
      </c>
      <c r="B430" s="5">
        <v>4.18</v>
      </c>
      <c r="C430" s="25">
        <v>92.5</v>
      </c>
      <c r="D430" s="25">
        <v>92.5</v>
      </c>
      <c r="E430" s="25">
        <v>123</v>
      </c>
      <c r="F430" s="8">
        <f t="shared" si="23"/>
        <v>514.14</v>
      </c>
    </row>
    <row r="431" spans="1:6" x14ac:dyDescent="0.45">
      <c r="A431" s="4" t="s">
        <v>371</v>
      </c>
      <c r="B431" s="5">
        <v>4.01</v>
      </c>
      <c r="C431" s="25">
        <v>92.5</v>
      </c>
      <c r="D431" s="25">
        <v>92.5</v>
      </c>
      <c r="E431" s="25">
        <v>123</v>
      </c>
      <c r="F431" s="8">
        <f>B431*E431</f>
        <v>493.22999999999996</v>
      </c>
    </row>
    <row r="432" spans="1:6" x14ac:dyDescent="0.45">
      <c r="A432" s="4" t="s">
        <v>372</v>
      </c>
      <c r="B432" s="5">
        <v>1.61</v>
      </c>
      <c r="C432" s="25">
        <v>92.5</v>
      </c>
      <c r="D432" s="25">
        <v>92.5</v>
      </c>
      <c r="E432" s="25">
        <v>140</v>
      </c>
      <c r="F432" s="8">
        <f>B432*E432</f>
        <v>225.4</v>
      </c>
    </row>
    <row r="433" spans="1:6" x14ac:dyDescent="0.45">
      <c r="A433" s="4" t="s">
        <v>373</v>
      </c>
      <c r="B433" s="5">
        <v>1.95</v>
      </c>
      <c r="C433" s="25">
        <v>92.5</v>
      </c>
      <c r="D433" s="25">
        <v>92.5</v>
      </c>
      <c r="E433" s="25">
        <v>140</v>
      </c>
      <c r="F433" s="8">
        <f t="shared" ref="F433:F444" si="24">B433*E433</f>
        <v>273</v>
      </c>
    </row>
    <row r="434" spans="1:6" x14ac:dyDescent="0.45">
      <c r="A434" s="4" t="s">
        <v>374</v>
      </c>
      <c r="B434" s="5">
        <v>2.13</v>
      </c>
      <c r="C434" s="25">
        <v>92.5</v>
      </c>
      <c r="D434" s="25">
        <v>92.5</v>
      </c>
      <c r="E434" s="25">
        <v>140</v>
      </c>
      <c r="F434" s="8">
        <f>B434*E434</f>
        <v>298.2</v>
      </c>
    </row>
    <row r="435" spans="1:6" x14ac:dyDescent="0.45">
      <c r="A435" s="4" t="s">
        <v>375</v>
      </c>
      <c r="B435" s="5">
        <v>1.98</v>
      </c>
      <c r="C435" s="25">
        <v>92.5</v>
      </c>
      <c r="D435" s="25">
        <v>92.5</v>
      </c>
      <c r="E435" s="25">
        <v>140</v>
      </c>
      <c r="F435" s="8">
        <f t="shared" si="24"/>
        <v>277.2</v>
      </c>
    </row>
    <row r="436" spans="1:6" x14ac:dyDescent="0.45">
      <c r="A436" s="4" t="s">
        <v>376</v>
      </c>
      <c r="B436" s="5">
        <v>1.95</v>
      </c>
      <c r="C436" s="25">
        <v>92.5</v>
      </c>
      <c r="D436" s="25">
        <v>92.5</v>
      </c>
      <c r="E436" s="25">
        <v>140</v>
      </c>
      <c r="F436" s="8">
        <f>B436*E436</f>
        <v>273</v>
      </c>
    </row>
    <row r="437" spans="1:6" x14ac:dyDescent="0.45">
      <c r="A437" s="4" t="s">
        <v>377</v>
      </c>
      <c r="B437" s="5">
        <v>1.35</v>
      </c>
      <c r="C437" s="25">
        <v>92.5</v>
      </c>
      <c r="D437" s="25">
        <v>92.5</v>
      </c>
      <c r="E437" s="25">
        <v>140</v>
      </c>
      <c r="F437" s="8">
        <f t="shared" si="24"/>
        <v>189</v>
      </c>
    </row>
    <row r="438" spans="1:6" x14ac:dyDescent="0.45">
      <c r="A438" s="4" t="s">
        <v>378</v>
      </c>
      <c r="B438" s="5">
        <v>1.82</v>
      </c>
      <c r="C438" s="25">
        <v>92.5</v>
      </c>
      <c r="D438" s="25">
        <v>92.5</v>
      </c>
      <c r="E438" s="25">
        <v>140</v>
      </c>
      <c r="F438" s="8">
        <f>B438*E438</f>
        <v>254.8</v>
      </c>
    </row>
    <row r="439" spans="1:6" x14ac:dyDescent="0.45">
      <c r="A439" s="4" t="s">
        <v>379</v>
      </c>
      <c r="B439" s="5">
        <v>2.06</v>
      </c>
      <c r="C439" s="25">
        <v>92.5</v>
      </c>
      <c r="D439" s="25">
        <v>92.5</v>
      </c>
      <c r="E439" s="25">
        <v>140</v>
      </c>
      <c r="F439" s="8">
        <f t="shared" si="24"/>
        <v>288.40000000000003</v>
      </c>
    </row>
    <row r="440" spans="1:6" x14ac:dyDescent="0.45">
      <c r="A440" s="4" t="s">
        <v>380</v>
      </c>
      <c r="B440" s="5">
        <v>1.47</v>
      </c>
      <c r="C440" s="25">
        <v>92.5</v>
      </c>
      <c r="D440" s="25">
        <v>92.5</v>
      </c>
      <c r="E440" s="25">
        <v>140</v>
      </c>
      <c r="F440" s="8">
        <f t="shared" si="24"/>
        <v>205.79999999999998</v>
      </c>
    </row>
    <row r="441" spans="1:6" x14ac:dyDescent="0.45">
      <c r="A441" s="4" t="s">
        <v>381</v>
      </c>
      <c r="B441" s="5">
        <v>1.55</v>
      </c>
      <c r="C441" s="25">
        <v>92.5</v>
      </c>
      <c r="D441" s="25">
        <v>92.5</v>
      </c>
      <c r="E441" s="25">
        <v>140</v>
      </c>
      <c r="F441" s="8">
        <f t="shared" si="24"/>
        <v>217</v>
      </c>
    </row>
    <row r="442" spans="1:6" x14ac:dyDescent="0.45">
      <c r="A442" s="4" t="s">
        <v>382</v>
      </c>
      <c r="B442" s="5">
        <v>1.7</v>
      </c>
      <c r="C442" s="25">
        <v>92.5</v>
      </c>
      <c r="D442" s="25">
        <v>92.5</v>
      </c>
      <c r="E442" s="25">
        <v>140</v>
      </c>
      <c r="F442" s="8">
        <f t="shared" si="24"/>
        <v>238</v>
      </c>
    </row>
    <row r="443" spans="1:6" x14ac:dyDescent="0.45">
      <c r="A443" s="4" t="s">
        <v>383</v>
      </c>
      <c r="B443" s="5">
        <v>1.41</v>
      </c>
      <c r="C443" s="25">
        <v>92.5</v>
      </c>
      <c r="D443" s="25">
        <v>92.5</v>
      </c>
      <c r="E443" s="25">
        <v>140</v>
      </c>
      <c r="F443" s="8">
        <f t="shared" si="24"/>
        <v>197.39999999999998</v>
      </c>
    </row>
    <row r="444" spans="1:6" x14ac:dyDescent="0.45">
      <c r="A444" s="4" t="s">
        <v>384</v>
      </c>
      <c r="B444" s="5">
        <v>1.48</v>
      </c>
      <c r="C444" s="25">
        <v>92.5</v>
      </c>
      <c r="D444" s="25">
        <v>92.5</v>
      </c>
      <c r="E444" s="25">
        <v>140</v>
      </c>
      <c r="F444" s="8">
        <f t="shared" si="24"/>
        <v>207.2</v>
      </c>
    </row>
    <row r="445" spans="1:6" x14ac:dyDescent="0.45">
      <c r="A445" s="4" t="s">
        <v>385</v>
      </c>
      <c r="B445" s="5">
        <v>2.13</v>
      </c>
      <c r="C445" s="25">
        <v>92.5</v>
      </c>
      <c r="D445" s="25">
        <v>92.5</v>
      </c>
      <c r="E445" s="25">
        <v>140</v>
      </c>
      <c r="F445" s="8">
        <f>B445*E445</f>
        <v>298.2</v>
      </c>
    </row>
    <row r="446" spans="1:6" x14ac:dyDescent="0.45">
      <c r="A446" s="4" t="s">
        <v>386</v>
      </c>
      <c r="B446" s="5">
        <v>1.92</v>
      </c>
      <c r="C446" s="25">
        <v>92.5</v>
      </c>
      <c r="D446" s="25">
        <v>92.5</v>
      </c>
      <c r="E446" s="25">
        <v>140</v>
      </c>
      <c r="F446" s="8">
        <f t="shared" ref="F446:F465" si="25">B446*E446</f>
        <v>268.8</v>
      </c>
    </row>
    <row r="447" spans="1:6" x14ac:dyDescent="0.45">
      <c r="A447" s="4" t="s">
        <v>387</v>
      </c>
      <c r="B447" s="5">
        <v>2.4500000000000002</v>
      </c>
      <c r="C447" s="25">
        <v>92.5</v>
      </c>
      <c r="D447" s="25">
        <v>92.5</v>
      </c>
      <c r="E447" s="25">
        <v>132</v>
      </c>
      <c r="F447" s="8">
        <f t="shared" si="25"/>
        <v>323.40000000000003</v>
      </c>
    </row>
    <row r="448" spans="1:6" x14ac:dyDescent="0.45">
      <c r="A448" s="4" t="s">
        <v>388</v>
      </c>
      <c r="B448" s="5">
        <v>2.95</v>
      </c>
      <c r="C448" s="25">
        <v>92.5</v>
      </c>
      <c r="D448" s="25">
        <v>92.5</v>
      </c>
      <c r="E448" s="25">
        <v>132</v>
      </c>
      <c r="F448" s="8">
        <f t="shared" si="25"/>
        <v>389.40000000000003</v>
      </c>
    </row>
    <row r="449" spans="1:6" x14ac:dyDescent="0.45">
      <c r="A449" s="4" t="s">
        <v>389</v>
      </c>
      <c r="B449" s="5">
        <v>2</v>
      </c>
      <c r="C449" s="25">
        <v>92.5</v>
      </c>
      <c r="D449" s="25">
        <v>92.5</v>
      </c>
      <c r="E449" s="25">
        <v>132</v>
      </c>
      <c r="F449" s="8">
        <f t="shared" si="25"/>
        <v>264</v>
      </c>
    </row>
    <row r="450" spans="1:6" x14ac:dyDescent="0.45">
      <c r="A450" s="4" t="s">
        <v>390</v>
      </c>
      <c r="B450" s="5">
        <v>2.75</v>
      </c>
      <c r="C450" s="25">
        <v>92.5</v>
      </c>
      <c r="D450" s="25">
        <v>92.5</v>
      </c>
      <c r="E450" s="25">
        <v>132</v>
      </c>
      <c r="F450" s="8">
        <f t="shared" si="25"/>
        <v>363</v>
      </c>
    </row>
    <row r="451" spans="1:6" x14ac:dyDescent="0.45">
      <c r="A451" s="4" t="s">
        <v>391</v>
      </c>
      <c r="B451" s="5">
        <v>3.1</v>
      </c>
      <c r="C451" s="25">
        <v>92.5</v>
      </c>
      <c r="D451" s="25">
        <v>92.5</v>
      </c>
      <c r="E451" s="25">
        <v>132</v>
      </c>
      <c r="F451" s="8">
        <f t="shared" si="25"/>
        <v>409.2</v>
      </c>
    </row>
    <row r="452" spans="1:6" x14ac:dyDescent="0.45">
      <c r="A452" s="4" t="s">
        <v>392</v>
      </c>
      <c r="B452" s="5">
        <v>1.65</v>
      </c>
      <c r="C452" s="25">
        <v>92.5</v>
      </c>
      <c r="D452" s="25">
        <v>92.5</v>
      </c>
      <c r="E452" s="25">
        <v>132</v>
      </c>
      <c r="F452" s="8">
        <f t="shared" si="25"/>
        <v>217.79999999999998</v>
      </c>
    </row>
    <row r="453" spans="1:6" x14ac:dyDescent="0.45">
      <c r="A453" s="4" t="s">
        <v>393</v>
      </c>
      <c r="B453" s="5">
        <v>2.15</v>
      </c>
      <c r="C453" s="25">
        <v>92.5</v>
      </c>
      <c r="D453" s="25">
        <v>92.5</v>
      </c>
      <c r="E453" s="25">
        <v>132</v>
      </c>
      <c r="F453" s="8">
        <f t="shared" si="25"/>
        <v>283.8</v>
      </c>
    </row>
    <row r="454" spans="1:6" x14ac:dyDescent="0.45">
      <c r="A454" s="4" t="s">
        <v>394</v>
      </c>
      <c r="B454" s="5">
        <v>1.85</v>
      </c>
      <c r="C454" s="25">
        <v>92.5</v>
      </c>
      <c r="D454" s="25">
        <v>92.5</v>
      </c>
      <c r="E454" s="25">
        <v>132</v>
      </c>
      <c r="F454" s="8">
        <f t="shared" si="25"/>
        <v>244.20000000000002</v>
      </c>
    </row>
    <row r="455" spans="1:6" x14ac:dyDescent="0.45">
      <c r="A455" s="4" t="s">
        <v>395</v>
      </c>
      <c r="B455" s="5">
        <v>1.7</v>
      </c>
      <c r="C455" s="25">
        <v>92.5</v>
      </c>
      <c r="D455" s="25">
        <v>92.5</v>
      </c>
      <c r="E455" s="25">
        <v>132</v>
      </c>
      <c r="F455" s="8">
        <f t="shared" si="25"/>
        <v>224.4</v>
      </c>
    </row>
    <row r="456" spans="1:6" x14ac:dyDescent="0.45">
      <c r="A456" s="4" t="s">
        <v>396</v>
      </c>
      <c r="B456" s="5">
        <v>2.1</v>
      </c>
      <c r="C456" s="25">
        <v>92.5</v>
      </c>
      <c r="D456" s="25">
        <v>92.5</v>
      </c>
      <c r="E456" s="25">
        <v>132</v>
      </c>
      <c r="F456" s="8">
        <f>B456*E456</f>
        <v>277.2</v>
      </c>
    </row>
    <row r="457" spans="1:6" x14ac:dyDescent="0.45">
      <c r="A457" s="4" t="s">
        <v>397</v>
      </c>
      <c r="B457" s="5">
        <v>2.65</v>
      </c>
      <c r="C457" s="25">
        <v>92.5</v>
      </c>
      <c r="D457" s="25">
        <v>92.5</v>
      </c>
      <c r="E457" s="25">
        <v>132</v>
      </c>
      <c r="F457" s="8">
        <f t="shared" si="25"/>
        <v>349.8</v>
      </c>
    </row>
    <row r="458" spans="1:6" x14ac:dyDescent="0.45">
      <c r="A458" s="4" t="s">
        <v>398</v>
      </c>
      <c r="B458" s="5">
        <v>1.5</v>
      </c>
      <c r="C458" s="25">
        <v>92.5</v>
      </c>
      <c r="D458" s="25">
        <v>92.5</v>
      </c>
      <c r="E458" s="25">
        <v>132</v>
      </c>
      <c r="F458" s="8">
        <f t="shared" si="25"/>
        <v>198</v>
      </c>
    </row>
    <row r="459" spans="1:6" x14ac:dyDescent="0.45">
      <c r="A459" s="4" t="s">
        <v>399</v>
      </c>
      <c r="B459" s="5">
        <v>2.1</v>
      </c>
      <c r="C459" s="25">
        <v>92.5</v>
      </c>
      <c r="D459" s="25">
        <v>92.5</v>
      </c>
      <c r="E459" s="25">
        <v>132</v>
      </c>
      <c r="F459" s="8">
        <f t="shared" si="25"/>
        <v>277.2</v>
      </c>
    </row>
    <row r="460" spans="1:6" x14ac:dyDescent="0.45">
      <c r="A460" s="4" t="s">
        <v>400</v>
      </c>
      <c r="B460" s="5">
        <v>2.2999999999999998</v>
      </c>
      <c r="C460" s="25">
        <v>92.5</v>
      </c>
      <c r="D460" s="25">
        <v>92.5</v>
      </c>
      <c r="E460" s="25">
        <v>132</v>
      </c>
      <c r="F460" s="8">
        <f t="shared" si="25"/>
        <v>303.59999999999997</v>
      </c>
    </row>
    <row r="461" spans="1:6" x14ac:dyDescent="0.45">
      <c r="A461" s="4" t="s">
        <v>401</v>
      </c>
      <c r="B461" s="5">
        <v>2.2000000000000002</v>
      </c>
      <c r="C461" s="25">
        <v>92.5</v>
      </c>
      <c r="D461" s="25">
        <v>92.5</v>
      </c>
      <c r="E461" s="25">
        <v>132</v>
      </c>
      <c r="F461" s="8">
        <f t="shared" si="25"/>
        <v>290.40000000000003</v>
      </c>
    </row>
    <row r="462" spans="1:6" x14ac:dyDescent="0.45">
      <c r="A462" s="4" t="s">
        <v>402</v>
      </c>
      <c r="B462" s="5">
        <v>1.85</v>
      </c>
      <c r="C462" s="25">
        <v>92.5</v>
      </c>
      <c r="D462" s="25">
        <v>92.5</v>
      </c>
      <c r="E462" s="25">
        <v>132</v>
      </c>
      <c r="F462" s="8">
        <f t="shared" si="25"/>
        <v>244.20000000000002</v>
      </c>
    </row>
    <row r="463" spans="1:6" x14ac:dyDescent="0.45">
      <c r="A463" s="4" t="s">
        <v>403</v>
      </c>
      <c r="B463" s="5">
        <v>2.2000000000000002</v>
      </c>
      <c r="C463" s="25">
        <v>92.5</v>
      </c>
      <c r="D463" s="25">
        <v>92.5</v>
      </c>
      <c r="E463" s="25">
        <v>132</v>
      </c>
      <c r="F463" s="8">
        <f t="shared" si="25"/>
        <v>290.40000000000003</v>
      </c>
    </row>
    <row r="464" spans="1:6" x14ac:dyDescent="0.45">
      <c r="A464" s="4" t="s">
        <v>404</v>
      </c>
      <c r="B464" s="5">
        <v>1.2</v>
      </c>
      <c r="C464" s="25">
        <v>92.5</v>
      </c>
      <c r="D464" s="25">
        <v>92.5</v>
      </c>
      <c r="E464" s="25">
        <v>132</v>
      </c>
      <c r="F464" s="8">
        <f t="shared" si="25"/>
        <v>158.4</v>
      </c>
    </row>
    <row r="465" spans="1:6" x14ac:dyDescent="0.45">
      <c r="A465" s="4" t="s">
        <v>405</v>
      </c>
      <c r="B465" s="5">
        <v>1.1499999999999999</v>
      </c>
      <c r="C465" s="25">
        <v>92.5</v>
      </c>
      <c r="D465" s="25">
        <v>92.5</v>
      </c>
      <c r="E465" s="25">
        <v>132</v>
      </c>
      <c r="F465" s="8">
        <f t="shared" si="25"/>
        <v>151.79999999999998</v>
      </c>
    </row>
    <row r="466" spans="1:6" x14ac:dyDescent="0.45">
      <c r="A466" s="4" t="s">
        <v>406</v>
      </c>
      <c r="B466" s="5">
        <v>1.9</v>
      </c>
      <c r="C466" s="25">
        <v>92.5</v>
      </c>
      <c r="D466" s="25">
        <v>92.5</v>
      </c>
      <c r="E466" s="25">
        <v>132</v>
      </c>
      <c r="F466" s="8">
        <v>250.79999999999998</v>
      </c>
    </row>
    <row r="467" spans="1:6" x14ac:dyDescent="0.45">
      <c r="A467" s="4" t="s">
        <v>407</v>
      </c>
      <c r="B467" s="5">
        <v>2.4</v>
      </c>
      <c r="C467" s="25">
        <v>92.5</v>
      </c>
      <c r="D467" s="25">
        <v>92.5</v>
      </c>
      <c r="E467" s="25">
        <v>132</v>
      </c>
      <c r="F467" s="8">
        <v>316.8</v>
      </c>
    </row>
    <row r="468" spans="1:6" x14ac:dyDescent="0.45">
      <c r="A468" s="4" t="s">
        <v>408</v>
      </c>
      <c r="B468" s="5">
        <v>1.9</v>
      </c>
      <c r="C468" s="25">
        <v>92.5</v>
      </c>
      <c r="D468" s="25">
        <v>92.5</v>
      </c>
      <c r="E468" s="25">
        <v>132</v>
      </c>
      <c r="F468" s="8">
        <f t="shared" ref="F468:F499" si="26">B468*E468</f>
        <v>250.79999999999998</v>
      </c>
    </row>
    <row r="469" spans="1:6" x14ac:dyDescent="0.45">
      <c r="A469" s="4" t="s">
        <v>409</v>
      </c>
      <c r="B469" s="5">
        <v>1.8</v>
      </c>
      <c r="C469" s="25">
        <v>92.5</v>
      </c>
      <c r="D469" s="25">
        <v>92.5</v>
      </c>
      <c r="E469" s="25">
        <v>132</v>
      </c>
      <c r="F469" s="8">
        <f t="shared" si="26"/>
        <v>237.6</v>
      </c>
    </row>
    <row r="470" spans="1:6" x14ac:dyDescent="0.45">
      <c r="A470" s="4" t="s">
        <v>410</v>
      </c>
      <c r="B470" s="5">
        <v>2</v>
      </c>
      <c r="C470" s="25">
        <v>92.5</v>
      </c>
      <c r="D470" s="25">
        <v>92.5</v>
      </c>
      <c r="E470" s="25">
        <v>132</v>
      </c>
      <c r="F470" s="8">
        <f t="shared" si="26"/>
        <v>264</v>
      </c>
    </row>
    <row r="471" spans="1:6" x14ac:dyDescent="0.45">
      <c r="A471" s="4" t="s">
        <v>411</v>
      </c>
      <c r="B471" s="5">
        <v>1.7</v>
      </c>
      <c r="C471" s="25">
        <v>92.5</v>
      </c>
      <c r="D471" s="25">
        <v>92.5</v>
      </c>
      <c r="E471" s="25">
        <v>132</v>
      </c>
      <c r="F471" s="8">
        <f t="shared" si="26"/>
        <v>224.4</v>
      </c>
    </row>
    <row r="472" spans="1:6" x14ac:dyDescent="0.45">
      <c r="A472" s="4" t="s">
        <v>412</v>
      </c>
      <c r="B472" s="5">
        <v>1.25</v>
      </c>
      <c r="C472" s="25">
        <v>92.5</v>
      </c>
      <c r="D472" s="25">
        <v>92.5</v>
      </c>
      <c r="E472" s="25">
        <v>132</v>
      </c>
      <c r="F472" s="8">
        <f t="shared" si="26"/>
        <v>165</v>
      </c>
    </row>
    <row r="473" spans="1:6" x14ac:dyDescent="0.45">
      <c r="A473" s="4" t="s">
        <v>413</v>
      </c>
      <c r="B473" s="5">
        <v>1.6</v>
      </c>
      <c r="C473" s="25">
        <v>92.5</v>
      </c>
      <c r="D473" s="25">
        <v>92.5</v>
      </c>
      <c r="E473" s="25">
        <v>132</v>
      </c>
      <c r="F473" s="8">
        <f t="shared" si="26"/>
        <v>211.20000000000002</v>
      </c>
    </row>
    <row r="474" spans="1:6" x14ac:dyDescent="0.45">
      <c r="A474" s="4" t="s">
        <v>414</v>
      </c>
      <c r="B474" s="5">
        <v>2.2000000000000002</v>
      </c>
      <c r="C474" s="25">
        <v>92.5</v>
      </c>
      <c r="D474" s="25">
        <v>92.5</v>
      </c>
      <c r="E474" s="25">
        <v>132</v>
      </c>
      <c r="F474" s="8">
        <f t="shared" si="26"/>
        <v>290.40000000000003</v>
      </c>
    </row>
    <row r="475" spans="1:6" x14ac:dyDescent="0.45">
      <c r="A475" s="4" t="s">
        <v>415</v>
      </c>
      <c r="B475" s="5">
        <v>1.2</v>
      </c>
      <c r="C475" s="25">
        <v>92.5</v>
      </c>
      <c r="D475" s="25">
        <v>92.5</v>
      </c>
      <c r="E475" s="25">
        <v>132</v>
      </c>
      <c r="F475" s="8">
        <f t="shared" si="26"/>
        <v>158.4</v>
      </c>
    </row>
    <row r="476" spans="1:6" x14ac:dyDescent="0.45">
      <c r="A476" s="4" t="s">
        <v>416</v>
      </c>
      <c r="B476" s="5">
        <v>2.1</v>
      </c>
      <c r="C476" s="25">
        <v>92.5</v>
      </c>
      <c r="D476" s="25">
        <v>92.5</v>
      </c>
      <c r="E476" s="25">
        <v>132</v>
      </c>
      <c r="F476" s="8">
        <f t="shared" si="26"/>
        <v>277.2</v>
      </c>
    </row>
    <row r="477" spans="1:6" x14ac:dyDescent="0.45">
      <c r="A477" s="4" t="s">
        <v>417</v>
      </c>
      <c r="B477" s="5">
        <v>2.25</v>
      </c>
      <c r="C477" s="25">
        <v>92.5</v>
      </c>
      <c r="D477" s="25">
        <v>92.5</v>
      </c>
      <c r="E477" s="25">
        <v>132</v>
      </c>
      <c r="F477" s="8">
        <f t="shared" si="26"/>
        <v>297</v>
      </c>
    </row>
    <row r="478" spans="1:6" x14ac:dyDescent="0.45">
      <c r="A478" s="4" t="s">
        <v>418</v>
      </c>
      <c r="B478" s="5">
        <v>1.9</v>
      </c>
      <c r="C478" s="25">
        <v>92.5</v>
      </c>
      <c r="D478" s="25">
        <v>92.5</v>
      </c>
      <c r="E478" s="25">
        <v>132</v>
      </c>
      <c r="F478" s="8">
        <f t="shared" si="26"/>
        <v>250.79999999999998</v>
      </c>
    </row>
    <row r="479" spans="1:6" x14ac:dyDescent="0.45">
      <c r="A479" s="4" t="s">
        <v>419</v>
      </c>
      <c r="B479" s="5">
        <v>1.2</v>
      </c>
      <c r="C479" s="25">
        <v>92.5</v>
      </c>
      <c r="D479" s="25">
        <v>92.5</v>
      </c>
      <c r="E479" s="25">
        <v>132</v>
      </c>
      <c r="F479" s="8">
        <f t="shared" si="26"/>
        <v>158.4</v>
      </c>
    </row>
    <row r="480" spans="1:6" x14ac:dyDescent="0.45">
      <c r="A480" s="4" t="s">
        <v>420</v>
      </c>
      <c r="B480" s="5">
        <v>1.2</v>
      </c>
      <c r="C480" s="25">
        <v>92.5</v>
      </c>
      <c r="D480" s="25">
        <v>92.5</v>
      </c>
      <c r="E480" s="25">
        <v>132</v>
      </c>
      <c r="F480" s="8">
        <f t="shared" si="26"/>
        <v>158.4</v>
      </c>
    </row>
    <row r="481" spans="1:6" x14ac:dyDescent="0.45">
      <c r="A481" s="4" t="s">
        <v>421</v>
      </c>
      <c r="B481" s="5">
        <v>1.3</v>
      </c>
      <c r="C481" s="25">
        <v>92.5</v>
      </c>
      <c r="D481" s="25">
        <v>92.5</v>
      </c>
      <c r="E481" s="25">
        <v>132</v>
      </c>
      <c r="F481" s="8">
        <f t="shared" si="26"/>
        <v>171.6</v>
      </c>
    </row>
    <row r="482" spans="1:6" x14ac:dyDescent="0.45">
      <c r="A482" s="4" t="s">
        <v>422</v>
      </c>
      <c r="B482" s="5">
        <v>1</v>
      </c>
      <c r="C482" s="25">
        <v>92.5</v>
      </c>
      <c r="D482" s="25">
        <v>92.5</v>
      </c>
      <c r="E482" s="25">
        <v>132</v>
      </c>
      <c r="F482" s="8">
        <f t="shared" si="26"/>
        <v>132</v>
      </c>
    </row>
    <row r="483" spans="1:6" x14ac:dyDescent="0.45">
      <c r="A483" s="4" t="s">
        <v>423</v>
      </c>
      <c r="B483" s="5">
        <v>2</v>
      </c>
      <c r="C483" s="25">
        <v>92.5</v>
      </c>
      <c r="D483" s="25">
        <v>92.5</v>
      </c>
      <c r="E483" s="25">
        <v>132</v>
      </c>
      <c r="F483" s="8">
        <f t="shared" si="26"/>
        <v>264</v>
      </c>
    </row>
    <row r="484" spans="1:6" x14ac:dyDescent="0.45">
      <c r="A484" s="4" t="s">
        <v>424</v>
      </c>
      <c r="B484" s="5">
        <v>1.8</v>
      </c>
      <c r="C484" s="25">
        <v>92.5</v>
      </c>
      <c r="D484" s="25">
        <v>92.5</v>
      </c>
      <c r="E484" s="25">
        <v>132</v>
      </c>
      <c r="F484" s="8">
        <f t="shared" si="26"/>
        <v>237.6</v>
      </c>
    </row>
    <row r="485" spans="1:6" x14ac:dyDescent="0.45">
      <c r="A485" s="4" t="s">
        <v>425</v>
      </c>
      <c r="B485" s="5">
        <v>1.2</v>
      </c>
      <c r="C485" s="25">
        <v>92.5</v>
      </c>
      <c r="D485" s="25">
        <v>92.5</v>
      </c>
      <c r="E485" s="25">
        <v>132</v>
      </c>
      <c r="F485" s="8">
        <f t="shared" si="26"/>
        <v>158.4</v>
      </c>
    </row>
    <row r="486" spans="1:6" x14ac:dyDescent="0.45">
      <c r="A486" s="4" t="s">
        <v>426</v>
      </c>
      <c r="B486" s="5">
        <v>1.1000000000000001</v>
      </c>
      <c r="C486" s="25">
        <v>92.5</v>
      </c>
      <c r="D486" s="25">
        <v>92.5</v>
      </c>
      <c r="E486" s="25">
        <v>132</v>
      </c>
      <c r="F486" s="8">
        <f t="shared" si="26"/>
        <v>145.20000000000002</v>
      </c>
    </row>
    <row r="487" spans="1:6" x14ac:dyDescent="0.45">
      <c r="A487" s="4" t="s">
        <v>427</v>
      </c>
      <c r="B487" s="5">
        <v>1.7</v>
      </c>
      <c r="C487" s="25">
        <v>92.5</v>
      </c>
      <c r="D487" s="25">
        <v>92.5</v>
      </c>
      <c r="E487" s="25">
        <v>132</v>
      </c>
      <c r="F487" s="8">
        <f t="shared" si="26"/>
        <v>224.4</v>
      </c>
    </row>
    <row r="488" spans="1:6" x14ac:dyDescent="0.45">
      <c r="A488" s="4" t="s">
        <v>428</v>
      </c>
      <c r="B488" s="5">
        <v>2.9</v>
      </c>
      <c r="C488" s="25">
        <v>92.5</v>
      </c>
      <c r="D488" s="25">
        <v>92.5</v>
      </c>
      <c r="E488" s="25">
        <v>132</v>
      </c>
      <c r="F488" s="8">
        <f t="shared" si="26"/>
        <v>382.8</v>
      </c>
    </row>
    <row r="489" spans="1:6" x14ac:dyDescent="0.45">
      <c r="A489" s="4" t="s">
        <v>429</v>
      </c>
      <c r="B489" s="5">
        <v>3.2</v>
      </c>
      <c r="C489" s="25">
        <v>92.5</v>
      </c>
      <c r="D489" s="25">
        <v>92.5</v>
      </c>
      <c r="E489" s="25">
        <v>132</v>
      </c>
      <c r="F489" s="8">
        <f t="shared" si="26"/>
        <v>422.40000000000003</v>
      </c>
    </row>
    <row r="490" spans="1:6" x14ac:dyDescent="0.45">
      <c r="A490" s="4" t="s">
        <v>430</v>
      </c>
      <c r="B490" s="5">
        <v>4</v>
      </c>
      <c r="C490" s="25">
        <v>92.5</v>
      </c>
      <c r="D490" s="25">
        <v>92.5</v>
      </c>
      <c r="E490" s="25">
        <v>132</v>
      </c>
      <c r="F490" s="8">
        <f t="shared" si="26"/>
        <v>528</v>
      </c>
    </row>
    <row r="491" spans="1:6" x14ac:dyDescent="0.45">
      <c r="A491" s="4" t="s">
        <v>431</v>
      </c>
      <c r="B491" s="5">
        <v>3.5</v>
      </c>
      <c r="C491" s="25">
        <v>92.5</v>
      </c>
      <c r="D491" s="25">
        <v>92.5</v>
      </c>
      <c r="E491" s="25">
        <v>132</v>
      </c>
      <c r="F491" s="8">
        <f t="shared" si="26"/>
        <v>462</v>
      </c>
    </row>
    <row r="492" spans="1:6" x14ac:dyDescent="0.45">
      <c r="A492" s="4" t="s">
        <v>432</v>
      </c>
      <c r="B492" s="5">
        <v>2.5</v>
      </c>
      <c r="C492" s="25">
        <v>92.5</v>
      </c>
      <c r="D492" s="25">
        <v>92.5</v>
      </c>
      <c r="E492" s="25">
        <v>132</v>
      </c>
      <c r="F492" s="8">
        <f t="shared" si="26"/>
        <v>330</v>
      </c>
    </row>
    <row r="493" spans="1:6" x14ac:dyDescent="0.45">
      <c r="A493" s="4" t="s">
        <v>433</v>
      </c>
      <c r="B493" s="5">
        <v>2.2999999999999998</v>
      </c>
      <c r="C493" s="25">
        <v>92.5</v>
      </c>
      <c r="D493" s="25">
        <v>92.5</v>
      </c>
      <c r="E493" s="25">
        <v>132</v>
      </c>
      <c r="F493" s="8">
        <f t="shared" si="26"/>
        <v>303.59999999999997</v>
      </c>
    </row>
    <row r="494" spans="1:6" x14ac:dyDescent="0.45">
      <c r="A494" s="4" t="s">
        <v>434</v>
      </c>
      <c r="B494" s="5">
        <v>3.6</v>
      </c>
      <c r="C494" s="25">
        <v>92.5</v>
      </c>
      <c r="D494" s="25">
        <v>92.5</v>
      </c>
      <c r="E494" s="25">
        <v>132</v>
      </c>
      <c r="F494" s="8">
        <f t="shared" si="26"/>
        <v>475.2</v>
      </c>
    </row>
    <row r="495" spans="1:6" x14ac:dyDescent="0.45">
      <c r="A495" s="4" t="s">
        <v>435</v>
      </c>
      <c r="B495" s="5">
        <v>2.2999999999999998</v>
      </c>
      <c r="C495" s="25">
        <v>92.5</v>
      </c>
      <c r="D495" s="25">
        <v>92.5</v>
      </c>
      <c r="E495" s="25">
        <v>132</v>
      </c>
      <c r="F495" s="8">
        <f t="shared" si="26"/>
        <v>303.59999999999997</v>
      </c>
    </row>
    <row r="496" spans="1:6" x14ac:dyDescent="0.45">
      <c r="A496" s="4" t="s">
        <v>436</v>
      </c>
      <c r="B496" s="5">
        <v>2.5</v>
      </c>
      <c r="C496" s="25">
        <v>92.5</v>
      </c>
      <c r="D496" s="25">
        <v>92.5</v>
      </c>
      <c r="E496" s="25">
        <v>132</v>
      </c>
      <c r="F496" s="8">
        <f t="shared" si="26"/>
        <v>330</v>
      </c>
    </row>
    <row r="497" spans="1:6" x14ac:dyDescent="0.45">
      <c r="A497" s="4" t="s">
        <v>437</v>
      </c>
      <c r="B497" s="5">
        <v>2.8</v>
      </c>
      <c r="C497" s="25">
        <v>92.5</v>
      </c>
      <c r="D497" s="25">
        <v>92.5</v>
      </c>
      <c r="E497" s="25">
        <v>132</v>
      </c>
      <c r="F497" s="8">
        <f t="shared" si="26"/>
        <v>369.59999999999997</v>
      </c>
    </row>
    <row r="498" spans="1:6" x14ac:dyDescent="0.45">
      <c r="A498" s="4" t="s">
        <v>438</v>
      </c>
      <c r="B498" s="5">
        <v>2.25</v>
      </c>
      <c r="C498" s="25">
        <v>92.5</v>
      </c>
      <c r="D498" s="25">
        <v>92.5</v>
      </c>
      <c r="E498" s="25">
        <v>132</v>
      </c>
      <c r="F498" s="8">
        <f t="shared" si="26"/>
        <v>297</v>
      </c>
    </row>
    <row r="499" spans="1:6" x14ac:dyDescent="0.45">
      <c r="A499" s="4" t="s">
        <v>439</v>
      </c>
      <c r="B499" s="5">
        <v>2.0499999999999998</v>
      </c>
      <c r="C499" s="25">
        <v>92.5</v>
      </c>
      <c r="D499" s="25">
        <v>92.5</v>
      </c>
      <c r="E499" s="25">
        <v>132</v>
      </c>
      <c r="F499" s="8">
        <f t="shared" si="26"/>
        <v>270.59999999999997</v>
      </c>
    </row>
    <row r="500" spans="1:6" x14ac:dyDescent="0.45">
      <c r="A500" s="4" t="s">
        <v>440</v>
      </c>
      <c r="B500" s="5">
        <v>2.2999999999999998</v>
      </c>
      <c r="C500" s="25">
        <v>92.5</v>
      </c>
      <c r="D500" s="25">
        <v>92.5</v>
      </c>
      <c r="E500" s="25">
        <v>132</v>
      </c>
      <c r="F500" s="8">
        <f>B500*E500</f>
        <v>303.59999999999997</v>
      </c>
    </row>
    <row r="501" spans="1:6" x14ac:dyDescent="0.45">
      <c r="A501" s="11" t="s">
        <v>893</v>
      </c>
      <c r="B501" s="12">
        <v>3.88</v>
      </c>
      <c r="C501" s="25">
        <v>92.5</v>
      </c>
      <c r="D501" s="25">
        <v>92.5</v>
      </c>
      <c r="E501" s="25">
        <v>132</v>
      </c>
      <c r="F501" s="8">
        <f>B501*E501</f>
        <v>512.16</v>
      </c>
    </row>
    <row r="502" spans="1:6" x14ac:dyDescent="0.45">
      <c r="A502" s="23" t="s">
        <v>441</v>
      </c>
      <c r="B502" s="2" t="s">
        <v>1</v>
      </c>
      <c r="C502" s="2" t="s">
        <v>2</v>
      </c>
      <c r="D502" s="2" t="s">
        <v>3</v>
      </c>
      <c r="E502" s="2" t="s">
        <v>4</v>
      </c>
      <c r="F502" s="2" t="s">
        <v>5</v>
      </c>
    </row>
    <row r="503" spans="1:6" x14ac:dyDescent="0.45">
      <c r="A503" s="4" t="s">
        <v>442</v>
      </c>
      <c r="B503" s="5">
        <v>14.15</v>
      </c>
      <c r="C503" s="10">
        <v>86</v>
      </c>
      <c r="D503" s="10">
        <v>-21</v>
      </c>
      <c r="E503" s="7">
        <v>90</v>
      </c>
      <c r="F503" s="8">
        <f t="shared" ref="F503:F506" si="27">(((B503*C503)/100)*E503)</f>
        <v>1095.21</v>
      </c>
    </row>
    <row r="504" spans="1:6" x14ac:dyDescent="0.45">
      <c r="A504" s="4" t="s">
        <v>443</v>
      </c>
      <c r="B504" s="5">
        <v>15.6</v>
      </c>
      <c r="C504" s="10">
        <v>86</v>
      </c>
      <c r="D504" s="10">
        <v>-21</v>
      </c>
      <c r="E504" s="7">
        <v>90</v>
      </c>
      <c r="F504" s="8">
        <f t="shared" si="27"/>
        <v>1207.4399999999998</v>
      </c>
    </row>
    <row r="505" spans="1:6" x14ac:dyDescent="0.45">
      <c r="A505" s="4" t="s">
        <v>444</v>
      </c>
      <c r="B505" s="5">
        <v>13.95</v>
      </c>
      <c r="C505" s="10">
        <v>86</v>
      </c>
      <c r="D505" s="10">
        <v>-21</v>
      </c>
      <c r="E505" s="7">
        <v>90</v>
      </c>
      <c r="F505" s="8">
        <f t="shared" si="27"/>
        <v>1079.73</v>
      </c>
    </row>
    <row r="506" spans="1:6" x14ac:dyDescent="0.45">
      <c r="A506" s="4" t="s">
        <v>445</v>
      </c>
      <c r="B506" s="5">
        <v>16.95</v>
      </c>
      <c r="C506" s="10">
        <v>86</v>
      </c>
      <c r="D506" s="10">
        <v>-21</v>
      </c>
      <c r="E506" s="7">
        <v>90</v>
      </c>
      <c r="F506" s="8">
        <f t="shared" si="27"/>
        <v>1311.93</v>
      </c>
    </row>
    <row r="507" spans="1:6" x14ac:dyDescent="0.45">
      <c r="A507" s="4" t="s">
        <v>446</v>
      </c>
      <c r="B507" s="5">
        <v>12.05</v>
      </c>
      <c r="C507" s="10">
        <v>92.5</v>
      </c>
      <c r="D507" s="10">
        <v>-27.5</v>
      </c>
      <c r="E507" s="7">
        <v>102.5</v>
      </c>
      <c r="F507" s="8">
        <f>B507*E507</f>
        <v>1235.125</v>
      </c>
    </row>
    <row r="508" spans="1:6" x14ac:dyDescent="0.45">
      <c r="A508" s="4" t="s">
        <v>447</v>
      </c>
      <c r="B508" s="5">
        <v>7.66</v>
      </c>
      <c r="C508" s="10">
        <v>92.5</v>
      </c>
      <c r="D508" s="10">
        <v>-27.5</v>
      </c>
      <c r="E508" s="7">
        <v>102.5</v>
      </c>
      <c r="F508" s="8">
        <f t="shared" ref="F508:F512" si="28">B508*E508</f>
        <v>785.15</v>
      </c>
    </row>
    <row r="509" spans="1:6" x14ac:dyDescent="0.45">
      <c r="A509" s="4" t="s">
        <v>448</v>
      </c>
      <c r="B509" s="5">
        <v>7.41</v>
      </c>
      <c r="C509" s="10">
        <v>92.5</v>
      </c>
      <c r="D509" s="10">
        <v>-27.5</v>
      </c>
      <c r="E509" s="7">
        <v>102.5</v>
      </c>
      <c r="F509" s="8">
        <f t="shared" si="28"/>
        <v>759.52499999999998</v>
      </c>
    </row>
    <row r="510" spans="1:6" x14ac:dyDescent="0.45">
      <c r="A510" s="4" t="s">
        <v>449</v>
      </c>
      <c r="B510" s="5">
        <v>8.4</v>
      </c>
      <c r="C510" s="10">
        <v>92.5</v>
      </c>
      <c r="D510" s="10">
        <v>-27.5</v>
      </c>
      <c r="E510" s="7">
        <v>102.5</v>
      </c>
      <c r="F510" s="8">
        <f t="shared" si="28"/>
        <v>861</v>
      </c>
    </row>
    <row r="511" spans="1:6" x14ac:dyDescent="0.45">
      <c r="A511" s="4" t="s">
        <v>450</v>
      </c>
      <c r="B511" s="5">
        <v>12.5</v>
      </c>
      <c r="C511" s="10">
        <v>92.5</v>
      </c>
      <c r="D511" s="10">
        <v>-27.5</v>
      </c>
      <c r="E511" s="7">
        <v>102.5</v>
      </c>
      <c r="F511" s="8">
        <f t="shared" si="28"/>
        <v>1281.25</v>
      </c>
    </row>
    <row r="512" spans="1:6" x14ac:dyDescent="0.45">
      <c r="A512" s="4" t="s">
        <v>451</v>
      </c>
      <c r="B512" s="5">
        <v>8.75</v>
      </c>
      <c r="C512" s="10">
        <v>92.5</v>
      </c>
      <c r="D512" s="10">
        <v>-27.5</v>
      </c>
      <c r="E512" s="7">
        <v>102.5</v>
      </c>
      <c r="F512" s="8">
        <f t="shared" si="28"/>
        <v>896.875</v>
      </c>
    </row>
    <row r="513" spans="1:6" x14ac:dyDescent="0.45">
      <c r="A513" s="4" t="s">
        <v>452</v>
      </c>
      <c r="B513" s="5">
        <v>15.2</v>
      </c>
      <c r="C513" s="10">
        <v>90</v>
      </c>
      <c r="D513" s="10">
        <f t="shared" ref="D513" si="29">65-C513</f>
        <v>-25</v>
      </c>
      <c r="E513" s="7">
        <v>91</v>
      </c>
      <c r="F513" s="8">
        <f>(((B513*C513)/100)*E513)</f>
        <v>1244.8799999999999</v>
      </c>
    </row>
    <row r="514" spans="1:6" x14ac:dyDescent="0.45">
      <c r="A514" s="4" t="s">
        <v>453</v>
      </c>
      <c r="B514" s="5">
        <v>15.4</v>
      </c>
      <c r="C514" s="10">
        <v>86</v>
      </c>
      <c r="D514" s="10">
        <v>-21</v>
      </c>
      <c r="E514" s="7">
        <v>89</v>
      </c>
      <c r="F514" s="8">
        <f t="shared" ref="F514:F516" si="30">(((B514*C514)/100)*E514)</f>
        <v>1178.7160000000001</v>
      </c>
    </row>
    <row r="515" spans="1:6" x14ac:dyDescent="0.45">
      <c r="A515" s="4" t="s">
        <v>454</v>
      </c>
      <c r="B515" s="5">
        <v>13.75</v>
      </c>
      <c r="C515" s="10">
        <v>86</v>
      </c>
      <c r="D515" s="10">
        <v>-21</v>
      </c>
      <c r="E515" s="7">
        <v>89</v>
      </c>
      <c r="F515" s="8">
        <f t="shared" si="30"/>
        <v>1052.425</v>
      </c>
    </row>
    <row r="516" spans="1:6" x14ac:dyDescent="0.45">
      <c r="A516" s="4" t="s">
        <v>455</v>
      </c>
      <c r="B516" s="5">
        <v>12.3</v>
      </c>
      <c r="C516" s="10">
        <v>87</v>
      </c>
      <c r="D516" s="10">
        <v>-21</v>
      </c>
      <c r="E516" s="7">
        <v>89</v>
      </c>
      <c r="F516" s="8">
        <f t="shared" si="30"/>
        <v>952.38900000000001</v>
      </c>
    </row>
    <row r="517" spans="1:6" x14ac:dyDescent="0.45">
      <c r="A517" s="4" t="s">
        <v>456</v>
      </c>
      <c r="B517" s="5">
        <v>41.7</v>
      </c>
      <c r="C517" s="10">
        <v>92.5</v>
      </c>
      <c r="D517" s="10">
        <v>-27.5</v>
      </c>
      <c r="E517" s="7">
        <v>90</v>
      </c>
      <c r="F517" s="8">
        <f>B517*E517</f>
        <v>3753.0000000000005</v>
      </c>
    </row>
    <row r="518" spans="1:6" x14ac:dyDescent="0.45">
      <c r="A518" s="4" t="s">
        <v>457</v>
      </c>
      <c r="B518" s="5">
        <v>19</v>
      </c>
      <c r="C518" s="10">
        <v>92.5</v>
      </c>
      <c r="D518" s="10">
        <v>-27.5</v>
      </c>
      <c r="E518" s="7">
        <v>90</v>
      </c>
      <c r="F518" s="8">
        <f t="shared" ref="F518:F519" si="31">B518*E518</f>
        <v>1710</v>
      </c>
    </row>
    <row r="519" spans="1:6" x14ac:dyDescent="0.45">
      <c r="A519" s="4" t="s">
        <v>458</v>
      </c>
      <c r="B519" s="5">
        <v>10.75</v>
      </c>
      <c r="C519" s="10">
        <v>92.5</v>
      </c>
      <c r="D519" s="10">
        <v>-27.5</v>
      </c>
      <c r="E519" s="7">
        <v>90</v>
      </c>
      <c r="F519" s="8">
        <f t="shared" si="31"/>
        <v>967.5</v>
      </c>
    </row>
    <row r="520" spans="1:6" x14ac:dyDescent="0.45">
      <c r="A520" s="4" t="s">
        <v>459</v>
      </c>
      <c r="B520" s="5">
        <v>15</v>
      </c>
      <c r="C520" s="10">
        <v>86</v>
      </c>
      <c r="D520" s="10">
        <v>-21</v>
      </c>
      <c r="E520" s="7">
        <v>94.8</v>
      </c>
      <c r="F520" s="8">
        <v>1222.92</v>
      </c>
    </row>
    <row r="521" spans="1:6" x14ac:dyDescent="0.45">
      <c r="A521" s="4" t="s">
        <v>460</v>
      </c>
      <c r="B521" s="5">
        <v>12.7</v>
      </c>
      <c r="C521" s="10">
        <v>86</v>
      </c>
      <c r="D521" s="10">
        <v>-21</v>
      </c>
      <c r="E521" s="7">
        <v>94.8</v>
      </c>
      <c r="F521" s="8">
        <f>B521*C521/100*E521</f>
        <v>1035.4056</v>
      </c>
    </row>
    <row r="522" spans="1:6" x14ac:dyDescent="0.45">
      <c r="A522" s="4" t="s">
        <v>461</v>
      </c>
      <c r="B522" s="5">
        <v>13</v>
      </c>
      <c r="C522" s="10">
        <v>86</v>
      </c>
      <c r="D522" s="10">
        <v>-21</v>
      </c>
      <c r="E522" s="7">
        <v>94.8</v>
      </c>
      <c r="F522" s="8">
        <f t="shared" ref="F522:F539" si="32">B522*C522/100*E522</f>
        <v>1059.864</v>
      </c>
    </row>
    <row r="523" spans="1:6" x14ac:dyDescent="0.45">
      <c r="A523" s="4" t="s">
        <v>462</v>
      </c>
      <c r="B523" s="5">
        <v>22</v>
      </c>
      <c r="C523" s="10">
        <v>86</v>
      </c>
      <c r="D523" s="10">
        <v>-21</v>
      </c>
      <c r="E523" s="7">
        <v>94.8</v>
      </c>
      <c r="F523" s="8">
        <f t="shared" si="32"/>
        <v>1793.6160000000002</v>
      </c>
    </row>
    <row r="524" spans="1:6" x14ac:dyDescent="0.45">
      <c r="A524" s="4" t="s">
        <v>463</v>
      </c>
      <c r="B524" s="5">
        <v>20</v>
      </c>
      <c r="C524" s="10">
        <v>86</v>
      </c>
      <c r="D524" s="10">
        <v>-21</v>
      </c>
      <c r="E524" s="7">
        <v>94.8</v>
      </c>
      <c r="F524" s="8">
        <f t="shared" si="32"/>
        <v>1630.56</v>
      </c>
    </row>
    <row r="525" spans="1:6" x14ac:dyDescent="0.45">
      <c r="A525" s="4" t="s">
        <v>464</v>
      </c>
      <c r="B525" s="5">
        <v>18.2</v>
      </c>
      <c r="C525" s="10">
        <v>86</v>
      </c>
      <c r="D525" s="10">
        <f t="shared" ref="D525" si="33">65-C525</f>
        <v>-21</v>
      </c>
      <c r="E525" s="7">
        <v>94.8</v>
      </c>
      <c r="F525" s="8">
        <f t="shared" si="32"/>
        <v>1483.8096</v>
      </c>
    </row>
    <row r="526" spans="1:6" x14ac:dyDescent="0.45">
      <c r="A526" s="4" t="s">
        <v>465</v>
      </c>
      <c r="B526" s="5">
        <v>48.95</v>
      </c>
      <c r="C526" s="10">
        <v>85</v>
      </c>
      <c r="D526" s="10">
        <v>15</v>
      </c>
      <c r="E526" s="7">
        <v>83.18</v>
      </c>
      <c r="F526" s="8">
        <f t="shared" si="32"/>
        <v>3460.9118500000004</v>
      </c>
    </row>
    <row r="527" spans="1:6" x14ac:dyDescent="0.45">
      <c r="A527" s="4" t="s">
        <v>466</v>
      </c>
      <c r="B527" s="5">
        <v>13.31</v>
      </c>
      <c r="C527" s="10">
        <v>85</v>
      </c>
      <c r="D527" s="10">
        <v>-20</v>
      </c>
      <c r="E527" s="7">
        <v>84.5</v>
      </c>
      <c r="F527" s="8">
        <f t="shared" si="32"/>
        <v>955.99075000000005</v>
      </c>
    </row>
    <row r="528" spans="1:6" x14ac:dyDescent="0.45">
      <c r="A528" s="4" t="s">
        <v>467</v>
      </c>
      <c r="B528" s="5">
        <v>8.3000000000000007</v>
      </c>
      <c r="C528" s="10">
        <v>77</v>
      </c>
      <c r="D528" s="10">
        <v>-12</v>
      </c>
      <c r="E528" s="7">
        <v>91.5</v>
      </c>
      <c r="F528" s="8">
        <f t="shared" si="32"/>
        <v>584.77650000000006</v>
      </c>
    </row>
    <row r="529" spans="1:6" x14ac:dyDescent="0.45">
      <c r="A529" s="4" t="s">
        <v>468</v>
      </c>
      <c r="B529" s="5">
        <v>12.55</v>
      </c>
      <c r="C529" s="10">
        <v>77</v>
      </c>
      <c r="D529" s="10">
        <v>-12</v>
      </c>
      <c r="E529" s="7">
        <v>91.5</v>
      </c>
      <c r="F529" s="8">
        <f t="shared" si="32"/>
        <v>884.21025000000009</v>
      </c>
    </row>
    <row r="530" spans="1:6" x14ac:dyDescent="0.45">
      <c r="A530" s="4" t="s">
        <v>469</v>
      </c>
      <c r="B530" s="5">
        <v>12.6</v>
      </c>
      <c r="C530" s="10">
        <v>77</v>
      </c>
      <c r="D530" s="10">
        <v>-12</v>
      </c>
      <c r="E530" s="7">
        <v>91.5</v>
      </c>
      <c r="F530" s="8">
        <f t="shared" si="32"/>
        <v>887.73299999999995</v>
      </c>
    </row>
    <row r="531" spans="1:6" x14ac:dyDescent="0.45">
      <c r="A531" s="4" t="s">
        <v>470</v>
      </c>
      <c r="B531" s="5">
        <v>17.7</v>
      </c>
      <c r="C531" s="10">
        <v>77</v>
      </c>
      <c r="D531" s="10">
        <v>-12</v>
      </c>
      <c r="E531" s="7">
        <v>91.5</v>
      </c>
      <c r="F531" s="8">
        <f t="shared" si="32"/>
        <v>1247.0534999999998</v>
      </c>
    </row>
    <row r="532" spans="1:6" x14ac:dyDescent="0.45">
      <c r="A532" s="4" t="s">
        <v>471</v>
      </c>
      <c r="B532" s="5">
        <v>15.7</v>
      </c>
      <c r="C532" s="10">
        <v>77</v>
      </c>
      <c r="D532" s="10">
        <v>-12</v>
      </c>
      <c r="E532" s="7">
        <v>91.5</v>
      </c>
      <c r="F532" s="8">
        <f t="shared" si="32"/>
        <v>1106.1434999999999</v>
      </c>
    </row>
    <row r="533" spans="1:6" x14ac:dyDescent="0.45">
      <c r="A533" s="4" t="s">
        <v>472</v>
      </c>
      <c r="B533" s="5">
        <v>15</v>
      </c>
      <c r="C533" s="10">
        <v>77</v>
      </c>
      <c r="D533" s="10">
        <v>-12</v>
      </c>
      <c r="E533" s="7">
        <v>91.5</v>
      </c>
      <c r="F533" s="8">
        <f t="shared" si="32"/>
        <v>1056.825</v>
      </c>
    </row>
    <row r="534" spans="1:6" x14ac:dyDescent="0.45">
      <c r="A534" s="4" t="s">
        <v>473</v>
      </c>
      <c r="B534" s="5">
        <v>14.5</v>
      </c>
      <c r="C534" s="10">
        <v>77</v>
      </c>
      <c r="D534" s="10">
        <v>-12</v>
      </c>
      <c r="E534" s="7">
        <v>91.5</v>
      </c>
      <c r="F534" s="8">
        <f t="shared" si="32"/>
        <v>1021.5975</v>
      </c>
    </row>
    <row r="535" spans="1:6" x14ac:dyDescent="0.45">
      <c r="A535" s="4" t="s">
        <v>474</v>
      </c>
      <c r="B535" s="5">
        <v>41.9</v>
      </c>
      <c r="C535" s="10">
        <v>82</v>
      </c>
      <c r="D535" s="10">
        <v>-17</v>
      </c>
      <c r="E535" s="7">
        <v>95</v>
      </c>
      <c r="F535" s="8">
        <f t="shared" si="32"/>
        <v>3264.0099999999998</v>
      </c>
    </row>
    <row r="536" spans="1:6" x14ac:dyDescent="0.45">
      <c r="A536" s="4" t="s">
        <v>475</v>
      </c>
      <c r="B536" s="5">
        <v>14.7</v>
      </c>
      <c r="C536" s="10">
        <v>82</v>
      </c>
      <c r="D536" s="10">
        <v>-17</v>
      </c>
      <c r="E536" s="7">
        <v>95</v>
      </c>
      <c r="F536" s="8">
        <f t="shared" si="32"/>
        <v>1145.1299999999999</v>
      </c>
    </row>
    <row r="537" spans="1:6" x14ac:dyDescent="0.45">
      <c r="A537" s="4" t="s">
        <v>476</v>
      </c>
      <c r="B537" s="5">
        <v>36.1</v>
      </c>
      <c r="C537" s="10">
        <v>82</v>
      </c>
      <c r="D537" s="10">
        <v>-17</v>
      </c>
      <c r="E537" s="7">
        <v>95</v>
      </c>
      <c r="F537" s="8">
        <f t="shared" si="32"/>
        <v>2812.1900000000005</v>
      </c>
    </row>
    <row r="538" spans="1:6" x14ac:dyDescent="0.45">
      <c r="A538" s="4" t="s">
        <v>477</v>
      </c>
      <c r="B538" s="5">
        <v>47.3</v>
      </c>
      <c r="C538" s="10">
        <v>82</v>
      </c>
      <c r="D538" s="10">
        <v>-17</v>
      </c>
      <c r="E538" s="7">
        <v>95</v>
      </c>
      <c r="F538" s="8">
        <f t="shared" si="32"/>
        <v>3684.67</v>
      </c>
    </row>
    <row r="539" spans="1:6" x14ac:dyDescent="0.45">
      <c r="A539" s="4" t="s">
        <v>478</v>
      </c>
      <c r="B539" s="5">
        <v>12.5</v>
      </c>
      <c r="C539" s="10">
        <v>82</v>
      </c>
      <c r="D539" s="10">
        <v>-17</v>
      </c>
      <c r="E539" s="7">
        <v>95</v>
      </c>
      <c r="F539" s="8">
        <f t="shared" si="32"/>
        <v>973.75</v>
      </c>
    </row>
    <row r="540" spans="1:6" x14ac:dyDescent="0.45">
      <c r="A540" s="4" t="s">
        <v>479</v>
      </c>
      <c r="B540" s="5">
        <v>12.88</v>
      </c>
      <c r="C540" s="10">
        <v>82</v>
      </c>
      <c r="D540" s="10">
        <v>-17</v>
      </c>
      <c r="E540" s="7">
        <v>95</v>
      </c>
      <c r="F540" s="8">
        <f>B540*C540/100*E540</f>
        <v>1003.352</v>
      </c>
    </row>
    <row r="541" spans="1:6" x14ac:dyDescent="0.45">
      <c r="A541" s="4" t="s">
        <v>480</v>
      </c>
      <c r="B541" s="5">
        <v>7.5</v>
      </c>
      <c r="C541" s="10">
        <v>92.5</v>
      </c>
      <c r="D541" s="10">
        <v>92.5</v>
      </c>
      <c r="E541" s="7">
        <v>106</v>
      </c>
      <c r="F541" s="8">
        <f>B541*E541</f>
        <v>795</v>
      </c>
    </row>
    <row r="542" spans="1:6" x14ac:dyDescent="0.45">
      <c r="A542" s="4" t="s">
        <v>481</v>
      </c>
      <c r="B542" s="5">
        <v>15.7</v>
      </c>
      <c r="C542" s="10">
        <v>92.5</v>
      </c>
      <c r="D542" s="10">
        <v>92.5</v>
      </c>
      <c r="E542" s="7">
        <v>106</v>
      </c>
      <c r="F542" s="8">
        <f t="shared" ref="F542:F544" si="34">B542*E542</f>
        <v>1664.1999999999998</v>
      </c>
    </row>
    <row r="543" spans="1:6" x14ac:dyDescent="0.45">
      <c r="A543" s="4" t="s">
        <v>482</v>
      </c>
      <c r="B543" s="5">
        <v>25.5</v>
      </c>
      <c r="C543" s="10">
        <v>92.5</v>
      </c>
      <c r="D543" s="10">
        <v>92.5</v>
      </c>
      <c r="E543" s="7">
        <v>106</v>
      </c>
      <c r="F543" s="8">
        <f t="shared" si="34"/>
        <v>2703</v>
      </c>
    </row>
    <row r="544" spans="1:6" x14ac:dyDescent="0.45">
      <c r="A544" s="4" t="s">
        <v>483</v>
      </c>
      <c r="B544" s="5">
        <v>39.6</v>
      </c>
      <c r="C544" s="10">
        <v>92.5</v>
      </c>
      <c r="D544" s="10">
        <v>92.5</v>
      </c>
      <c r="E544" s="7">
        <v>106</v>
      </c>
      <c r="F544" s="8">
        <f t="shared" si="34"/>
        <v>4197.6000000000004</v>
      </c>
    </row>
    <row r="545" spans="1:8" customFormat="1" x14ac:dyDescent="0.45">
      <c r="A545" s="25" t="s">
        <v>831</v>
      </c>
      <c r="B545" s="25">
        <v>8.1999999999999993</v>
      </c>
      <c r="C545" s="25">
        <v>82</v>
      </c>
      <c r="D545" s="25">
        <v>17</v>
      </c>
      <c r="E545" s="25">
        <v>92.18</v>
      </c>
      <c r="F545" s="56">
        <f t="shared" ref="F545:F574" si="35">(((B545*C545)/100)*E545)</f>
        <v>619.81832000000009</v>
      </c>
      <c r="G545" s="86"/>
      <c r="H545" s="55"/>
    </row>
    <row r="546" spans="1:8" customFormat="1" x14ac:dyDescent="0.45">
      <c r="A546" s="25" t="s">
        <v>832</v>
      </c>
      <c r="B546" s="25">
        <v>10</v>
      </c>
      <c r="C546" s="25">
        <v>82</v>
      </c>
      <c r="D546" s="25">
        <v>17</v>
      </c>
      <c r="E546" s="25">
        <v>92.18</v>
      </c>
      <c r="F546" s="56">
        <f t="shared" si="35"/>
        <v>755.87599999999998</v>
      </c>
      <c r="G546" s="86"/>
    </row>
    <row r="547" spans="1:8" customFormat="1" x14ac:dyDescent="0.45">
      <c r="A547" s="25" t="s">
        <v>833</v>
      </c>
      <c r="B547" s="25">
        <v>11.7</v>
      </c>
      <c r="C547" s="25">
        <v>82</v>
      </c>
      <c r="D547" s="25">
        <v>17</v>
      </c>
      <c r="E547" s="25">
        <v>92.18</v>
      </c>
      <c r="F547" s="56">
        <f t="shared" si="35"/>
        <v>884.37491999999997</v>
      </c>
      <c r="G547" s="86"/>
    </row>
    <row r="548" spans="1:8" customFormat="1" x14ac:dyDescent="0.45">
      <c r="A548" s="25" t="s">
        <v>834</v>
      </c>
      <c r="B548" s="25">
        <v>9.8000000000000007</v>
      </c>
      <c r="C548" s="25">
        <v>82</v>
      </c>
      <c r="D548" s="25">
        <v>17</v>
      </c>
      <c r="E548" s="25">
        <v>92.18</v>
      </c>
      <c r="F548" s="56">
        <f t="shared" si="35"/>
        <v>740.75847999999996</v>
      </c>
      <c r="G548" s="86"/>
    </row>
    <row r="549" spans="1:8" customFormat="1" x14ac:dyDescent="0.45">
      <c r="A549" s="25" t="s">
        <v>835</v>
      </c>
      <c r="B549" s="25">
        <v>8.8000000000000007</v>
      </c>
      <c r="C549" s="25">
        <v>82</v>
      </c>
      <c r="D549" s="25">
        <v>17</v>
      </c>
      <c r="E549" s="25">
        <v>92.18</v>
      </c>
      <c r="F549" s="56">
        <f t="shared" si="35"/>
        <v>665.17088000000001</v>
      </c>
      <c r="G549" s="86"/>
    </row>
    <row r="550" spans="1:8" customFormat="1" x14ac:dyDescent="0.45">
      <c r="A550" s="25" t="s">
        <v>836</v>
      </c>
      <c r="B550" s="25">
        <v>9.3000000000000007</v>
      </c>
      <c r="C550" s="25">
        <v>82</v>
      </c>
      <c r="D550" s="25">
        <v>17</v>
      </c>
      <c r="E550" s="25">
        <v>92.18</v>
      </c>
      <c r="F550" s="56">
        <f t="shared" si="35"/>
        <v>702.96468000000004</v>
      </c>
      <c r="G550" s="86"/>
    </row>
    <row r="551" spans="1:8" customFormat="1" x14ac:dyDescent="0.45">
      <c r="A551" s="25" t="s">
        <v>837</v>
      </c>
      <c r="B551" s="25">
        <v>4.5999999999999996</v>
      </c>
      <c r="C551" s="25">
        <v>82</v>
      </c>
      <c r="D551" s="25">
        <v>17</v>
      </c>
      <c r="E551" s="25">
        <v>92.18</v>
      </c>
      <c r="F551" s="56">
        <f t="shared" si="35"/>
        <v>347.70296000000002</v>
      </c>
      <c r="G551" s="86"/>
    </row>
    <row r="552" spans="1:8" customFormat="1" x14ac:dyDescent="0.45">
      <c r="A552" s="25" t="s">
        <v>838</v>
      </c>
      <c r="B552" s="25">
        <v>10.9</v>
      </c>
      <c r="C552" s="25">
        <v>82</v>
      </c>
      <c r="D552" s="25">
        <v>17</v>
      </c>
      <c r="E552" s="25">
        <v>92.18</v>
      </c>
      <c r="F552" s="56">
        <f t="shared" si="35"/>
        <v>823.90484000000015</v>
      </c>
      <c r="G552" s="86"/>
    </row>
    <row r="553" spans="1:8" customFormat="1" x14ac:dyDescent="0.45">
      <c r="A553" s="25" t="s">
        <v>839</v>
      </c>
      <c r="B553" s="25">
        <v>6.6</v>
      </c>
      <c r="C553" s="25">
        <v>82</v>
      </c>
      <c r="D553" s="25">
        <v>17</v>
      </c>
      <c r="E553" s="25">
        <v>92.18</v>
      </c>
      <c r="F553" s="56">
        <f t="shared" si="35"/>
        <v>498.87815999999992</v>
      </c>
      <c r="G553" s="86"/>
    </row>
    <row r="554" spans="1:8" customFormat="1" x14ac:dyDescent="0.45">
      <c r="A554" s="25" t="s">
        <v>840</v>
      </c>
      <c r="B554" s="25">
        <v>8.6</v>
      </c>
      <c r="C554" s="25">
        <v>82</v>
      </c>
      <c r="D554" s="25">
        <v>17</v>
      </c>
      <c r="E554" s="25">
        <v>92.18</v>
      </c>
      <c r="F554" s="56">
        <f t="shared" si="35"/>
        <v>650.05336</v>
      </c>
      <c r="G554" s="86"/>
    </row>
    <row r="555" spans="1:8" customFormat="1" x14ac:dyDescent="0.45">
      <c r="A555" s="25" t="s">
        <v>841</v>
      </c>
      <c r="B555" s="25">
        <v>6.6</v>
      </c>
      <c r="C555" s="25">
        <v>82</v>
      </c>
      <c r="D555" s="25">
        <v>17</v>
      </c>
      <c r="E555" s="25">
        <v>92.18</v>
      </c>
      <c r="F555" s="56">
        <f t="shared" si="35"/>
        <v>498.87815999999992</v>
      </c>
      <c r="G555" s="86"/>
    </row>
    <row r="556" spans="1:8" customFormat="1" x14ac:dyDescent="0.45">
      <c r="A556" s="25" t="s">
        <v>842</v>
      </c>
      <c r="B556" s="25">
        <v>11.1</v>
      </c>
      <c r="C556" s="25">
        <v>82</v>
      </c>
      <c r="D556" s="25">
        <v>17</v>
      </c>
      <c r="E556" s="25">
        <v>92.18</v>
      </c>
      <c r="F556" s="56">
        <f t="shared" si="35"/>
        <v>839.02235999999994</v>
      </c>
      <c r="G556" s="86"/>
    </row>
    <row r="557" spans="1:8" customFormat="1" x14ac:dyDescent="0.45">
      <c r="A557" s="25" t="s">
        <v>843</v>
      </c>
      <c r="B557" s="25">
        <v>20.2</v>
      </c>
      <c r="C557" s="25">
        <v>82</v>
      </c>
      <c r="D557" s="25">
        <v>17</v>
      </c>
      <c r="E557" s="25">
        <v>92.18</v>
      </c>
      <c r="F557" s="56">
        <f t="shared" si="35"/>
        <v>1526.8695200000002</v>
      </c>
      <c r="G557" s="86"/>
    </row>
    <row r="558" spans="1:8" customFormat="1" x14ac:dyDescent="0.45">
      <c r="A558" s="25" t="s">
        <v>844</v>
      </c>
      <c r="B558" s="25">
        <v>9.6999999999999993</v>
      </c>
      <c r="C558" s="25">
        <v>82</v>
      </c>
      <c r="D558" s="25">
        <v>17</v>
      </c>
      <c r="E558" s="25">
        <v>92.18</v>
      </c>
      <c r="F558" s="56">
        <f t="shared" si="35"/>
        <v>733.19972000000007</v>
      </c>
      <c r="G558" s="86"/>
    </row>
    <row r="559" spans="1:8" customFormat="1" x14ac:dyDescent="0.45">
      <c r="A559" s="25" t="s">
        <v>845</v>
      </c>
      <c r="B559" s="25">
        <v>10.8</v>
      </c>
      <c r="C559" s="25">
        <v>82</v>
      </c>
      <c r="D559" s="25">
        <v>17</v>
      </c>
      <c r="E559" s="25">
        <v>92.18</v>
      </c>
      <c r="F559" s="56">
        <f t="shared" si="35"/>
        <v>816.34608000000003</v>
      </c>
      <c r="G559" s="86"/>
    </row>
    <row r="560" spans="1:8" customFormat="1" x14ac:dyDescent="0.45">
      <c r="A560" s="25" t="s">
        <v>846</v>
      </c>
      <c r="B560" s="25">
        <v>14.4</v>
      </c>
      <c r="C560" s="25">
        <v>82</v>
      </c>
      <c r="D560" s="25">
        <v>17</v>
      </c>
      <c r="E560" s="25">
        <v>92.18</v>
      </c>
      <c r="F560" s="56">
        <f t="shared" si="35"/>
        <v>1088.46144</v>
      </c>
      <c r="G560" s="86"/>
    </row>
    <row r="561" spans="1:7" customFormat="1" x14ac:dyDescent="0.45">
      <c r="A561" s="25" t="s">
        <v>847</v>
      </c>
      <c r="B561" s="25">
        <v>12</v>
      </c>
      <c r="C561" s="25">
        <v>82</v>
      </c>
      <c r="D561" s="25">
        <v>17</v>
      </c>
      <c r="E561" s="25">
        <v>92.18</v>
      </c>
      <c r="F561" s="56">
        <f t="shared" si="35"/>
        <v>907.05120000000011</v>
      </c>
      <c r="G561" s="86"/>
    </row>
    <row r="562" spans="1:7" customFormat="1" x14ac:dyDescent="0.45">
      <c r="A562" s="25" t="s">
        <v>848</v>
      </c>
      <c r="B562" s="25">
        <v>20.100000000000001</v>
      </c>
      <c r="C562" s="25">
        <v>82</v>
      </c>
      <c r="D562" s="25">
        <v>17</v>
      </c>
      <c r="E562" s="25">
        <v>92.18</v>
      </c>
      <c r="F562" s="56">
        <f t="shared" si="35"/>
        <v>1519.3107600000001</v>
      </c>
      <c r="G562" s="86"/>
    </row>
    <row r="563" spans="1:7" customFormat="1" x14ac:dyDescent="0.45">
      <c r="A563" s="25" t="s">
        <v>849</v>
      </c>
      <c r="B563" s="25">
        <v>60</v>
      </c>
      <c r="C563" s="25">
        <v>82</v>
      </c>
      <c r="D563" s="25">
        <v>17</v>
      </c>
      <c r="E563" s="25">
        <v>92.18</v>
      </c>
      <c r="F563" s="56">
        <f t="shared" si="35"/>
        <v>4535.2560000000003</v>
      </c>
      <c r="G563" s="86"/>
    </row>
    <row r="564" spans="1:7" customFormat="1" x14ac:dyDescent="0.45">
      <c r="A564" s="25" t="s">
        <v>850</v>
      </c>
      <c r="B564" s="25">
        <v>40.5</v>
      </c>
      <c r="C564" s="25">
        <v>82</v>
      </c>
      <c r="D564" s="25">
        <v>17</v>
      </c>
      <c r="E564" s="25">
        <v>92.18</v>
      </c>
      <c r="F564" s="56">
        <f t="shared" si="35"/>
        <v>3061.2978000000003</v>
      </c>
      <c r="G564" s="86"/>
    </row>
    <row r="565" spans="1:7" customFormat="1" x14ac:dyDescent="0.45">
      <c r="A565" s="25" t="s">
        <v>851</v>
      </c>
      <c r="B565" s="25">
        <v>11.8</v>
      </c>
      <c r="C565" s="25">
        <v>82</v>
      </c>
      <c r="D565" s="25">
        <v>17</v>
      </c>
      <c r="E565" s="25">
        <v>92.18</v>
      </c>
      <c r="F565" s="56">
        <f t="shared" si="35"/>
        <v>891.93368000000009</v>
      </c>
      <c r="G565" s="86"/>
    </row>
    <row r="566" spans="1:7" customFormat="1" x14ac:dyDescent="0.45">
      <c r="A566" s="25" t="s">
        <v>852</v>
      </c>
      <c r="B566" s="25">
        <v>16.100000000000001</v>
      </c>
      <c r="C566" s="25">
        <v>82</v>
      </c>
      <c r="D566" s="25">
        <v>17</v>
      </c>
      <c r="E566" s="25">
        <v>92.18</v>
      </c>
      <c r="F566" s="56">
        <f t="shared" si="35"/>
        <v>1216.96036</v>
      </c>
      <c r="G566" s="86"/>
    </row>
    <row r="567" spans="1:7" customFormat="1" x14ac:dyDescent="0.45">
      <c r="A567" s="25" t="s">
        <v>853</v>
      </c>
      <c r="B567" s="25">
        <v>11.7</v>
      </c>
      <c r="C567" s="25">
        <v>82</v>
      </c>
      <c r="D567" s="25">
        <v>17</v>
      </c>
      <c r="E567" s="25">
        <v>92.18</v>
      </c>
      <c r="F567" s="56">
        <f t="shared" si="35"/>
        <v>884.37491999999997</v>
      </c>
      <c r="G567" s="86"/>
    </row>
    <row r="568" spans="1:7" customFormat="1" x14ac:dyDescent="0.45">
      <c r="A568" s="25" t="s">
        <v>854</v>
      </c>
      <c r="B568" s="25">
        <v>14.3</v>
      </c>
      <c r="C568" s="25">
        <v>82</v>
      </c>
      <c r="D568" s="25">
        <v>17</v>
      </c>
      <c r="E568" s="25">
        <v>92.18</v>
      </c>
      <c r="F568" s="56">
        <f t="shared" si="35"/>
        <v>1080.9026800000001</v>
      </c>
      <c r="G568" s="86"/>
    </row>
    <row r="569" spans="1:7" customFormat="1" x14ac:dyDescent="0.45">
      <c r="A569" s="25" t="s">
        <v>855</v>
      </c>
      <c r="B569" s="25">
        <v>20.2</v>
      </c>
      <c r="C569" s="25">
        <v>82</v>
      </c>
      <c r="D569" s="25">
        <v>17</v>
      </c>
      <c r="E569" s="25">
        <v>92.18</v>
      </c>
      <c r="F569" s="56">
        <f t="shared" si="35"/>
        <v>1526.8695200000002</v>
      </c>
      <c r="G569" s="86"/>
    </row>
    <row r="570" spans="1:7" customFormat="1" x14ac:dyDescent="0.45">
      <c r="A570" s="25" t="s">
        <v>856</v>
      </c>
      <c r="B570" s="25">
        <v>23.4</v>
      </c>
      <c r="C570" s="25">
        <v>82</v>
      </c>
      <c r="D570" s="25">
        <v>17</v>
      </c>
      <c r="E570" s="25">
        <v>92.18</v>
      </c>
      <c r="F570" s="56">
        <f t="shared" si="35"/>
        <v>1768.7498399999999</v>
      </c>
      <c r="G570" s="86"/>
    </row>
    <row r="571" spans="1:7" customFormat="1" x14ac:dyDescent="0.45">
      <c r="A571" s="25" t="s">
        <v>857</v>
      </c>
      <c r="B571" s="25">
        <v>14.9</v>
      </c>
      <c r="C571" s="25">
        <v>82</v>
      </c>
      <c r="D571" s="25">
        <v>17</v>
      </c>
      <c r="E571" s="25">
        <v>92.18</v>
      </c>
      <c r="F571" s="56">
        <f t="shared" si="35"/>
        <v>1126.2552400000002</v>
      </c>
      <c r="G571" s="86"/>
    </row>
    <row r="572" spans="1:7" customFormat="1" x14ac:dyDescent="0.45">
      <c r="A572" s="25" t="s">
        <v>858</v>
      </c>
      <c r="B572" s="25">
        <v>19</v>
      </c>
      <c r="C572" s="25">
        <v>82</v>
      </c>
      <c r="D572" s="25">
        <v>17</v>
      </c>
      <c r="E572" s="25">
        <v>92.18</v>
      </c>
      <c r="F572" s="56">
        <f t="shared" si="35"/>
        <v>1436.1644000000001</v>
      </c>
      <c r="G572" s="86"/>
    </row>
    <row r="573" spans="1:7" customFormat="1" x14ac:dyDescent="0.45">
      <c r="A573" s="25" t="s">
        <v>859</v>
      </c>
      <c r="B573" s="25">
        <v>24.2</v>
      </c>
      <c r="C573" s="25">
        <v>82</v>
      </c>
      <c r="D573" s="25">
        <v>17</v>
      </c>
      <c r="E573" s="25">
        <v>92.18</v>
      </c>
      <c r="F573" s="56">
        <f t="shared" si="35"/>
        <v>1829.21992</v>
      </c>
      <c r="G573" s="86"/>
    </row>
    <row r="574" spans="1:7" customFormat="1" x14ac:dyDescent="0.45">
      <c r="A574" s="25" t="s">
        <v>860</v>
      </c>
      <c r="B574" s="25">
        <v>14.6</v>
      </c>
      <c r="C574" s="25">
        <v>82</v>
      </c>
      <c r="D574" s="25">
        <v>17</v>
      </c>
      <c r="E574" s="25">
        <v>92.18</v>
      </c>
      <c r="F574" s="56">
        <f t="shared" si="35"/>
        <v>1103.5789600000003</v>
      </c>
      <c r="G574" s="86"/>
    </row>
    <row r="575" spans="1:7" x14ac:dyDescent="0.45">
      <c r="A575" s="11"/>
      <c r="B575" s="12"/>
      <c r="C575" s="22"/>
      <c r="D575" s="22"/>
      <c r="E575" s="14"/>
      <c r="F575" s="15">
        <f>B575*E575</f>
        <v>0</v>
      </c>
    </row>
    <row r="576" spans="1:7" x14ac:dyDescent="0.45">
      <c r="A576" s="23" t="s">
        <v>484</v>
      </c>
      <c r="B576" s="87" t="s">
        <v>1</v>
      </c>
      <c r="C576" s="87" t="s">
        <v>2</v>
      </c>
      <c r="D576" s="87" t="s">
        <v>3</v>
      </c>
      <c r="E576" s="87" t="s">
        <v>4</v>
      </c>
      <c r="F576" s="88" t="s">
        <v>5</v>
      </c>
      <c r="G576" s="23" t="s">
        <v>883</v>
      </c>
    </row>
    <row r="577" spans="1:6" x14ac:dyDescent="0.45">
      <c r="A577" s="4" t="s">
        <v>485</v>
      </c>
      <c r="B577" s="5">
        <v>10.15</v>
      </c>
      <c r="C577" s="10">
        <v>86</v>
      </c>
      <c r="D577" s="10">
        <v>-65</v>
      </c>
      <c r="E577" s="7">
        <v>90</v>
      </c>
      <c r="F577" s="8">
        <v>785.6099999999999</v>
      </c>
    </row>
    <row r="578" spans="1:6" x14ac:dyDescent="0.45">
      <c r="A578" s="4" t="s">
        <v>486</v>
      </c>
      <c r="B578" s="5">
        <v>9.7200000000000006</v>
      </c>
      <c r="C578" s="10">
        <v>86</v>
      </c>
      <c r="D578" s="10">
        <v>-65</v>
      </c>
      <c r="E578" s="7">
        <v>90</v>
      </c>
      <c r="F578" s="8">
        <v>752.32800000000009</v>
      </c>
    </row>
    <row r="579" spans="1:6" x14ac:dyDescent="0.45">
      <c r="A579" s="4" t="s">
        <v>487</v>
      </c>
      <c r="B579" s="5">
        <v>31.7</v>
      </c>
      <c r="C579" s="10">
        <v>86</v>
      </c>
      <c r="D579" s="10">
        <v>-65</v>
      </c>
      <c r="E579" s="7">
        <v>90</v>
      </c>
      <c r="F579" s="8">
        <v>2453.58</v>
      </c>
    </row>
    <row r="580" spans="1:6" x14ac:dyDescent="0.45">
      <c r="A580" s="4" t="s">
        <v>488</v>
      </c>
      <c r="B580" s="5">
        <v>24.1</v>
      </c>
      <c r="C580" s="10">
        <v>86</v>
      </c>
      <c r="D580" s="10">
        <v>-65</v>
      </c>
      <c r="E580" s="7">
        <v>90</v>
      </c>
      <c r="F580" s="8">
        <v>1865.34</v>
      </c>
    </row>
    <row r="581" spans="1:6" x14ac:dyDescent="0.45">
      <c r="A581" s="4" t="s">
        <v>489</v>
      </c>
      <c r="B581" s="5">
        <v>41.61</v>
      </c>
      <c r="C581" s="10">
        <v>86</v>
      </c>
      <c r="D581" s="10">
        <v>-65</v>
      </c>
      <c r="E581" s="7">
        <v>90</v>
      </c>
      <c r="F581" s="8">
        <v>3220.6139999999996</v>
      </c>
    </row>
    <row r="582" spans="1:6" x14ac:dyDescent="0.45">
      <c r="A582" s="4" t="s">
        <v>490</v>
      </c>
      <c r="B582" s="5">
        <v>6.75</v>
      </c>
      <c r="C582" s="10">
        <v>86</v>
      </c>
      <c r="D582" s="10">
        <v>-65</v>
      </c>
      <c r="E582" s="7">
        <v>90</v>
      </c>
      <c r="F582" s="8">
        <v>522.44999999999993</v>
      </c>
    </row>
    <row r="583" spans="1:6" x14ac:dyDescent="0.45">
      <c r="A583" s="4" t="s">
        <v>491</v>
      </c>
      <c r="B583" s="5">
        <v>9.8000000000000007</v>
      </c>
      <c r="C583" s="10">
        <v>86</v>
      </c>
      <c r="D583" s="10">
        <v>-65</v>
      </c>
      <c r="E583" s="7">
        <v>90</v>
      </c>
      <c r="F583" s="8">
        <v>758.5200000000001</v>
      </c>
    </row>
    <row r="584" spans="1:6" x14ac:dyDescent="0.45">
      <c r="A584" s="4" t="s">
        <v>492</v>
      </c>
      <c r="B584" s="5">
        <v>6.66</v>
      </c>
      <c r="C584" s="10">
        <v>86</v>
      </c>
      <c r="D584" s="10">
        <v>-65</v>
      </c>
      <c r="E584" s="7">
        <v>90</v>
      </c>
      <c r="F584" s="8">
        <v>515.48400000000004</v>
      </c>
    </row>
    <row r="585" spans="1:6" x14ac:dyDescent="0.45">
      <c r="A585" s="4" t="s">
        <v>493</v>
      </c>
      <c r="B585" s="5">
        <v>36</v>
      </c>
      <c r="C585" s="10">
        <v>86</v>
      </c>
      <c r="D585" s="10">
        <v>-65</v>
      </c>
      <c r="E585" s="7">
        <v>90</v>
      </c>
      <c r="F585" s="8">
        <v>2786.4</v>
      </c>
    </row>
    <row r="586" spans="1:6" x14ac:dyDescent="0.45">
      <c r="A586" s="4" t="s">
        <v>494</v>
      </c>
      <c r="B586" s="5">
        <v>40.5</v>
      </c>
      <c r="C586" s="10">
        <v>86</v>
      </c>
      <c r="D586" s="10">
        <v>-65</v>
      </c>
      <c r="E586" s="7">
        <v>90</v>
      </c>
      <c r="F586" s="8">
        <v>3134.7</v>
      </c>
    </row>
    <row r="587" spans="1:6" x14ac:dyDescent="0.45">
      <c r="A587" s="4" t="s">
        <v>495</v>
      </c>
      <c r="B587" s="5">
        <v>40.5</v>
      </c>
      <c r="C587" s="10">
        <v>86</v>
      </c>
      <c r="D587" s="10">
        <v>-65</v>
      </c>
      <c r="E587" s="7">
        <v>90</v>
      </c>
      <c r="F587" s="8">
        <v>3134.7</v>
      </c>
    </row>
    <row r="588" spans="1:6" x14ac:dyDescent="0.45">
      <c r="A588" s="4" t="s">
        <v>496</v>
      </c>
      <c r="B588" s="5">
        <v>23.5</v>
      </c>
      <c r="C588" s="10">
        <v>86</v>
      </c>
      <c r="D588" s="10">
        <v>-65</v>
      </c>
      <c r="E588" s="7">
        <v>90</v>
      </c>
      <c r="F588" s="8">
        <v>1818.9</v>
      </c>
    </row>
    <row r="589" spans="1:6" x14ac:dyDescent="0.45">
      <c r="A589" s="4" t="s">
        <v>497</v>
      </c>
      <c r="B589" s="5">
        <v>17.100000000000001</v>
      </c>
      <c r="C589" s="10">
        <v>76</v>
      </c>
      <c r="D589" s="10">
        <v>-11</v>
      </c>
      <c r="E589" s="7">
        <v>91.5</v>
      </c>
      <c r="F589" s="8">
        <v>1189.1340000000002</v>
      </c>
    </row>
    <row r="590" spans="1:6" x14ac:dyDescent="0.45">
      <c r="A590" s="4" t="s">
        <v>498</v>
      </c>
      <c r="B590" s="5">
        <v>12.7</v>
      </c>
      <c r="C590" s="10">
        <v>77</v>
      </c>
      <c r="D590" s="10">
        <v>-12</v>
      </c>
      <c r="E590" s="7">
        <v>91.5</v>
      </c>
      <c r="F590" s="8">
        <v>894.77850000000001</v>
      </c>
    </row>
    <row r="591" spans="1:6" x14ac:dyDescent="0.45">
      <c r="A591" s="4" t="s">
        <v>499</v>
      </c>
      <c r="B591" s="5">
        <v>23.5</v>
      </c>
      <c r="C591" s="10">
        <v>77</v>
      </c>
      <c r="D591" s="10">
        <v>-12</v>
      </c>
      <c r="E591" s="7">
        <v>91.5</v>
      </c>
      <c r="F591" s="8">
        <v>1655.6924999999999</v>
      </c>
    </row>
    <row r="592" spans="1:6" x14ac:dyDescent="0.45">
      <c r="A592" s="4" t="s">
        <v>500</v>
      </c>
      <c r="B592" s="5">
        <v>66.8</v>
      </c>
      <c r="C592" s="10">
        <v>82</v>
      </c>
      <c r="D592" s="10">
        <v>-17</v>
      </c>
      <c r="E592" s="7">
        <v>95</v>
      </c>
      <c r="F592" s="8">
        <v>5203.7199999999993</v>
      </c>
    </row>
    <row r="593" spans="1:7" x14ac:dyDescent="0.45">
      <c r="A593" s="11" t="s">
        <v>501</v>
      </c>
      <c r="B593" s="12">
        <v>24.6</v>
      </c>
      <c r="C593" s="22">
        <v>82</v>
      </c>
      <c r="D593" s="22">
        <v>-17</v>
      </c>
      <c r="E593" s="14">
        <v>90.6</v>
      </c>
      <c r="F593" s="15">
        <v>1827.5832</v>
      </c>
    </row>
    <row r="594" spans="1:7" x14ac:dyDescent="0.45">
      <c r="A594" s="4" t="s">
        <v>502</v>
      </c>
      <c r="B594" s="5">
        <v>9.1999999999999993</v>
      </c>
      <c r="C594" s="10">
        <v>80.650000000000006</v>
      </c>
      <c r="D594" s="10">
        <v>-31.75</v>
      </c>
      <c r="E594" s="7">
        <v>90</v>
      </c>
      <c r="F594" s="8">
        <f t="shared" ref="F594:F602" si="36">(((B594*C594)/100)*E594)</f>
        <v>667.78200000000004</v>
      </c>
    </row>
    <row r="595" spans="1:7" x14ac:dyDescent="0.45">
      <c r="A595" s="4" t="s">
        <v>503</v>
      </c>
      <c r="B595" s="5">
        <v>7.75</v>
      </c>
      <c r="C595" s="10">
        <v>80.650000000000006</v>
      </c>
      <c r="D595" s="10">
        <v>-31.75</v>
      </c>
      <c r="E595" s="7">
        <v>90</v>
      </c>
      <c r="F595" s="8">
        <f t="shared" si="36"/>
        <v>562.53375000000005</v>
      </c>
    </row>
    <row r="596" spans="1:7" x14ac:dyDescent="0.45">
      <c r="A596" s="4" t="s">
        <v>504</v>
      </c>
      <c r="B596" s="5">
        <v>7.3</v>
      </c>
      <c r="C596" s="10">
        <v>80.650000000000006</v>
      </c>
      <c r="D596" s="10">
        <v>-31.75</v>
      </c>
      <c r="E596" s="7">
        <v>90</v>
      </c>
      <c r="F596" s="8">
        <f t="shared" si="36"/>
        <v>529.87049999999999</v>
      </c>
    </row>
    <row r="597" spans="1:7" x14ac:dyDescent="0.45">
      <c r="A597" s="4" t="s">
        <v>505</v>
      </c>
      <c r="B597" s="5">
        <v>7.05</v>
      </c>
      <c r="C597" s="10">
        <v>80.650000000000006</v>
      </c>
      <c r="D597" s="10">
        <v>-31.75</v>
      </c>
      <c r="E597" s="7">
        <v>90</v>
      </c>
      <c r="F597" s="8">
        <f t="shared" si="36"/>
        <v>511.72424999999993</v>
      </c>
    </row>
    <row r="598" spans="1:7" x14ac:dyDescent="0.45">
      <c r="A598" s="4" t="s">
        <v>506</v>
      </c>
      <c r="B598" s="5">
        <v>7.1</v>
      </c>
      <c r="C598" s="10">
        <v>80.650000000000006</v>
      </c>
      <c r="D598" s="10">
        <v>-31.75</v>
      </c>
      <c r="E598" s="7">
        <v>90</v>
      </c>
      <c r="F598" s="8">
        <f t="shared" si="36"/>
        <v>515.35350000000005</v>
      </c>
    </row>
    <row r="599" spans="1:7" x14ac:dyDescent="0.45">
      <c r="A599" s="4" t="s">
        <v>507</v>
      </c>
      <c r="B599" s="5">
        <v>7.7</v>
      </c>
      <c r="C599" s="10">
        <v>80.650000000000006</v>
      </c>
      <c r="D599" s="10">
        <v>-31.75</v>
      </c>
      <c r="E599" s="7">
        <v>90</v>
      </c>
      <c r="F599" s="8">
        <f t="shared" si="36"/>
        <v>558.9045000000001</v>
      </c>
    </row>
    <row r="600" spans="1:7" x14ac:dyDescent="0.45">
      <c r="A600" s="4" t="s">
        <v>508</v>
      </c>
      <c r="B600" s="5">
        <v>6.55</v>
      </c>
      <c r="C600" s="10">
        <v>80.650000000000006</v>
      </c>
      <c r="D600" s="10">
        <v>-31.75</v>
      </c>
      <c r="E600" s="7">
        <v>90</v>
      </c>
      <c r="F600" s="8">
        <f t="shared" si="36"/>
        <v>475.43175000000002</v>
      </c>
    </row>
    <row r="601" spans="1:7" x14ac:dyDescent="0.45">
      <c r="A601" s="4" t="s">
        <v>509</v>
      </c>
      <c r="B601" s="5">
        <v>7.8</v>
      </c>
      <c r="C601" s="10">
        <v>80.650000000000006</v>
      </c>
      <c r="D601" s="10">
        <v>-31.75</v>
      </c>
      <c r="E601" s="7">
        <v>90</v>
      </c>
      <c r="F601" s="8">
        <f t="shared" si="36"/>
        <v>566.16300000000001</v>
      </c>
    </row>
    <row r="602" spans="1:7" x14ac:dyDescent="0.45">
      <c r="A602" s="4" t="s">
        <v>510</v>
      </c>
      <c r="B602" s="5">
        <v>9.1</v>
      </c>
      <c r="C602" s="10">
        <v>80.650000000000006</v>
      </c>
      <c r="D602" s="10">
        <v>-31.75</v>
      </c>
      <c r="E602" s="7">
        <v>90</v>
      </c>
      <c r="F602" s="8">
        <f t="shared" si="36"/>
        <v>660.52350000000013</v>
      </c>
    </row>
    <row r="603" spans="1:7" x14ac:dyDescent="0.45">
      <c r="A603" s="4" t="s">
        <v>511</v>
      </c>
      <c r="B603" s="5">
        <v>7.8</v>
      </c>
      <c r="C603" s="10">
        <v>80.650000000000006</v>
      </c>
      <c r="D603" s="10">
        <v>-31.75</v>
      </c>
      <c r="E603" s="7">
        <v>90</v>
      </c>
      <c r="F603" s="8">
        <f>(((B603*C603)/100)*E603)</f>
        <v>566.16300000000001</v>
      </c>
    </row>
    <row r="604" spans="1:7" x14ac:dyDescent="0.45">
      <c r="A604" s="4" t="s">
        <v>947</v>
      </c>
      <c r="B604" s="5">
        <v>35</v>
      </c>
      <c r="C604" s="10">
        <v>80.650000000000006</v>
      </c>
      <c r="D604" s="10">
        <v>-31.75</v>
      </c>
      <c r="E604" s="7">
        <v>90</v>
      </c>
      <c r="F604" s="8">
        <f>(((B604*C604)/100)*E604)</f>
        <v>2540.4749999999999</v>
      </c>
    </row>
    <row r="605" spans="1:7" x14ac:dyDescent="0.45">
      <c r="A605" s="4" t="s">
        <v>876</v>
      </c>
      <c r="B605" s="5">
        <v>14.7</v>
      </c>
      <c r="C605" s="10">
        <v>80</v>
      </c>
      <c r="D605" s="10">
        <v>-31.75</v>
      </c>
      <c r="E605" s="7">
        <v>95.8</v>
      </c>
      <c r="F605" s="8">
        <f t="shared" ref="F605:F611" si="37">(((B605*C605)/100)*E605)</f>
        <v>1126.6079999999999</v>
      </c>
    </row>
    <row r="606" spans="1:7" x14ac:dyDescent="0.45">
      <c r="A606" s="4" t="s">
        <v>877</v>
      </c>
      <c r="B606" s="5">
        <v>10</v>
      </c>
      <c r="C606" s="10">
        <v>80</v>
      </c>
      <c r="D606" s="10">
        <v>-31.75</v>
      </c>
      <c r="E606" s="7">
        <v>95.8</v>
      </c>
      <c r="F606" s="8">
        <f t="shared" si="37"/>
        <v>766.4</v>
      </c>
      <c r="G606" s="83"/>
    </row>
    <row r="607" spans="1:7" x14ac:dyDescent="0.45">
      <c r="A607" s="4" t="s">
        <v>878</v>
      </c>
      <c r="B607" s="5">
        <v>10.4</v>
      </c>
      <c r="C607" s="10">
        <v>80</v>
      </c>
      <c r="D607" s="10">
        <v>-31.75</v>
      </c>
      <c r="E607" s="7">
        <v>95.8</v>
      </c>
      <c r="F607" s="8">
        <f t="shared" si="37"/>
        <v>797.05600000000004</v>
      </c>
    </row>
    <row r="608" spans="1:7" x14ac:dyDescent="0.45">
      <c r="A608" s="4" t="s">
        <v>879</v>
      </c>
      <c r="B608" s="5">
        <v>13.5</v>
      </c>
      <c r="C608" s="10">
        <v>80</v>
      </c>
      <c r="D608" s="10">
        <v>-31.75</v>
      </c>
      <c r="E608" s="7">
        <v>95.8</v>
      </c>
      <c r="F608" s="8">
        <f t="shared" si="37"/>
        <v>1034.6400000000001</v>
      </c>
    </row>
    <row r="609" spans="1:6" x14ac:dyDescent="0.45">
      <c r="A609" s="4" t="s">
        <v>880</v>
      </c>
      <c r="B609" s="5">
        <v>13.5</v>
      </c>
      <c r="C609" s="10">
        <v>80</v>
      </c>
      <c r="D609" s="10">
        <v>-31.75</v>
      </c>
      <c r="E609" s="7">
        <v>95.8</v>
      </c>
      <c r="F609" s="8">
        <f t="shared" si="37"/>
        <v>1034.6400000000001</v>
      </c>
    </row>
    <row r="610" spans="1:6" x14ac:dyDescent="0.45">
      <c r="A610" s="4" t="s">
        <v>881</v>
      </c>
      <c r="B610" s="5">
        <v>13.2</v>
      </c>
      <c r="C610" s="10">
        <v>80</v>
      </c>
      <c r="D610" s="10">
        <v>-31.75</v>
      </c>
      <c r="E610" s="7">
        <v>95.8</v>
      </c>
      <c r="F610" s="8">
        <f t="shared" si="37"/>
        <v>1011.648</v>
      </c>
    </row>
    <row r="611" spans="1:6" x14ac:dyDescent="0.45">
      <c r="A611" s="11" t="s">
        <v>882</v>
      </c>
      <c r="B611" s="12">
        <v>35</v>
      </c>
      <c r="C611" s="10">
        <v>80</v>
      </c>
      <c r="D611" s="10">
        <v>-31.75</v>
      </c>
      <c r="E611" s="7">
        <v>95.8</v>
      </c>
      <c r="F611" s="8">
        <f t="shared" si="37"/>
        <v>2682.4</v>
      </c>
    </row>
    <row r="612" spans="1:6" x14ac:dyDescent="0.45">
      <c r="A612" s="68"/>
      <c r="B612" s="90"/>
      <c r="C612" s="91"/>
      <c r="D612" s="91"/>
      <c r="E612" s="92"/>
      <c r="F612" s="78"/>
    </row>
    <row r="613" spans="1:6" x14ac:dyDescent="0.45">
      <c r="A613" s="68"/>
      <c r="B613" s="90"/>
      <c r="C613" s="91"/>
      <c r="D613" s="91"/>
      <c r="E613" s="92"/>
      <c r="F613" s="78"/>
    </row>
    <row r="614" spans="1:6" x14ac:dyDescent="0.45">
      <c r="A614" s="23" t="s">
        <v>512</v>
      </c>
      <c r="B614" s="87" t="s">
        <v>1</v>
      </c>
      <c r="C614" s="87" t="s">
        <v>2</v>
      </c>
      <c r="D614" s="87" t="s">
        <v>3</v>
      </c>
      <c r="E614" s="87" t="s">
        <v>4</v>
      </c>
      <c r="F614" s="88" t="s">
        <v>5</v>
      </c>
    </row>
    <row r="615" spans="1:6" x14ac:dyDescent="0.45">
      <c r="A615" s="4" t="s">
        <v>513</v>
      </c>
      <c r="B615" s="5">
        <v>10.5</v>
      </c>
      <c r="C615" s="10">
        <v>92.5</v>
      </c>
      <c r="D615" s="10">
        <v>-71.5</v>
      </c>
      <c r="E615" s="7">
        <v>127</v>
      </c>
      <c r="F615" s="8">
        <f>B615*E615</f>
        <v>1333.5</v>
      </c>
    </row>
    <row r="616" spans="1:6" x14ac:dyDescent="0.45">
      <c r="A616" s="4" t="s">
        <v>514</v>
      </c>
      <c r="B616" s="5">
        <v>8.1</v>
      </c>
      <c r="C616" s="10">
        <v>92.5</v>
      </c>
      <c r="D616" s="10">
        <v>-71.5</v>
      </c>
      <c r="E616" s="7">
        <v>127</v>
      </c>
      <c r="F616" s="8">
        <f t="shared" ref="F616:F627" si="38">B616*E616</f>
        <v>1028.7</v>
      </c>
    </row>
    <row r="617" spans="1:6" x14ac:dyDescent="0.45">
      <c r="A617" s="4" t="s">
        <v>515</v>
      </c>
      <c r="B617" s="5">
        <v>7.38</v>
      </c>
      <c r="C617" s="10">
        <v>92.5</v>
      </c>
      <c r="D617" s="10">
        <v>-71.5</v>
      </c>
      <c r="E617" s="7">
        <v>127</v>
      </c>
      <c r="F617" s="8">
        <f t="shared" si="38"/>
        <v>937.26</v>
      </c>
    </row>
    <row r="618" spans="1:6" x14ac:dyDescent="0.45">
      <c r="A618" s="4" t="s">
        <v>516</v>
      </c>
      <c r="B618" s="5">
        <v>7.07</v>
      </c>
      <c r="C618" s="10">
        <v>92.5</v>
      </c>
      <c r="D618" s="10">
        <v>-71.5</v>
      </c>
      <c r="E618" s="7">
        <v>127</v>
      </c>
      <c r="F618" s="8">
        <f t="shared" si="38"/>
        <v>897.89</v>
      </c>
    </row>
    <row r="619" spans="1:6" x14ac:dyDescent="0.45">
      <c r="A619" s="4" t="s">
        <v>517</v>
      </c>
      <c r="B619" s="5">
        <v>6.37</v>
      </c>
      <c r="C619" s="10">
        <v>92.5</v>
      </c>
      <c r="D619" s="10">
        <v>-71.5</v>
      </c>
      <c r="E619" s="7">
        <v>127</v>
      </c>
      <c r="F619" s="8">
        <f t="shared" si="38"/>
        <v>808.99</v>
      </c>
    </row>
    <row r="620" spans="1:6" x14ac:dyDescent="0.45">
      <c r="A620" s="4" t="s">
        <v>518</v>
      </c>
      <c r="B620" s="5">
        <v>6.71</v>
      </c>
      <c r="C620" s="10">
        <v>92.5</v>
      </c>
      <c r="D620" s="10">
        <v>-71.5</v>
      </c>
      <c r="E620" s="7">
        <v>127</v>
      </c>
      <c r="F620" s="8">
        <f t="shared" si="38"/>
        <v>852.17</v>
      </c>
    </row>
    <row r="621" spans="1:6" x14ac:dyDescent="0.45">
      <c r="A621" s="4" t="s">
        <v>519</v>
      </c>
      <c r="B621" s="5">
        <v>6.5</v>
      </c>
      <c r="C621" s="10">
        <v>92.5</v>
      </c>
      <c r="D621" s="10">
        <v>-71.5</v>
      </c>
      <c r="E621" s="7">
        <v>127</v>
      </c>
      <c r="F621" s="8">
        <f t="shared" si="38"/>
        <v>825.5</v>
      </c>
    </row>
    <row r="622" spans="1:6" x14ac:dyDescent="0.45">
      <c r="A622" s="4" t="s">
        <v>520</v>
      </c>
      <c r="B622" s="5">
        <v>6.69</v>
      </c>
      <c r="C622" s="10">
        <v>92.5</v>
      </c>
      <c r="D622" s="10">
        <v>-71.5</v>
      </c>
      <c r="E622" s="7">
        <v>127</v>
      </c>
      <c r="F622" s="8">
        <f t="shared" si="38"/>
        <v>849.63</v>
      </c>
    </row>
    <row r="623" spans="1:6" x14ac:dyDescent="0.45">
      <c r="A623" s="4" t="s">
        <v>521</v>
      </c>
      <c r="B623" s="5">
        <v>6.3</v>
      </c>
      <c r="C623" s="10">
        <v>92.5</v>
      </c>
      <c r="D623" s="10">
        <v>-71.5</v>
      </c>
      <c r="E623" s="7">
        <v>127</v>
      </c>
      <c r="F623" s="8">
        <f t="shared" si="38"/>
        <v>800.1</v>
      </c>
    </row>
    <row r="624" spans="1:6" x14ac:dyDescent="0.45">
      <c r="A624" s="4" t="s">
        <v>522</v>
      </c>
      <c r="B624" s="5">
        <v>6.8</v>
      </c>
      <c r="C624" s="10">
        <v>92.5</v>
      </c>
      <c r="D624" s="10">
        <v>-71.5</v>
      </c>
      <c r="E624" s="7">
        <v>127</v>
      </c>
      <c r="F624" s="8">
        <f t="shared" si="38"/>
        <v>863.6</v>
      </c>
    </row>
    <row r="625" spans="1:6" x14ac:dyDescent="0.45">
      <c r="A625" s="4" t="s">
        <v>523</v>
      </c>
      <c r="B625" s="5">
        <v>10.5</v>
      </c>
      <c r="C625" s="10">
        <v>92.5</v>
      </c>
      <c r="D625" s="10">
        <v>-71.5</v>
      </c>
      <c r="E625" s="7">
        <v>165</v>
      </c>
      <c r="F625" s="8">
        <f t="shared" si="38"/>
        <v>1732.5</v>
      </c>
    </row>
    <row r="626" spans="1:6" x14ac:dyDescent="0.45">
      <c r="A626" s="4" t="s">
        <v>524</v>
      </c>
      <c r="B626" s="5">
        <v>8.14</v>
      </c>
      <c r="C626" s="10">
        <v>92.5</v>
      </c>
      <c r="D626" s="25">
        <v>92.5</v>
      </c>
      <c r="E626" s="25">
        <v>121.28</v>
      </c>
      <c r="F626" s="8">
        <f t="shared" si="38"/>
        <v>987.21920000000011</v>
      </c>
    </row>
    <row r="627" spans="1:6" x14ac:dyDescent="0.45">
      <c r="A627" s="4" t="s">
        <v>525</v>
      </c>
      <c r="B627" s="5">
        <v>6.5</v>
      </c>
      <c r="C627" s="10">
        <v>92.5</v>
      </c>
      <c r="D627" s="25">
        <v>92.5</v>
      </c>
      <c r="E627" s="25">
        <v>121.28</v>
      </c>
      <c r="F627" s="8">
        <f t="shared" si="38"/>
        <v>788.32</v>
      </c>
    </row>
    <row r="628" spans="1:6" x14ac:dyDescent="0.45">
      <c r="A628" s="4" t="s">
        <v>526</v>
      </c>
      <c r="B628" s="5">
        <v>6.6</v>
      </c>
      <c r="C628" s="10">
        <v>92.5</v>
      </c>
      <c r="D628" s="25">
        <v>92.5</v>
      </c>
      <c r="E628" s="25">
        <v>121.28</v>
      </c>
      <c r="F628" s="8">
        <f>B628*E628</f>
        <v>800.44799999999998</v>
      </c>
    </row>
    <row r="629" spans="1:6" x14ac:dyDescent="0.45">
      <c r="A629" s="4" t="s">
        <v>527</v>
      </c>
      <c r="B629" s="5">
        <v>8</v>
      </c>
      <c r="C629" s="10">
        <v>76</v>
      </c>
      <c r="D629" s="10">
        <f>65-C629</f>
        <v>-11</v>
      </c>
      <c r="E629" s="25">
        <v>91.5</v>
      </c>
      <c r="F629" s="8">
        <f>(((B629*C629)/100)*E629)</f>
        <v>556.32000000000005</v>
      </c>
    </row>
    <row r="630" spans="1:6" x14ac:dyDescent="0.45">
      <c r="A630" s="4" t="s">
        <v>528</v>
      </c>
      <c r="B630" s="5">
        <v>4</v>
      </c>
      <c r="C630" s="10">
        <v>76</v>
      </c>
      <c r="D630" s="10">
        <f t="shared" ref="D630:D633" si="39">65-C630</f>
        <v>-11</v>
      </c>
      <c r="E630" s="25">
        <v>91.5</v>
      </c>
      <c r="F630" s="8">
        <f>(((B630*C630)/100)*E630)</f>
        <v>278.16000000000003</v>
      </c>
    </row>
    <row r="631" spans="1:6" x14ac:dyDescent="0.45">
      <c r="A631" s="4" t="s">
        <v>529</v>
      </c>
      <c r="B631" s="5">
        <v>6.4</v>
      </c>
      <c r="C631" s="10">
        <v>76</v>
      </c>
      <c r="D631" s="10">
        <f t="shared" si="39"/>
        <v>-11</v>
      </c>
      <c r="E631" s="25">
        <v>91.5</v>
      </c>
      <c r="F631" s="8">
        <f>(((B631*C631)/100)*E631)</f>
        <v>445.0560000000001</v>
      </c>
    </row>
    <row r="632" spans="1:6" x14ac:dyDescent="0.45">
      <c r="A632" s="4" t="s">
        <v>530</v>
      </c>
      <c r="B632" s="5">
        <v>6.2</v>
      </c>
      <c r="C632" s="10">
        <v>76</v>
      </c>
      <c r="D632" s="10">
        <f t="shared" si="39"/>
        <v>-11</v>
      </c>
      <c r="E632" s="25">
        <v>91.5</v>
      </c>
      <c r="F632" s="8">
        <f>(((B632*C632)/100)*E632)</f>
        <v>431.14799999999997</v>
      </c>
    </row>
    <row r="633" spans="1:6" x14ac:dyDescent="0.45">
      <c r="A633" s="4" t="s">
        <v>531</v>
      </c>
      <c r="B633" s="5">
        <v>11.4</v>
      </c>
      <c r="C633" s="10">
        <v>76</v>
      </c>
      <c r="D633" s="10">
        <f t="shared" si="39"/>
        <v>-11</v>
      </c>
      <c r="E633" s="25">
        <v>91.5</v>
      </c>
      <c r="F633" s="8">
        <f>(((B633*C633)/100)*E633)</f>
        <v>792.75599999999997</v>
      </c>
    </row>
    <row r="634" spans="1:6" x14ac:dyDescent="0.45">
      <c r="A634" s="4" t="s">
        <v>948</v>
      </c>
      <c r="B634" s="5">
        <v>6.28</v>
      </c>
      <c r="C634" s="10">
        <v>92.5</v>
      </c>
      <c r="D634" s="10">
        <v>92.5</v>
      </c>
      <c r="E634" s="25">
        <v>138</v>
      </c>
      <c r="F634" s="8">
        <f>B634*E634</f>
        <v>866.64</v>
      </c>
    </row>
    <row r="635" spans="1:6" x14ac:dyDescent="0.45">
      <c r="A635" s="4" t="s">
        <v>949</v>
      </c>
      <c r="B635" s="5">
        <v>6.65</v>
      </c>
      <c r="C635" s="10">
        <v>92.5</v>
      </c>
      <c r="D635" s="10">
        <v>92.5</v>
      </c>
      <c r="E635" s="25">
        <v>138</v>
      </c>
      <c r="F635" s="8">
        <f t="shared" ref="F635:F641" si="40">B635*E635</f>
        <v>917.7</v>
      </c>
    </row>
    <row r="636" spans="1:6" x14ac:dyDescent="0.45">
      <c r="A636" s="4" t="s">
        <v>950</v>
      </c>
      <c r="B636" s="5">
        <v>6.72</v>
      </c>
      <c r="C636" s="10">
        <v>92.5</v>
      </c>
      <c r="D636" s="10">
        <v>92.5</v>
      </c>
      <c r="E636" s="25">
        <v>138</v>
      </c>
      <c r="F636" s="8">
        <f t="shared" si="40"/>
        <v>927.36</v>
      </c>
    </row>
    <row r="637" spans="1:6" x14ac:dyDescent="0.45">
      <c r="A637" s="4" t="s">
        <v>951</v>
      </c>
      <c r="B637" s="5">
        <v>7.87</v>
      </c>
      <c r="C637" s="10">
        <v>92.5</v>
      </c>
      <c r="D637" s="10">
        <v>92.5</v>
      </c>
      <c r="E637" s="25">
        <v>138</v>
      </c>
      <c r="F637" s="8">
        <f t="shared" si="40"/>
        <v>1086.06</v>
      </c>
    </row>
    <row r="638" spans="1:6" x14ac:dyDescent="0.45">
      <c r="A638" s="4" t="s">
        <v>952</v>
      </c>
      <c r="B638" s="5">
        <v>6.3</v>
      </c>
      <c r="C638" s="10">
        <v>92.5</v>
      </c>
      <c r="D638" s="10">
        <v>92.5</v>
      </c>
      <c r="E638" s="25">
        <v>138</v>
      </c>
      <c r="F638" s="8">
        <f t="shared" si="40"/>
        <v>869.4</v>
      </c>
    </row>
    <row r="639" spans="1:6" x14ac:dyDescent="0.45">
      <c r="A639" s="4" t="s">
        <v>953</v>
      </c>
      <c r="B639" s="5">
        <v>7.25</v>
      </c>
      <c r="C639" s="10">
        <v>92.5</v>
      </c>
      <c r="D639" s="10">
        <v>92.5</v>
      </c>
      <c r="E639" s="25">
        <v>138</v>
      </c>
      <c r="F639" s="8">
        <f t="shared" si="40"/>
        <v>1000.5</v>
      </c>
    </row>
    <row r="640" spans="1:6" x14ac:dyDescent="0.45">
      <c r="A640" s="4" t="s">
        <v>954</v>
      </c>
      <c r="B640" s="5">
        <v>6.9</v>
      </c>
      <c r="C640" s="10">
        <v>92.5</v>
      </c>
      <c r="D640" s="10">
        <v>92.5</v>
      </c>
      <c r="E640" s="25">
        <v>138</v>
      </c>
      <c r="F640" s="8">
        <f t="shared" si="40"/>
        <v>952.2</v>
      </c>
    </row>
    <row r="641" spans="1:6" x14ac:dyDescent="0.45">
      <c r="A641" s="4" t="s">
        <v>955</v>
      </c>
      <c r="B641" s="5">
        <v>7.4</v>
      </c>
      <c r="C641" s="10">
        <v>92.5</v>
      </c>
      <c r="D641" s="10">
        <v>92.5</v>
      </c>
      <c r="E641" s="25">
        <v>138</v>
      </c>
      <c r="F641" s="8">
        <f t="shared" si="40"/>
        <v>1021.2</v>
      </c>
    </row>
    <row r="642" spans="1:6" x14ac:dyDescent="0.45">
      <c r="A642" s="4" t="s">
        <v>956</v>
      </c>
      <c r="B642" s="12">
        <v>7.45</v>
      </c>
      <c r="C642" s="22">
        <v>92.5</v>
      </c>
      <c r="D642" s="22">
        <v>92.5</v>
      </c>
      <c r="E642" s="26">
        <v>138</v>
      </c>
      <c r="F642" s="15">
        <f>B642*E642</f>
        <v>1028.1000000000001</v>
      </c>
    </row>
    <row r="643" spans="1:6" x14ac:dyDescent="0.45">
      <c r="A643" s="62"/>
      <c r="B643" s="75"/>
      <c r="C643" s="76"/>
      <c r="D643" s="76"/>
      <c r="E643" s="93"/>
      <c r="F643" s="94"/>
    </row>
    <row r="644" spans="1:6" x14ac:dyDescent="0.45">
      <c r="A644" s="62"/>
      <c r="B644" s="75"/>
      <c r="C644" s="76"/>
      <c r="D644" s="76"/>
      <c r="E644" s="93"/>
      <c r="F644" s="94"/>
    </row>
    <row r="645" spans="1:6" x14ac:dyDescent="0.45">
      <c r="A645" s="23" t="s">
        <v>799</v>
      </c>
      <c r="B645" s="87" t="s">
        <v>1</v>
      </c>
      <c r="C645" s="87" t="s">
        <v>2</v>
      </c>
      <c r="D645" s="87" t="s">
        <v>3</v>
      </c>
      <c r="E645" s="87" t="s">
        <v>4</v>
      </c>
      <c r="F645" s="88" t="s">
        <v>5</v>
      </c>
    </row>
    <row r="646" spans="1:6" x14ac:dyDescent="0.45">
      <c r="A646" s="4" t="s">
        <v>532</v>
      </c>
      <c r="B646" s="5">
        <v>29.6</v>
      </c>
      <c r="C646" s="10">
        <v>92.5</v>
      </c>
      <c r="D646" s="10">
        <v>-71.5</v>
      </c>
      <c r="E646" s="7">
        <v>101</v>
      </c>
      <c r="F646" s="8">
        <f>B646*E646</f>
        <v>2989.6000000000004</v>
      </c>
    </row>
    <row r="647" spans="1:6" x14ac:dyDescent="0.45">
      <c r="A647" s="4" t="s">
        <v>533</v>
      </c>
      <c r="B647" s="5">
        <v>30.5</v>
      </c>
      <c r="C647" s="10">
        <v>85</v>
      </c>
      <c r="D647" s="10">
        <v>-64</v>
      </c>
      <c r="E647" s="7">
        <v>89</v>
      </c>
      <c r="F647" s="8">
        <f>B647*C647/100*E647</f>
        <v>2307.3250000000003</v>
      </c>
    </row>
    <row r="648" spans="1:6" x14ac:dyDescent="0.45">
      <c r="A648" s="4" t="s">
        <v>534</v>
      </c>
      <c r="B648" s="5">
        <v>32.799999999999997</v>
      </c>
      <c r="C648" s="10">
        <v>85</v>
      </c>
      <c r="D648" s="10">
        <v>-64</v>
      </c>
      <c r="E648" s="7">
        <v>89</v>
      </c>
      <c r="F648" s="8">
        <f t="shared" ref="F648:F658" si="41">B648*C648/100*E648</f>
        <v>2481.3199999999997</v>
      </c>
    </row>
    <row r="649" spans="1:6" x14ac:dyDescent="0.45">
      <c r="A649" s="4" t="s">
        <v>535</v>
      </c>
      <c r="B649" s="5">
        <v>20.350000000000001</v>
      </c>
      <c r="C649" s="10">
        <v>85</v>
      </c>
      <c r="D649" s="10">
        <v>-64</v>
      </c>
      <c r="E649" s="7">
        <v>89</v>
      </c>
      <c r="F649" s="8">
        <f t="shared" si="41"/>
        <v>1539.4775000000002</v>
      </c>
    </row>
    <row r="650" spans="1:6" x14ac:dyDescent="0.45">
      <c r="A650" s="4" t="s">
        <v>536</v>
      </c>
      <c r="B650" s="5">
        <v>23.15</v>
      </c>
      <c r="C650" s="10">
        <v>85</v>
      </c>
      <c r="D650" s="10">
        <v>-64</v>
      </c>
      <c r="E650" s="7">
        <v>89</v>
      </c>
      <c r="F650" s="8">
        <f t="shared" si="41"/>
        <v>1751.2974999999999</v>
      </c>
    </row>
    <row r="651" spans="1:6" x14ac:dyDescent="0.45">
      <c r="A651" s="4" t="s">
        <v>537</v>
      </c>
      <c r="B651" s="5">
        <v>32.97</v>
      </c>
      <c r="C651" s="10">
        <v>92.5</v>
      </c>
      <c r="D651" s="10">
        <v>92.5</v>
      </c>
      <c r="E651" s="7">
        <v>102</v>
      </c>
      <c r="F651" s="8">
        <f>B651*E651</f>
        <v>3362.94</v>
      </c>
    </row>
    <row r="652" spans="1:6" x14ac:dyDescent="0.45">
      <c r="A652" s="4" t="s">
        <v>538</v>
      </c>
      <c r="B652" s="5">
        <v>17.7</v>
      </c>
      <c r="C652" s="10">
        <v>85</v>
      </c>
      <c r="D652" s="10">
        <v>20</v>
      </c>
      <c r="E652" s="7">
        <v>88</v>
      </c>
      <c r="F652" s="8">
        <f t="shared" si="41"/>
        <v>1323.96</v>
      </c>
    </row>
    <row r="653" spans="1:6" x14ac:dyDescent="0.45">
      <c r="A653" s="4" t="s">
        <v>539</v>
      </c>
      <c r="B653" s="5">
        <v>29.4</v>
      </c>
      <c r="C653" s="10">
        <v>85</v>
      </c>
      <c r="D653" s="10">
        <v>20</v>
      </c>
      <c r="E653" s="7">
        <v>83.19</v>
      </c>
      <c r="F653" s="8">
        <f t="shared" si="41"/>
        <v>2078.9180999999999</v>
      </c>
    </row>
    <row r="654" spans="1:6" x14ac:dyDescent="0.45">
      <c r="A654" s="4" t="s">
        <v>540</v>
      </c>
      <c r="B654" s="5">
        <v>17.3</v>
      </c>
      <c r="C654" s="10">
        <v>85</v>
      </c>
      <c r="D654" s="10">
        <v>20</v>
      </c>
      <c r="E654" s="7">
        <v>83.19</v>
      </c>
      <c r="F654" s="8">
        <f t="shared" si="41"/>
        <v>1223.3089499999999</v>
      </c>
    </row>
    <row r="655" spans="1:6" x14ac:dyDescent="0.45">
      <c r="A655" s="4" t="s">
        <v>541</v>
      </c>
      <c r="B655" s="5">
        <v>40.200000000000003</v>
      </c>
      <c r="C655" s="10">
        <v>85</v>
      </c>
      <c r="D655" s="10">
        <v>20</v>
      </c>
      <c r="E655" s="7">
        <v>83.19</v>
      </c>
      <c r="F655" s="8">
        <f t="shared" si="41"/>
        <v>2842.6023</v>
      </c>
    </row>
    <row r="656" spans="1:6" x14ac:dyDescent="0.45">
      <c r="A656" s="4" t="s">
        <v>542</v>
      </c>
      <c r="B656" s="5">
        <v>11</v>
      </c>
      <c r="C656" s="10">
        <v>85</v>
      </c>
      <c r="D656" s="10">
        <v>20</v>
      </c>
      <c r="E656" s="7">
        <v>83.19</v>
      </c>
      <c r="F656" s="8">
        <f t="shared" si="41"/>
        <v>777.8264999999999</v>
      </c>
    </row>
    <row r="657" spans="1:8" x14ac:dyDescent="0.45">
      <c r="A657" s="4" t="s">
        <v>543</v>
      </c>
      <c r="B657" s="5">
        <v>8.56</v>
      </c>
      <c r="C657" s="10">
        <v>85</v>
      </c>
      <c r="D657" s="10">
        <v>20</v>
      </c>
      <c r="E657" s="7">
        <v>83.19</v>
      </c>
      <c r="F657" s="8">
        <f t="shared" si="41"/>
        <v>605.29043999999999</v>
      </c>
    </row>
    <row r="658" spans="1:8" x14ac:dyDescent="0.45">
      <c r="A658" s="4" t="s">
        <v>544</v>
      </c>
      <c r="B658" s="5">
        <v>11.9</v>
      </c>
      <c r="C658" s="10">
        <v>85</v>
      </c>
      <c r="D658" s="10">
        <v>20</v>
      </c>
      <c r="E658" s="7">
        <v>83.19</v>
      </c>
      <c r="F658" s="8">
        <f t="shared" si="41"/>
        <v>841.46685000000002</v>
      </c>
    </row>
    <row r="659" spans="1:8" x14ac:dyDescent="0.45">
      <c r="A659" s="11" t="s">
        <v>545</v>
      </c>
      <c r="B659" s="12">
        <v>18.5</v>
      </c>
      <c r="C659" s="22">
        <v>76</v>
      </c>
      <c r="D659" s="22">
        <v>-11</v>
      </c>
      <c r="E659" s="14">
        <v>91.5</v>
      </c>
      <c r="F659" s="8">
        <f>B659*C659/100*E659</f>
        <v>1286.49</v>
      </c>
    </row>
    <row r="660" spans="1:8" x14ac:dyDescent="0.45">
      <c r="A660" s="11" t="s">
        <v>818</v>
      </c>
      <c r="B660" s="12">
        <v>22.22</v>
      </c>
      <c r="C660" s="22">
        <v>80.650000000000006</v>
      </c>
      <c r="D660" s="22">
        <v>-11</v>
      </c>
      <c r="E660" s="14">
        <v>90</v>
      </c>
      <c r="F660" s="8">
        <v>2390</v>
      </c>
      <c r="G660" s="1">
        <v>35</v>
      </c>
    </row>
    <row r="661" spans="1:8" x14ac:dyDescent="0.45">
      <c r="A661" s="11" t="s">
        <v>819</v>
      </c>
      <c r="B661" s="12">
        <v>21.75</v>
      </c>
      <c r="C661" s="22">
        <v>80</v>
      </c>
      <c r="D661" s="22">
        <v>15</v>
      </c>
      <c r="E661" s="14">
        <v>90</v>
      </c>
      <c r="F661" s="8">
        <f t="shared" ref="F661:F663" si="42">B661*C661/100*E661+G661</f>
        <v>1600.9999999999998</v>
      </c>
      <c r="G661" s="1">
        <v>35</v>
      </c>
    </row>
    <row r="662" spans="1:8" x14ac:dyDescent="0.45">
      <c r="A662" s="11" t="s">
        <v>820</v>
      </c>
      <c r="B662" s="12">
        <v>21.7</v>
      </c>
      <c r="C662" s="22">
        <v>80</v>
      </c>
      <c r="D662" s="22">
        <v>15</v>
      </c>
      <c r="E662" s="14">
        <v>90</v>
      </c>
      <c r="F662" s="8">
        <f t="shared" si="42"/>
        <v>1597.3999999999999</v>
      </c>
      <c r="G662" s="1">
        <v>35</v>
      </c>
    </row>
    <row r="663" spans="1:8" x14ac:dyDescent="0.45">
      <c r="A663" s="11" t="s">
        <v>821</v>
      </c>
      <c r="B663" s="12">
        <v>23.3</v>
      </c>
      <c r="C663" s="22">
        <v>80</v>
      </c>
      <c r="D663" s="22">
        <v>15</v>
      </c>
      <c r="E663" s="14">
        <v>90</v>
      </c>
      <c r="F663" s="8">
        <f t="shared" si="42"/>
        <v>1712.6000000000001</v>
      </c>
      <c r="G663" s="1">
        <v>35</v>
      </c>
    </row>
    <row r="664" spans="1:8" x14ac:dyDescent="0.45">
      <c r="A664" s="25" t="s">
        <v>861</v>
      </c>
      <c r="B664" s="5">
        <v>17.2</v>
      </c>
      <c r="C664" s="10">
        <v>80</v>
      </c>
      <c r="D664" s="10">
        <v>17</v>
      </c>
      <c r="E664" s="7">
        <v>90</v>
      </c>
      <c r="F664" s="56">
        <f>(((B664*C664)/100)*E664)+G664</f>
        <v>1273.4000000000001</v>
      </c>
      <c r="G664" s="25">
        <v>35</v>
      </c>
      <c r="H664" s="85"/>
    </row>
    <row r="665" spans="1:8" x14ac:dyDescent="0.45">
      <c r="A665" s="25" t="s">
        <v>862</v>
      </c>
      <c r="B665" s="5">
        <v>17.5</v>
      </c>
      <c r="C665" s="10">
        <v>80</v>
      </c>
      <c r="D665" s="10">
        <v>17</v>
      </c>
      <c r="E665" s="7">
        <v>90</v>
      </c>
      <c r="F665" s="56">
        <f t="shared" ref="F665:F677" si="43">(((B665*C665)/100)*E665)+G665</f>
        <v>1295</v>
      </c>
      <c r="G665" s="25">
        <v>35</v>
      </c>
    </row>
    <row r="666" spans="1:8" x14ac:dyDescent="0.45">
      <c r="A666" s="25" t="s">
        <v>863</v>
      </c>
      <c r="B666" s="5">
        <v>20</v>
      </c>
      <c r="C666" s="10">
        <v>80</v>
      </c>
      <c r="D666" s="10">
        <v>17</v>
      </c>
      <c r="E666" s="7">
        <v>90</v>
      </c>
      <c r="F666" s="56">
        <f t="shared" si="43"/>
        <v>1475</v>
      </c>
      <c r="G666" s="25">
        <v>35</v>
      </c>
    </row>
    <row r="667" spans="1:8" x14ac:dyDescent="0.45">
      <c r="A667" s="25" t="s">
        <v>864</v>
      </c>
      <c r="B667" s="5">
        <v>19</v>
      </c>
      <c r="C667" s="10">
        <v>80</v>
      </c>
      <c r="D667" s="10">
        <v>17</v>
      </c>
      <c r="E667" s="7">
        <v>90</v>
      </c>
      <c r="F667" s="56">
        <f t="shared" si="43"/>
        <v>1403</v>
      </c>
      <c r="G667" s="25">
        <v>35</v>
      </c>
    </row>
    <row r="668" spans="1:8" x14ac:dyDescent="0.45">
      <c r="A668" s="25" t="s">
        <v>865</v>
      </c>
      <c r="B668" s="5">
        <v>23.1</v>
      </c>
      <c r="C668" s="10">
        <v>80</v>
      </c>
      <c r="D668" s="10">
        <v>17</v>
      </c>
      <c r="E668" s="7">
        <v>90</v>
      </c>
      <c r="F668" s="56">
        <f t="shared" si="43"/>
        <v>1698.2</v>
      </c>
      <c r="G668" s="25">
        <v>35</v>
      </c>
    </row>
    <row r="669" spans="1:8" x14ac:dyDescent="0.45">
      <c r="A669" s="25" t="s">
        <v>866</v>
      </c>
      <c r="B669" s="5">
        <v>17.7</v>
      </c>
      <c r="C669" s="10">
        <v>80</v>
      </c>
      <c r="D669" s="10">
        <v>17</v>
      </c>
      <c r="E669" s="7">
        <v>90</v>
      </c>
      <c r="F669" s="56">
        <f t="shared" si="43"/>
        <v>1309.4000000000001</v>
      </c>
      <c r="G669" s="25">
        <v>35</v>
      </c>
    </row>
    <row r="670" spans="1:8" x14ac:dyDescent="0.45">
      <c r="A670" s="25" t="s">
        <v>867</v>
      </c>
      <c r="B670" s="5">
        <v>24.7</v>
      </c>
      <c r="C670" s="10">
        <v>80</v>
      </c>
      <c r="D670" s="10">
        <v>17</v>
      </c>
      <c r="E670" s="7">
        <v>90</v>
      </c>
      <c r="F670" s="56">
        <f t="shared" si="43"/>
        <v>1813.4</v>
      </c>
      <c r="G670" s="25">
        <v>35</v>
      </c>
    </row>
    <row r="671" spans="1:8" x14ac:dyDescent="0.45">
      <c r="A671" s="25" t="s">
        <v>868</v>
      </c>
      <c r="B671" s="5">
        <v>24.7</v>
      </c>
      <c r="C671" s="10">
        <v>80</v>
      </c>
      <c r="D671" s="10">
        <v>17</v>
      </c>
      <c r="E671" s="7">
        <v>90</v>
      </c>
      <c r="F671" s="56">
        <f t="shared" si="43"/>
        <v>1813.4</v>
      </c>
      <c r="G671" s="25">
        <v>35</v>
      </c>
    </row>
    <row r="672" spans="1:8" x14ac:dyDescent="0.45">
      <c r="A672" s="25" t="s">
        <v>869</v>
      </c>
      <c r="B672" s="5">
        <v>28.2</v>
      </c>
      <c r="C672" s="10">
        <v>80</v>
      </c>
      <c r="D672" s="10">
        <v>17</v>
      </c>
      <c r="E672" s="7">
        <v>90</v>
      </c>
      <c r="F672" s="56">
        <f t="shared" si="43"/>
        <v>2065.3999999999996</v>
      </c>
      <c r="G672" s="25">
        <v>35</v>
      </c>
    </row>
    <row r="673" spans="1:7" x14ac:dyDescent="0.45">
      <c r="A673" s="25" t="s">
        <v>870</v>
      </c>
      <c r="B673" s="5">
        <v>29.2</v>
      </c>
      <c r="C673" s="10">
        <v>80</v>
      </c>
      <c r="D673" s="10">
        <v>17</v>
      </c>
      <c r="E673" s="7">
        <v>90</v>
      </c>
      <c r="F673" s="56">
        <f t="shared" si="43"/>
        <v>2137.4</v>
      </c>
      <c r="G673" s="25">
        <v>35</v>
      </c>
    </row>
    <row r="674" spans="1:7" x14ac:dyDescent="0.45">
      <c r="A674" s="25" t="s">
        <v>871</v>
      </c>
      <c r="B674" s="5">
        <v>26.3</v>
      </c>
      <c r="C674" s="10">
        <v>80</v>
      </c>
      <c r="D674" s="10">
        <v>17</v>
      </c>
      <c r="E674" s="7">
        <v>90</v>
      </c>
      <c r="F674" s="56">
        <f t="shared" si="43"/>
        <v>1928.6</v>
      </c>
      <c r="G674" s="25">
        <v>35</v>
      </c>
    </row>
    <row r="675" spans="1:7" x14ac:dyDescent="0.45">
      <c r="A675" s="25" t="s">
        <v>872</v>
      </c>
      <c r="B675" s="5">
        <v>29.7</v>
      </c>
      <c r="C675" s="10">
        <v>80</v>
      </c>
      <c r="D675" s="10">
        <v>17</v>
      </c>
      <c r="E675" s="7">
        <v>90</v>
      </c>
      <c r="F675" s="56">
        <f t="shared" si="43"/>
        <v>2173.4</v>
      </c>
      <c r="G675" s="25">
        <v>35</v>
      </c>
    </row>
    <row r="676" spans="1:7" x14ac:dyDescent="0.45">
      <c r="A676" s="25" t="s">
        <v>920</v>
      </c>
      <c r="B676" s="12">
        <v>14.25</v>
      </c>
      <c r="C676" s="22">
        <v>80</v>
      </c>
      <c r="D676" s="10">
        <v>17</v>
      </c>
      <c r="E676" s="14">
        <v>95.04</v>
      </c>
      <c r="F676" s="56">
        <f t="shared" si="43"/>
        <v>1083.4560000000001</v>
      </c>
    </row>
    <row r="677" spans="1:7" x14ac:dyDescent="0.45">
      <c r="A677" s="11"/>
      <c r="B677" s="12"/>
      <c r="C677" s="22"/>
      <c r="D677" s="22"/>
      <c r="E677" s="14"/>
      <c r="F677" s="56">
        <f t="shared" si="43"/>
        <v>0</v>
      </c>
    </row>
    <row r="678" spans="1:7" x14ac:dyDescent="0.45">
      <c r="A678" s="62"/>
      <c r="B678" s="75"/>
      <c r="C678" s="76"/>
      <c r="D678" s="76"/>
      <c r="E678" s="77"/>
      <c r="F678" s="78"/>
    </row>
    <row r="679" spans="1:7" x14ac:dyDescent="0.45">
      <c r="A679" s="62"/>
      <c r="B679" s="75"/>
      <c r="C679" s="76"/>
      <c r="D679" s="76"/>
      <c r="E679" s="77"/>
      <c r="F679" s="78"/>
    </row>
    <row r="680" spans="1:7" x14ac:dyDescent="0.45">
      <c r="A680" s="23" t="s">
        <v>546</v>
      </c>
      <c r="B680" s="87" t="s">
        <v>1</v>
      </c>
      <c r="C680" s="87" t="s">
        <v>2</v>
      </c>
      <c r="D680" s="87" t="s">
        <v>3</v>
      </c>
      <c r="E680" s="87" t="s">
        <v>4</v>
      </c>
      <c r="F680" s="88" t="s">
        <v>5</v>
      </c>
      <c r="G680" s="23" t="s">
        <v>883</v>
      </c>
    </row>
    <row r="681" spans="1:7" x14ac:dyDescent="0.45">
      <c r="A681" s="4" t="s">
        <v>547</v>
      </c>
      <c r="B681" s="5">
        <v>112.36</v>
      </c>
      <c r="C681" s="25">
        <v>76.5</v>
      </c>
      <c r="D681" s="25">
        <f>Table1229[[#This Row],[MELTING]]-65</f>
        <v>11.5</v>
      </c>
      <c r="E681" s="7">
        <v>89.9</v>
      </c>
      <c r="F681" s="8">
        <f>B681*C681/100*E681</f>
        <v>7727.3904600000005</v>
      </c>
    </row>
    <row r="682" spans="1:7" x14ac:dyDescent="0.45">
      <c r="A682" s="4" t="s">
        <v>548</v>
      </c>
      <c r="B682" s="5">
        <v>118.4</v>
      </c>
      <c r="C682" s="25">
        <v>76.5</v>
      </c>
      <c r="D682" s="25">
        <f>Table1229[[#This Row],[MELTING]]-65</f>
        <v>11.5</v>
      </c>
      <c r="E682" s="7">
        <v>89.9</v>
      </c>
      <c r="F682" s="8">
        <f>B682*C682/100*E682</f>
        <v>8142.782400000001</v>
      </c>
    </row>
    <row r="683" spans="1:7" x14ac:dyDescent="0.45">
      <c r="A683" s="4" t="s">
        <v>549</v>
      </c>
      <c r="B683" s="5">
        <v>81.87</v>
      </c>
      <c r="C683" s="25">
        <v>76.5</v>
      </c>
      <c r="D683" s="25">
        <f>Table1229[[#This Row],[MELTING]]-65</f>
        <v>11.5</v>
      </c>
      <c r="E683" s="7">
        <v>89.9</v>
      </c>
      <c r="F683" s="8">
        <f t="shared" ref="F683:F744" si="44">B683*C683/100*E683</f>
        <v>5630.4864450000005</v>
      </c>
    </row>
    <row r="684" spans="1:7" x14ac:dyDescent="0.45">
      <c r="A684" s="4" t="s">
        <v>550</v>
      </c>
      <c r="B684" s="5">
        <v>75.55</v>
      </c>
      <c r="C684" s="25">
        <v>76.5</v>
      </c>
      <c r="D684" s="25">
        <f>Table1229[[#This Row],[MELTING]]-65</f>
        <v>11.5</v>
      </c>
      <c r="E684" s="7">
        <v>89.9</v>
      </c>
      <c r="F684" s="8">
        <f t="shared" si="44"/>
        <v>5195.8379249999998</v>
      </c>
    </row>
    <row r="685" spans="1:7" x14ac:dyDescent="0.45">
      <c r="A685" s="4" t="s">
        <v>551</v>
      </c>
      <c r="B685" s="5">
        <v>96.25</v>
      </c>
      <c r="C685" s="25">
        <v>76.5</v>
      </c>
      <c r="D685" s="25">
        <f>Table1229[[#This Row],[MELTING]]-65</f>
        <v>11.5</v>
      </c>
      <c r="E685" s="7">
        <v>89.9</v>
      </c>
      <c r="F685" s="8">
        <f t="shared" si="44"/>
        <v>6619.4493750000001</v>
      </c>
    </row>
    <row r="686" spans="1:7" x14ac:dyDescent="0.45">
      <c r="A686" s="4" t="s">
        <v>552</v>
      </c>
      <c r="B686" s="5">
        <v>81.28</v>
      </c>
      <c r="C686" s="25">
        <v>76.5</v>
      </c>
      <c r="D686" s="25">
        <f>Table1229[[#This Row],[MELTING]]-65</f>
        <v>11.5</v>
      </c>
      <c r="E686" s="7">
        <v>89.9</v>
      </c>
      <c r="F686" s="8">
        <f t="shared" si="44"/>
        <v>5589.9100800000006</v>
      </c>
    </row>
    <row r="687" spans="1:7" x14ac:dyDescent="0.45">
      <c r="A687" s="4" t="s">
        <v>553</v>
      </c>
      <c r="B687" s="5">
        <v>88.36</v>
      </c>
      <c r="C687" s="25">
        <v>76.5</v>
      </c>
      <c r="D687" s="25">
        <f>Table1229[[#This Row],[MELTING]]-65</f>
        <v>11.5</v>
      </c>
      <c r="E687" s="7">
        <v>89.9</v>
      </c>
      <c r="F687" s="8">
        <f t="shared" si="44"/>
        <v>6076.8264600000002</v>
      </c>
    </row>
    <row r="688" spans="1:7" x14ac:dyDescent="0.45">
      <c r="A688" s="4" t="s">
        <v>554</v>
      </c>
      <c r="B688" s="5">
        <v>103.81</v>
      </c>
      <c r="C688" s="25">
        <v>76.5</v>
      </c>
      <c r="D688" s="25">
        <f>Table1229[[#This Row],[MELTING]]-65</f>
        <v>11.5</v>
      </c>
      <c r="E688" s="7">
        <v>89.9</v>
      </c>
      <c r="F688" s="8">
        <f t="shared" si="44"/>
        <v>7139.3770349999995</v>
      </c>
    </row>
    <row r="689" spans="1:6" x14ac:dyDescent="0.45">
      <c r="A689" s="4" t="s">
        <v>555</v>
      </c>
      <c r="B689" s="5">
        <v>106.55</v>
      </c>
      <c r="C689" s="25">
        <v>76.5</v>
      </c>
      <c r="D689" s="25">
        <f>Table1229[[#This Row],[MELTING]]-65</f>
        <v>11.5</v>
      </c>
      <c r="E689" s="7">
        <v>89.9</v>
      </c>
      <c r="F689" s="8">
        <f t="shared" si="44"/>
        <v>7327.8164250000009</v>
      </c>
    </row>
    <row r="690" spans="1:6" x14ac:dyDescent="0.45">
      <c r="A690" s="4" t="s">
        <v>556</v>
      </c>
      <c r="B690" s="5">
        <v>69.12</v>
      </c>
      <c r="C690" s="25">
        <v>76.5</v>
      </c>
      <c r="D690" s="25">
        <f>Table1229[[#This Row],[MELTING]]-65</f>
        <v>11.5</v>
      </c>
      <c r="E690" s="7">
        <v>89.9</v>
      </c>
      <c r="F690" s="8">
        <f t="shared" si="44"/>
        <v>4753.6243200000008</v>
      </c>
    </row>
    <row r="691" spans="1:6" x14ac:dyDescent="0.45">
      <c r="A691" s="4" t="s">
        <v>557</v>
      </c>
      <c r="B691" s="5">
        <v>42.54</v>
      </c>
      <c r="C691" s="25">
        <v>76.5</v>
      </c>
      <c r="D691" s="25">
        <f>Table1229[[#This Row],[MELTING]]-65</f>
        <v>11.5</v>
      </c>
      <c r="E691" s="7">
        <v>89.9</v>
      </c>
      <c r="F691" s="8">
        <f t="shared" si="44"/>
        <v>2925.6246900000006</v>
      </c>
    </row>
    <row r="692" spans="1:6" x14ac:dyDescent="0.45">
      <c r="A692" s="4" t="s">
        <v>558</v>
      </c>
      <c r="B692" s="5">
        <v>73.64</v>
      </c>
      <c r="C692" s="25">
        <v>76.5</v>
      </c>
      <c r="D692" s="25">
        <f>Table1229[[#This Row],[MELTING]]-65</f>
        <v>11.5</v>
      </c>
      <c r="E692" s="7">
        <v>89.9</v>
      </c>
      <c r="F692" s="8">
        <f t="shared" si="44"/>
        <v>5064.4805400000005</v>
      </c>
    </row>
    <row r="693" spans="1:6" x14ac:dyDescent="0.45">
      <c r="A693" s="4" t="s">
        <v>559</v>
      </c>
      <c r="B693" s="5">
        <v>71.17</v>
      </c>
      <c r="C693" s="25">
        <v>76.5</v>
      </c>
      <c r="D693" s="25">
        <f>Table1229[[#This Row],[MELTING]]-65</f>
        <v>11.5</v>
      </c>
      <c r="E693" s="7">
        <v>89.9</v>
      </c>
      <c r="F693" s="8">
        <f t="shared" si="44"/>
        <v>4894.6099950000007</v>
      </c>
    </row>
    <row r="694" spans="1:6" x14ac:dyDescent="0.45">
      <c r="A694" s="4" t="s">
        <v>560</v>
      </c>
      <c r="B694" s="5">
        <v>91.13</v>
      </c>
      <c r="C694" s="25">
        <v>76.5</v>
      </c>
      <c r="D694" s="25">
        <f>Table1229[[#This Row],[MELTING]]-65</f>
        <v>11.5</v>
      </c>
      <c r="E694" s="7">
        <v>89.9</v>
      </c>
      <c r="F694" s="8">
        <f t="shared" si="44"/>
        <v>6267.3290550000002</v>
      </c>
    </row>
    <row r="695" spans="1:6" x14ac:dyDescent="0.45">
      <c r="A695" s="4" t="s">
        <v>561</v>
      </c>
      <c r="B695" s="5">
        <v>64.3</v>
      </c>
      <c r="C695" s="25">
        <v>76.5</v>
      </c>
      <c r="D695" s="25">
        <f>Table1229[[#This Row],[MELTING]]-65</f>
        <v>11.5</v>
      </c>
      <c r="E695" s="7">
        <v>89.9</v>
      </c>
      <c r="F695" s="8">
        <f t="shared" si="44"/>
        <v>4422.1360500000001</v>
      </c>
    </row>
    <row r="696" spans="1:6" x14ac:dyDescent="0.45">
      <c r="A696" s="4" t="s">
        <v>562</v>
      </c>
      <c r="B696" s="5">
        <v>81.64</v>
      </c>
      <c r="C696" s="25">
        <v>76.5</v>
      </c>
      <c r="D696" s="25">
        <f>Table1229[[#This Row],[MELTING]]-65</f>
        <v>11.5</v>
      </c>
      <c r="E696" s="7">
        <v>89.9</v>
      </c>
      <c r="F696" s="8">
        <f t="shared" si="44"/>
        <v>5614.6685400000006</v>
      </c>
    </row>
    <row r="697" spans="1:6" x14ac:dyDescent="0.45">
      <c r="A697" s="4" t="s">
        <v>563</v>
      </c>
      <c r="B697" s="5">
        <v>66.69</v>
      </c>
      <c r="C697" s="25">
        <v>76.5</v>
      </c>
      <c r="D697" s="25">
        <f>Table1229[[#This Row],[MELTING]]-65</f>
        <v>11.5</v>
      </c>
      <c r="E697" s="7">
        <v>89.9</v>
      </c>
      <c r="F697" s="8">
        <f t="shared" si="44"/>
        <v>4586.504715</v>
      </c>
    </row>
    <row r="698" spans="1:6" x14ac:dyDescent="0.45">
      <c r="A698" s="4" t="s">
        <v>564</v>
      </c>
      <c r="B698" s="5">
        <v>65.72</v>
      </c>
      <c r="C698" s="25">
        <v>76.5</v>
      </c>
      <c r="D698" s="25">
        <f>Table1229[[#This Row],[MELTING]]-65</f>
        <v>11.5</v>
      </c>
      <c r="E698" s="7">
        <v>89.9</v>
      </c>
      <c r="F698" s="8">
        <f t="shared" si="44"/>
        <v>4519.7944200000002</v>
      </c>
    </row>
    <row r="699" spans="1:6" x14ac:dyDescent="0.45">
      <c r="A699" s="4" t="s">
        <v>565</v>
      </c>
      <c r="B699" s="5">
        <v>87.7</v>
      </c>
      <c r="C699" s="25">
        <v>76.5</v>
      </c>
      <c r="D699" s="25">
        <f>Table1229[[#This Row],[MELTING]]-65</f>
        <v>11.5</v>
      </c>
      <c r="E699" s="7">
        <v>89.9</v>
      </c>
      <c r="F699" s="8">
        <f t="shared" si="44"/>
        <v>6031.435950000001</v>
      </c>
    </row>
    <row r="700" spans="1:6" x14ac:dyDescent="0.45">
      <c r="A700" s="4" t="s">
        <v>566</v>
      </c>
      <c r="B700" s="5">
        <v>107.68</v>
      </c>
      <c r="C700" s="25">
        <v>76.5</v>
      </c>
      <c r="D700" s="25">
        <f>Table1229[[#This Row],[MELTING]]-65</f>
        <v>11.5</v>
      </c>
      <c r="E700" s="7">
        <v>89.9</v>
      </c>
      <c r="F700" s="8">
        <f t="shared" si="44"/>
        <v>7405.5304800000013</v>
      </c>
    </row>
    <row r="701" spans="1:6" x14ac:dyDescent="0.45">
      <c r="A701" s="4" t="s">
        <v>567</v>
      </c>
      <c r="B701" s="5">
        <v>98.16</v>
      </c>
      <c r="C701" s="25">
        <v>76.5</v>
      </c>
      <c r="D701" s="25">
        <f>Table1229[[#This Row],[MELTING]]-65</f>
        <v>11.5</v>
      </c>
      <c r="E701" s="7">
        <v>89.9</v>
      </c>
      <c r="F701" s="8">
        <f t="shared" si="44"/>
        <v>6750.8067600000004</v>
      </c>
    </row>
    <row r="702" spans="1:6" x14ac:dyDescent="0.45">
      <c r="A702" s="4" t="s">
        <v>568</v>
      </c>
      <c r="B702" s="5">
        <v>201.29</v>
      </c>
      <c r="C702" s="25">
        <v>76.5</v>
      </c>
      <c r="D702" s="25">
        <f>Table1229[[#This Row],[MELTING]]-65</f>
        <v>11.5</v>
      </c>
      <c r="E702" s="7">
        <v>89.9</v>
      </c>
      <c r="F702" s="8">
        <f t="shared" si="44"/>
        <v>13843.417815000001</v>
      </c>
    </row>
    <row r="703" spans="1:6" x14ac:dyDescent="0.45">
      <c r="A703" s="4" t="s">
        <v>569</v>
      </c>
      <c r="B703" s="5">
        <v>98.98</v>
      </c>
      <c r="C703" s="25">
        <v>76.5</v>
      </c>
      <c r="D703" s="25">
        <f>Table1229[[#This Row],[MELTING]]-65</f>
        <v>11.5</v>
      </c>
      <c r="E703" s="7">
        <v>89.9</v>
      </c>
      <c r="F703" s="8">
        <f t="shared" si="44"/>
        <v>6807.2010300000011</v>
      </c>
    </row>
    <row r="704" spans="1:6" x14ac:dyDescent="0.45">
      <c r="A704" s="4" t="s">
        <v>570</v>
      </c>
      <c r="B704" s="5">
        <v>130.13</v>
      </c>
      <c r="C704" s="25">
        <v>76.5</v>
      </c>
      <c r="D704" s="25">
        <f>Table1229[[#This Row],[MELTING]]-65</f>
        <v>11.5</v>
      </c>
      <c r="E704" s="7">
        <v>89.9</v>
      </c>
      <c r="F704" s="8">
        <f t="shared" si="44"/>
        <v>8949.4955549999995</v>
      </c>
    </row>
    <row r="705" spans="1:6" x14ac:dyDescent="0.45">
      <c r="A705" s="4" t="s">
        <v>571</v>
      </c>
      <c r="B705" s="5">
        <v>72.459999999999994</v>
      </c>
      <c r="C705" s="25">
        <v>76.5</v>
      </c>
      <c r="D705" s="25">
        <f>Table1229[[#This Row],[MELTING]]-65</f>
        <v>11.5</v>
      </c>
      <c r="E705" s="7">
        <v>89.9</v>
      </c>
      <c r="F705" s="8">
        <f t="shared" si="44"/>
        <v>4983.3278099999998</v>
      </c>
    </row>
    <row r="706" spans="1:6" x14ac:dyDescent="0.45">
      <c r="A706" s="4" t="s">
        <v>572</v>
      </c>
      <c r="B706" s="5">
        <v>73.98</v>
      </c>
      <c r="C706" s="25">
        <v>76.5</v>
      </c>
      <c r="D706" s="25">
        <f>Table1229[[#This Row],[MELTING]]-65</f>
        <v>11.5</v>
      </c>
      <c r="E706" s="7">
        <v>89.9</v>
      </c>
      <c r="F706" s="8">
        <f t="shared" si="44"/>
        <v>5087.8635300000005</v>
      </c>
    </row>
    <row r="707" spans="1:6" x14ac:dyDescent="0.45">
      <c r="A707" s="4" t="s">
        <v>573</v>
      </c>
      <c r="B707" s="5">
        <v>73.88</v>
      </c>
      <c r="C707" s="25">
        <v>76.5</v>
      </c>
      <c r="D707" s="25">
        <f>Table1229[[#This Row],[MELTING]]-65</f>
        <v>11.5</v>
      </c>
      <c r="E707" s="7">
        <v>89.9</v>
      </c>
      <c r="F707" s="8">
        <f t="shared" si="44"/>
        <v>5080.9861800000008</v>
      </c>
    </row>
    <row r="708" spans="1:6" x14ac:dyDescent="0.45">
      <c r="A708" s="4" t="s">
        <v>574</v>
      </c>
      <c r="B708" s="5">
        <v>151.59</v>
      </c>
      <c r="C708" s="25">
        <v>76.5</v>
      </c>
      <c r="D708" s="25">
        <f>Table1229[[#This Row],[MELTING]]-65</f>
        <v>11.5</v>
      </c>
      <c r="E708" s="7">
        <v>89.9</v>
      </c>
      <c r="F708" s="8">
        <f t="shared" si="44"/>
        <v>10425.374865000002</v>
      </c>
    </row>
    <row r="709" spans="1:6" x14ac:dyDescent="0.45">
      <c r="A709" s="4" t="s">
        <v>575</v>
      </c>
      <c r="B709" s="5">
        <v>140.76</v>
      </c>
      <c r="C709" s="25">
        <v>76.5</v>
      </c>
      <c r="D709" s="25">
        <f>Table1229[[#This Row],[MELTING]]-65</f>
        <v>11.5</v>
      </c>
      <c r="E709" s="7">
        <v>89.9</v>
      </c>
      <c r="F709" s="8">
        <f t="shared" si="44"/>
        <v>9680.5578600000008</v>
      </c>
    </row>
    <row r="710" spans="1:6" x14ac:dyDescent="0.45">
      <c r="A710" s="4" t="s">
        <v>576</v>
      </c>
      <c r="B710" s="5">
        <v>70.88</v>
      </c>
      <c r="C710" s="25">
        <v>76.5</v>
      </c>
      <c r="D710" s="25">
        <f>Table1229[[#This Row],[MELTING]]-65</f>
        <v>11.5</v>
      </c>
      <c r="E710" s="7">
        <v>89.9</v>
      </c>
      <c r="F710" s="8">
        <f t="shared" si="44"/>
        <v>4874.6656800000001</v>
      </c>
    </row>
    <row r="711" spans="1:6" x14ac:dyDescent="0.45">
      <c r="A711" s="4" t="s">
        <v>577</v>
      </c>
      <c r="B711" s="5">
        <v>80.010000000000005</v>
      </c>
      <c r="C711" s="25">
        <v>76.5</v>
      </c>
      <c r="D711" s="25">
        <f>Table1229[[#This Row],[MELTING]]-65</f>
        <v>11.5</v>
      </c>
      <c r="E711" s="7">
        <v>89.9</v>
      </c>
      <c r="F711" s="8">
        <f t="shared" si="44"/>
        <v>5502.5677350000005</v>
      </c>
    </row>
    <row r="712" spans="1:6" x14ac:dyDescent="0.45">
      <c r="A712" s="4" t="s">
        <v>578</v>
      </c>
      <c r="B712" s="5">
        <v>116.71</v>
      </c>
      <c r="C712" s="25">
        <v>76.5</v>
      </c>
      <c r="D712" s="25">
        <f>Table1229[[#This Row],[MELTING]]-65</f>
        <v>11.5</v>
      </c>
      <c r="E712" s="7">
        <v>89.9</v>
      </c>
      <c r="F712" s="8">
        <f t="shared" si="44"/>
        <v>8026.5551850000002</v>
      </c>
    </row>
    <row r="713" spans="1:6" x14ac:dyDescent="0.45">
      <c r="A713" s="4" t="s">
        <v>579</v>
      </c>
      <c r="B713" s="5">
        <v>83.36</v>
      </c>
      <c r="C713" s="25">
        <v>76.5</v>
      </c>
      <c r="D713" s="25">
        <f>Table1229[[#This Row],[MELTING]]-65</f>
        <v>11.5</v>
      </c>
      <c r="E713" s="7">
        <v>89.9</v>
      </c>
      <c r="F713" s="8">
        <f t="shared" si="44"/>
        <v>5732.9589600000008</v>
      </c>
    </row>
    <row r="714" spans="1:6" x14ac:dyDescent="0.45">
      <c r="A714" s="4" t="s">
        <v>580</v>
      </c>
      <c r="B714" s="5">
        <v>126.48</v>
      </c>
      <c r="C714" s="25">
        <v>76.5</v>
      </c>
      <c r="D714" s="25">
        <f>Table1229[[#This Row],[MELTING]]-65</f>
        <v>11.5</v>
      </c>
      <c r="E714" s="7">
        <v>89.9</v>
      </c>
      <c r="F714" s="8">
        <f>(((B714*C714)/100)*E714)</f>
        <v>8698.4722800000018</v>
      </c>
    </row>
    <row r="715" spans="1:6" x14ac:dyDescent="0.45">
      <c r="A715" s="4" t="s">
        <v>581</v>
      </c>
      <c r="B715" s="5">
        <v>97.23</v>
      </c>
      <c r="C715" s="25">
        <v>76.5</v>
      </c>
      <c r="D715" s="25">
        <f>Table1229[[#This Row],[MELTING]]-65</f>
        <v>11.5</v>
      </c>
      <c r="E715" s="7">
        <v>89.9</v>
      </c>
      <c r="F715" s="8">
        <f t="shared" si="44"/>
        <v>6686.8474050000004</v>
      </c>
    </row>
    <row r="716" spans="1:6" x14ac:dyDescent="0.45">
      <c r="A716" s="4" t="s">
        <v>582</v>
      </c>
      <c r="B716" s="5">
        <v>182.92</v>
      </c>
      <c r="C716" s="25">
        <v>76.5</v>
      </c>
      <c r="D716" s="25">
        <f>Table1229[[#This Row],[MELTING]]-65</f>
        <v>11.5</v>
      </c>
      <c r="E716" s="7">
        <v>89.9</v>
      </c>
      <c r="F716" s="8">
        <f t="shared" si="44"/>
        <v>12580.04862</v>
      </c>
    </row>
    <row r="717" spans="1:6" x14ac:dyDescent="0.45">
      <c r="A717" s="4" t="s">
        <v>583</v>
      </c>
      <c r="B717" s="5">
        <v>87.22</v>
      </c>
      <c r="C717" s="25">
        <v>76.5</v>
      </c>
      <c r="D717" s="25">
        <f>Table1229[[#This Row],[MELTING]]-65</f>
        <v>11.5</v>
      </c>
      <c r="E717" s="7">
        <v>89.9</v>
      </c>
      <c r="F717" s="8">
        <f t="shared" si="44"/>
        <v>5998.4246700000003</v>
      </c>
    </row>
    <row r="718" spans="1:6" x14ac:dyDescent="0.45">
      <c r="A718" s="4" t="s">
        <v>584</v>
      </c>
      <c r="B718" s="5">
        <v>88.54</v>
      </c>
      <c r="C718" s="25">
        <v>76.5</v>
      </c>
      <c r="D718" s="25">
        <f>Table1229[[#This Row],[MELTING]]-65</f>
        <v>11.5</v>
      </c>
      <c r="E718" s="7">
        <v>89.9</v>
      </c>
      <c r="F718" s="8">
        <f t="shared" si="44"/>
        <v>6089.2056900000007</v>
      </c>
    </row>
    <row r="719" spans="1:6" x14ac:dyDescent="0.45">
      <c r="A719" s="4" t="s">
        <v>585</v>
      </c>
      <c r="B719" s="5">
        <v>103.15</v>
      </c>
      <c r="C719" s="25">
        <v>82</v>
      </c>
      <c r="D719" s="25">
        <f>Table1229[[#This Row],[MELTING]]-65</f>
        <v>17</v>
      </c>
      <c r="E719" s="7">
        <v>90</v>
      </c>
      <c r="F719" s="8">
        <f t="shared" si="44"/>
        <v>7612.4700000000012</v>
      </c>
    </row>
    <row r="720" spans="1:6" x14ac:dyDescent="0.45">
      <c r="A720" s="4" t="s">
        <v>586</v>
      </c>
      <c r="B720" s="5">
        <v>65.400000000000006</v>
      </c>
      <c r="C720" s="25">
        <v>82</v>
      </c>
      <c r="D720" s="25">
        <f>Table1229[[#This Row],[MELTING]]-65</f>
        <v>17</v>
      </c>
      <c r="E720" s="7">
        <v>90</v>
      </c>
      <c r="F720" s="8">
        <f t="shared" si="44"/>
        <v>4826.5200000000004</v>
      </c>
    </row>
    <row r="721" spans="1:6" x14ac:dyDescent="0.45">
      <c r="A721" s="4" t="s">
        <v>587</v>
      </c>
      <c r="B721" s="5">
        <v>97</v>
      </c>
      <c r="C721" s="25">
        <v>82</v>
      </c>
      <c r="D721" s="25">
        <f>Table1229[[#This Row],[MELTING]]-65</f>
        <v>17</v>
      </c>
      <c r="E721" s="7">
        <v>90</v>
      </c>
      <c r="F721" s="8">
        <f t="shared" si="44"/>
        <v>7158.6</v>
      </c>
    </row>
    <row r="722" spans="1:6" x14ac:dyDescent="0.45">
      <c r="A722" s="4" t="s">
        <v>588</v>
      </c>
      <c r="B722" s="5">
        <v>83.75</v>
      </c>
      <c r="C722" s="25">
        <v>82</v>
      </c>
      <c r="D722" s="25">
        <f>Table1229[[#This Row],[MELTING]]-65</f>
        <v>17</v>
      </c>
      <c r="E722" s="7">
        <v>90</v>
      </c>
      <c r="F722" s="8">
        <f t="shared" si="44"/>
        <v>6180.75</v>
      </c>
    </row>
    <row r="723" spans="1:6" x14ac:dyDescent="0.45">
      <c r="A723" s="4" t="s">
        <v>589</v>
      </c>
      <c r="B723" s="5">
        <v>104.55</v>
      </c>
      <c r="C723" s="25">
        <v>82</v>
      </c>
      <c r="D723" s="25">
        <f>Table1229[[#This Row],[MELTING]]-65</f>
        <v>17</v>
      </c>
      <c r="E723" s="7">
        <v>92</v>
      </c>
      <c r="F723" s="8">
        <f t="shared" si="44"/>
        <v>7887.2520000000004</v>
      </c>
    </row>
    <row r="724" spans="1:6" x14ac:dyDescent="0.45">
      <c r="A724" s="4" t="s">
        <v>590</v>
      </c>
      <c r="B724" s="5">
        <v>57.05</v>
      </c>
      <c r="C724" s="25">
        <v>82</v>
      </c>
      <c r="D724" s="25">
        <f>Table1229[[#This Row],[MELTING]]-65</f>
        <v>17</v>
      </c>
      <c r="E724" s="7">
        <v>92</v>
      </c>
      <c r="F724" s="8">
        <f t="shared" si="44"/>
        <v>4303.851999999999</v>
      </c>
    </row>
    <row r="725" spans="1:6" x14ac:dyDescent="0.45">
      <c r="A725" s="4" t="s">
        <v>591</v>
      </c>
      <c r="B725" s="5">
        <v>57.4</v>
      </c>
      <c r="C725" s="25">
        <v>82</v>
      </c>
      <c r="D725" s="25">
        <f>Table1229[[#This Row],[MELTING]]-65</f>
        <v>17</v>
      </c>
      <c r="E725" s="7">
        <v>92</v>
      </c>
      <c r="F725" s="8">
        <f t="shared" si="44"/>
        <v>4330.2560000000003</v>
      </c>
    </row>
    <row r="726" spans="1:6" x14ac:dyDescent="0.45">
      <c r="A726" s="4" t="s">
        <v>592</v>
      </c>
      <c r="B726" s="5">
        <v>90.3</v>
      </c>
      <c r="C726" s="25">
        <v>82</v>
      </c>
      <c r="D726" s="25">
        <f>Table1229[[#This Row],[MELTING]]-65</f>
        <v>17</v>
      </c>
      <c r="E726" s="7">
        <v>92</v>
      </c>
      <c r="F726" s="8">
        <f t="shared" si="44"/>
        <v>6812.2319999999991</v>
      </c>
    </row>
    <row r="727" spans="1:6" x14ac:dyDescent="0.45">
      <c r="A727" s="4" t="s">
        <v>593</v>
      </c>
      <c r="B727" s="5">
        <v>52.2</v>
      </c>
      <c r="C727" s="25">
        <v>82</v>
      </c>
      <c r="D727" s="25">
        <f>Table1229[[#This Row],[MELTING]]-65</f>
        <v>17</v>
      </c>
      <c r="E727" s="7">
        <v>92</v>
      </c>
      <c r="F727" s="8">
        <f t="shared" si="44"/>
        <v>3937.9680000000003</v>
      </c>
    </row>
    <row r="728" spans="1:6" x14ac:dyDescent="0.45">
      <c r="A728" s="4" t="s">
        <v>594</v>
      </c>
      <c r="B728" s="5">
        <v>75.75</v>
      </c>
      <c r="C728" s="25">
        <v>79.53</v>
      </c>
      <c r="D728" s="25">
        <f>Table1229[[#This Row],[MELTING]]-65</f>
        <v>14.530000000000001</v>
      </c>
      <c r="E728" s="7">
        <v>84.5</v>
      </c>
      <c r="F728" s="8">
        <f t="shared" si="44"/>
        <v>5090.6158875000001</v>
      </c>
    </row>
    <row r="729" spans="1:6" x14ac:dyDescent="0.45">
      <c r="A729" s="4" t="s">
        <v>595</v>
      </c>
      <c r="B729" s="5">
        <v>88.5</v>
      </c>
      <c r="C729" s="25">
        <v>79.53</v>
      </c>
      <c r="D729" s="25">
        <f>Table1229[[#This Row],[MELTING]]-65</f>
        <v>14.530000000000001</v>
      </c>
      <c r="E729" s="7">
        <v>84.5</v>
      </c>
      <c r="F729" s="8">
        <f t="shared" si="44"/>
        <v>5947.452225</v>
      </c>
    </row>
    <row r="730" spans="1:6" x14ac:dyDescent="0.45">
      <c r="A730" s="4" t="s">
        <v>596</v>
      </c>
      <c r="B730" s="5">
        <v>91.15</v>
      </c>
      <c r="C730" s="25">
        <v>74.03</v>
      </c>
      <c r="D730" s="25">
        <f>Table1229[[#This Row],[MELTING]]-65</f>
        <v>9.0300000000000011</v>
      </c>
      <c r="E730" s="7">
        <v>90</v>
      </c>
      <c r="F730" s="8">
        <f t="shared" si="44"/>
        <v>6073.05105</v>
      </c>
    </row>
    <row r="731" spans="1:6" x14ac:dyDescent="0.45">
      <c r="A731" s="4" t="s">
        <v>597</v>
      </c>
      <c r="B731" s="5">
        <v>87.6</v>
      </c>
      <c r="C731" s="25">
        <v>74.03</v>
      </c>
      <c r="D731" s="25">
        <f>Table1229[[#This Row],[MELTING]]-65</f>
        <v>9.0300000000000011</v>
      </c>
      <c r="E731" s="7">
        <v>90</v>
      </c>
      <c r="F731" s="8">
        <f t="shared" si="44"/>
        <v>5836.5252</v>
      </c>
    </row>
    <row r="732" spans="1:6" x14ac:dyDescent="0.45">
      <c r="A732" s="4" t="s">
        <v>598</v>
      </c>
      <c r="B732" s="5">
        <v>81.900000000000006</v>
      </c>
      <c r="C732" s="25">
        <v>74.03</v>
      </c>
      <c r="D732" s="25">
        <f>Table1229[[#This Row],[MELTING]]-65</f>
        <v>9.0300000000000011</v>
      </c>
      <c r="E732" s="7">
        <v>90</v>
      </c>
      <c r="F732" s="8">
        <f t="shared" si="44"/>
        <v>5456.7513000000008</v>
      </c>
    </row>
    <row r="733" spans="1:6" x14ac:dyDescent="0.45">
      <c r="A733" s="4" t="s">
        <v>599</v>
      </c>
      <c r="B733" s="5">
        <v>91.3</v>
      </c>
      <c r="C733" s="25">
        <v>75.03</v>
      </c>
      <c r="D733" s="25">
        <f>Table1229[[#This Row],[MELTING]]-65</f>
        <v>10.030000000000001</v>
      </c>
      <c r="E733" s="7">
        <v>90</v>
      </c>
      <c r="F733" s="8">
        <f t="shared" si="44"/>
        <v>6165.2150999999994</v>
      </c>
    </row>
    <row r="734" spans="1:6" x14ac:dyDescent="0.45">
      <c r="A734" s="4" t="s">
        <v>600</v>
      </c>
      <c r="B734" s="5">
        <v>188.5</v>
      </c>
      <c r="C734" s="25">
        <v>80</v>
      </c>
      <c r="D734" s="25">
        <f>Table1229[[#This Row],[MELTING]]-65</f>
        <v>15</v>
      </c>
      <c r="E734" s="7">
        <v>92</v>
      </c>
      <c r="F734" s="8">
        <f t="shared" si="44"/>
        <v>13873.6</v>
      </c>
    </row>
    <row r="735" spans="1:6" x14ac:dyDescent="0.45">
      <c r="A735" s="4" t="s">
        <v>601</v>
      </c>
      <c r="B735" s="5">
        <v>122</v>
      </c>
      <c r="C735" s="25">
        <v>80</v>
      </c>
      <c r="D735" s="25">
        <f>Table1229[[#This Row],[MELTING]]-65</f>
        <v>15</v>
      </c>
      <c r="E735" s="7">
        <v>86.4</v>
      </c>
      <c r="F735" s="8">
        <f t="shared" si="44"/>
        <v>8432.64</v>
      </c>
    </row>
    <row r="736" spans="1:6" x14ac:dyDescent="0.45">
      <c r="A736" s="4" t="s">
        <v>602</v>
      </c>
      <c r="B736" s="5">
        <v>122</v>
      </c>
      <c r="C736" s="25">
        <v>80</v>
      </c>
      <c r="D736" s="25">
        <f>Table1229[[#This Row],[MELTING]]-65</f>
        <v>15</v>
      </c>
      <c r="E736" s="7">
        <v>86.4</v>
      </c>
      <c r="F736" s="8">
        <f t="shared" si="44"/>
        <v>8432.64</v>
      </c>
    </row>
    <row r="737" spans="1:6" x14ac:dyDescent="0.45">
      <c r="A737" s="4" t="s">
        <v>603</v>
      </c>
      <c r="B737" s="5">
        <v>149</v>
      </c>
      <c r="C737" s="25">
        <v>80</v>
      </c>
      <c r="D737" s="25">
        <f>Table1229[[#This Row],[MELTING]]-65</f>
        <v>15</v>
      </c>
      <c r="E737" s="7">
        <v>86.4</v>
      </c>
      <c r="F737" s="8">
        <f t="shared" si="44"/>
        <v>10298.880000000001</v>
      </c>
    </row>
    <row r="738" spans="1:6" x14ac:dyDescent="0.45">
      <c r="A738" s="4" t="s">
        <v>604</v>
      </c>
      <c r="B738" s="5">
        <v>102.6</v>
      </c>
      <c r="C738" s="25">
        <v>80</v>
      </c>
      <c r="D738" s="25">
        <f>Table1229[[#This Row],[MELTING]]-65</f>
        <v>15</v>
      </c>
      <c r="E738" s="7">
        <v>86.4</v>
      </c>
      <c r="F738" s="8">
        <f t="shared" si="44"/>
        <v>7091.7120000000004</v>
      </c>
    </row>
    <row r="739" spans="1:6" x14ac:dyDescent="0.45">
      <c r="A739" s="4" t="s">
        <v>605</v>
      </c>
      <c r="B739" s="5">
        <v>208.6</v>
      </c>
      <c r="C739" s="25">
        <v>80</v>
      </c>
      <c r="D739" s="25">
        <f>Table1229[[#This Row],[MELTING]]-65</f>
        <v>15</v>
      </c>
      <c r="E739" s="7">
        <v>86.4</v>
      </c>
      <c r="F739" s="8">
        <f t="shared" si="44"/>
        <v>14418.432000000001</v>
      </c>
    </row>
    <row r="740" spans="1:6" x14ac:dyDescent="0.45">
      <c r="A740" s="4" t="s">
        <v>606</v>
      </c>
      <c r="B740" s="5">
        <v>131.5</v>
      </c>
      <c r="C740" s="25">
        <v>80</v>
      </c>
      <c r="D740" s="25">
        <f>Table1229[[#This Row],[MELTING]]-65</f>
        <v>15</v>
      </c>
      <c r="E740" s="7">
        <v>86.4</v>
      </c>
      <c r="F740" s="8">
        <f t="shared" si="44"/>
        <v>9089.2800000000007</v>
      </c>
    </row>
    <row r="741" spans="1:6" x14ac:dyDescent="0.45">
      <c r="A741" s="4" t="s">
        <v>607</v>
      </c>
      <c r="B741" s="5">
        <v>161</v>
      </c>
      <c r="C741" s="25">
        <v>80</v>
      </c>
      <c r="D741" s="25">
        <f>Table1229[[#This Row],[MELTING]]-65</f>
        <v>15</v>
      </c>
      <c r="E741" s="7">
        <v>86.4</v>
      </c>
      <c r="F741" s="8">
        <f t="shared" si="44"/>
        <v>11128.320000000002</v>
      </c>
    </row>
    <row r="742" spans="1:6" x14ac:dyDescent="0.45">
      <c r="A742" s="4" t="s">
        <v>608</v>
      </c>
      <c r="B742" s="5">
        <v>118.5</v>
      </c>
      <c r="C742" s="25">
        <v>80</v>
      </c>
      <c r="D742" s="25">
        <f>Table1229[[#This Row],[MELTING]]-65</f>
        <v>15</v>
      </c>
      <c r="E742" s="7">
        <v>86.4</v>
      </c>
      <c r="F742" s="8">
        <f t="shared" si="44"/>
        <v>8190.72</v>
      </c>
    </row>
    <row r="743" spans="1:6" x14ac:dyDescent="0.45">
      <c r="A743" s="4" t="s">
        <v>609</v>
      </c>
      <c r="B743" s="5">
        <v>104.25</v>
      </c>
      <c r="C743" s="25">
        <v>80.02</v>
      </c>
      <c r="D743" s="25">
        <f>Table1229[[#This Row],[MELTING]]-65</f>
        <v>15.019999999999996</v>
      </c>
      <c r="E743" s="7">
        <v>95</v>
      </c>
      <c r="F743" s="8">
        <f t="shared" si="44"/>
        <v>7924.9807499999988</v>
      </c>
    </row>
    <row r="744" spans="1:6" x14ac:dyDescent="0.45">
      <c r="A744" s="4" t="s">
        <v>610</v>
      </c>
      <c r="B744" s="5">
        <v>117.05</v>
      </c>
      <c r="C744" s="25">
        <v>80.02</v>
      </c>
      <c r="D744" s="25">
        <f>Table1229[[#This Row],[MELTING]]-65</f>
        <v>15.019999999999996</v>
      </c>
      <c r="E744" s="7">
        <v>95</v>
      </c>
      <c r="F744" s="8">
        <f t="shared" si="44"/>
        <v>8898.0239499999989</v>
      </c>
    </row>
    <row r="745" spans="1:6" x14ac:dyDescent="0.45">
      <c r="A745" s="4" t="s">
        <v>611</v>
      </c>
      <c r="B745" s="5">
        <v>97.3</v>
      </c>
      <c r="C745" s="25">
        <v>79.97</v>
      </c>
      <c r="D745" s="25">
        <f>Table1229[[#This Row],[MELTING]]-65</f>
        <v>14.969999999999999</v>
      </c>
      <c r="E745" s="7">
        <v>90</v>
      </c>
      <c r="F745" s="8">
        <f>(((B745*C745)/100)*E745)</f>
        <v>7002.9728999999988</v>
      </c>
    </row>
    <row r="746" spans="1:6" x14ac:dyDescent="0.45">
      <c r="A746" s="4" t="s">
        <v>612</v>
      </c>
      <c r="B746" s="5">
        <v>87.3</v>
      </c>
      <c r="C746" s="25">
        <v>79.97</v>
      </c>
      <c r="D746" s="25">
        <f>Table1229[[#This Row],[MELTING]]-65</f>
        <v>14.969999999999999</v>
      </c>
      <c r="E746" s="7">
        <v>90</v>
      </c>
      <c r="F746" s="8">
        <f>(((B746*C746)/100)*E746)</f>
        <v>6283.2428999999993</v>
      </c>
    </row>
    <row r="747" spans="1:6" x14ac:dyDescent="0.45">
      <c r="A747" s="4" t="s">
        <v>613</v>
      </c>
      <c r="B747" s="5">
        <v>63.85</v>
      </c>
      <c r="C747" s="25">
        <v>80</v>
      </c>
      <c r="D747" s="25">
        <f>Table1229[[#This Row],[MELTING]]-65</f>
        <v>15</v>
      </c>
      <c r="E747" s="7">
        <v>93.1</v>
      </c>
      <c r="F747" s="8">
        <f t="shared" ref="F747:F755" si="45">(((B747*C747)/100)*E747)</f>
        <v>4755.5479999999998</v>
      </c>
    </row>
    <row r="748" spans="1:6" x14ac:dyDescent="0.45">
      <c r="A748" s="4" t="s">
        <v>614</v>
      </c>
      <c r="B748" s="5">
        <v>53.5</v>
      </c>
      <c r="C748" s="25">
        <v>80</v>
      </c>
      <c r="D748" s="25">
        <f>Table1229[[#This Row],[MELTING]]-65</f>
        <v>15</v>
      </c>
      <c r="E748" s="7">
        <v>93.1</v>
      </c>
      <c r="F748" s="8">
        <f t="shared" si="45"/>
        <v>3984.6799999999994</v>
      </c>
    </row>
    <row r="749" spans="1:6" x14ac:dyDescent="0.45">
      <c r="A749" s="4" t="s">
        <v>615</v>
      </c>
      <c r="B749" s="5">
        <v>77.3</v>
      </c>
      <c r="C749" s="25">
        <v>80</v>
      </c>
      <c r="D749" s="25">
        <f>Table1229[[#This Row],[MELTING]]-65</f>
        <v>15</v>
      </c>
      <c r="E749" s="7">
        <v>93.1</v>
      </c>
      <c r="F749" s="8">
        <f t="shared" si="45"/>
        <v>5757.3040000000001</v>
      </c>
    </row>
    <row r="750" spans="1:6" x14ac:dyDescent="0.45">
      <c r="A750" s="4" t="s">
        <v>616</v>
      </c>
      <c r="B750" s="5">
        <v>121.7</v>
      </c>
      <c r="C750" s="25">
        <v>80</v>
      </c>
      <c r="D750" s="25">
        <f>Table1229[[#This Row],[MELTING]]-65</f>
        <v>15</v>
      </c>
      <c r="E750" s="7">
        <v>93.1</v>
      </c>
      <c r="F750" s="8">
        <f t="shared" si="45"/>
        <v>9064.2159999999985</v>
      </c>
    </row>
    <row r="751" spans="1:6" x14ac:dyDescent="0.45">
      <c r="A751" s="4" t="s">
        <v>617</v>
      </c>
      <c r="B751" s="5">
        <v>87.7</v>
      </c>
      <c r="C751" s="25">
        <v>80</v>
      </c>
      <c r="D751" s="25">
        <f>Table1229[[#This Row],[MELTING]]-65</f>
        <v>15</v>
      </c>
      <c r="E751" s="7">
        <v>93.1</v>
      </c>
      <c r="F751" s="8">
        <f t="shared" si="45"/>
        <v>6531.8959999999997</v>
      </c>
    </row>
    <row r="752" spans="1:6" x14ac:dyDescent="0.45">
      <c r="A752" s="4" t="s">
        <v>618</v>
      </c>
      <c r="B752" s="5">
        <v>83.1</v>
      </c>
      <c r="C752" s="25">
        <v>80</v>
      </c>
      <c r="D752" s="25">
        <f>Table1229[[#This Row],[MELTING]]-65</f>
        <v>15</v>
      </c>
      <c r="E752" s="7">
        <v>93.1</v>
      </c>
      <c r="F752" s="8">
        <f t="shared" si="45"/>
        <v>6189.2879999999996</v>
      </c>
    </row>
    <row r="753" spans="1:7" x14ac:dyDescent="0.45">
      <c r="A753" s="4" t="s">
        <v>619</v>
      </c>
      <c r="B753" s="5">
        <v>92.3</v>
      </c>
      <c r="C753" s="25">
        <v>80</v>
      </c>
      <c r="D753" s="25">
        <f>Table1229[[#This Row],[MELTING]]-65</f>
        <v>15</v>
      </c>
      <c r="E753" s="7">
        <v>93.1</v>
      </c>
      <c r="F753" s="8">
        <f t="shared" si="45"/>
        <v>6874.5039999999999</v>
      </c>
    </row>
    <row r="754" spans="1:7" x14ac:dyDescent="0.45">
      <c r="A754" s="4" t="s">
        <v>620</v>
      </c>
      <c r="B754" s="5">
        <v>114.2</v>
      </c>
      <c r="C754" s="25">
        <v>80</v>
      </c>
      <c r="D754" s="25">
        <f>Table1229[[#This Row],[MELTING]]-65</f>
        <v>15</v>
      </c>
      <c r="E754" s="7">
        <v>93.1</v>
      </c>
      <c r="F754" s="8">
        <f t="shared" si="45"/>
        <v>8505.616</v>
      </c>
    </row>
    <row r="755" spans="1:7" x14ac:dyDescent="0.45">
      <c r="A755" s="4" t="s">
        <v>621</v>
      </c>
      <c r="B755" s="5">
        <v>133.5</v>
      </c>
      <c r="C755" s="25">
        <v>80</v>
      </c>
      <c r="D755" s="25">
        <f>Table1229[[#This Row],[MELTING]]-65</f>
        <v>15</v>
      </c>
      <c r="E755" s="7">
        <v>93.1</v>
      </c>
      <c r="F755" s="8">
        <f t="shared" si="45"/>
        <v>9943.08</v>
      </c>
    </row>
    <row r="756" spans="1:7" x14ac:dyDescent="0.45">
      <c r="A756" s="4" t="s">
        <v>884</v>
      </c>
      <c r="B756" s="5">
        <v>86.7</v>
      </c>
      <c r="C756" s="25">
        <v>80</v>
      </c>
      <c r="D756" s="25">
        <f>Table1229[[#This Row],[MELTING]]-65</f>
        <v>15</v>
      </c>
      <c r="E756" s="7">
        <v>95.8</v>
      </c>
      <c r="F756" s="8">
        <f t="shared" ref="F756:F757" si="46">B756*C756/100*E756</f>
        <v>6644.6880000000001</v>
      </c>
      <c r="G756" s="83"/>
    </row>
    <row r="757" spans="1:7" x14ac:dyDescent="0.45">
      <c r="A757" s="4" t="s">
        <v>885</v>
      </c>
      <c r="B757" s="5">
        <v>77.5</v>
      </c>
      <c r="C757" s="25">
        <v>80</v>
      </c>
      <c r="D757" s="25">
        <f>Table1229[[#This Row],[MELTING]]-65</f>
        <v>15</v>
      </c>
      <c r="E757" s="7">
        <v>95.8</v>
      </c>
      <c r="F757" s="8">
        <f t="shared" si="46"/>
        <v>5939.5999999999995</v>
      </c>
    </row>
    <row r="758" spans="1:7" x14ac:dyDescent="0.45">
      <c r="A758" s="11" t="s">
        <v>886</v>
      </c>
      <c r="B758" s="12">
        <v>70</v>
      </c>
      <c r="C758" s="25">
        <v>80</v>
      </c>
      <c r="D758" s="25">
        <f>Table1229[[#This Row],[MELTING]]-65</f>
        <v>15</v>
      </c>
      <c r="E758" s="7">
        <v>95.8</v>
      </c>
      <c r="F758" s="15">
        <f t="shared" ref="F758:F770" si="47">B758*C758/100*E758</f>
        <v>5364.8</v>
      </c>
    </row>
    <row r="759" spans="1:7" x14ac:dyDescent="0.45">
      <c r="A759" s="11" t="s">
        <v>899</v>
      </c>
      <c r="B759" s="5">
        <v>80.650000000000006</v>
      </c>
      <c r="C759" s="26">
        <v>80</v>
      </c>
      <c r="D759" s="25">
        <f>Table1229[[#This Row],[MELTING]]-65</f>
        <v>15</v>
      </c>
      <c r="E759" s="14">
        <v>95</v>
      </c>
      <c r="F759" s="15">
        <f t="shared" si="47"/>
        <v>6129.4</v>
      </c>
    </row>
    <row r="760" spans="1:7" x14ac:dyDescent="0.45">
      <c r="A760" s="11" t="s">
        <v>900</v>
      </c>
      <c r="B760" s="5">
        <v>81.900000000000006</v>
      </c>
      <c r="C760" s="26">
        <v>80</v>
      </c>
      <c r="D760" s="25">
        <f>Table1229[[#This Row],[MELTING]]-65</f>
        <v>15</v>
      </c>
      <c r="E760" s="14">
        <v>95</v>
      </c>
      <c r="F760" s="15">
        <f t="shared" si="47"/>
        <v>6224.4</v>
      </c>
    </row>
    <row r="761" spans="1:7" x14ac:dyDescent="0.45">
      <c r="A761" s="11" t="s">
        <v>901</v>
      </c>
      <c r="B761" s="5">
        <v>70.45</v>
      </c>
      <c r="C761" s="26">
        <v>80</v>
      </c>
      <c r="D761" s="25">
        <f>Table1229[[#This Row],[MELTING]]-65</f>
        <v>15</v>
      </c>
      <c r="E761" s="14">
        <v>95</v>
      </c>
      <c r="F761" s="15">
        <f t="shared" si="47"/>
        <v>5354.2</v>
      </c>
    </row>
    <row r="762" spans="1:7" x14ac:dyDescent="0.45">
      <c r="A762" s="11" t="s">
        <v>902</v>
      </c>
      <c r="B762" s="5">
        <v>76.8</v>
      </c>
      <c r="C762" s="26">
        <v>80</v>
      </c>
      <c r="D762" s="25">
        <f>Table1229[[#This Row],[MELTING]]-65</f>
        <v>15</v>
      </c>
      <c r="E762" s="14">
        <v>95</v>
      </c>
      <c r="F762" s="15">
        <f t="shared" si="47"/>
        <v>5836.8</v>
      </c>
    </row>
    <row r="763" spans="1:7" x14ac:dyDescent="0.45">
      <c r="A763" s="11" t="s">
        <v>903</v>
      </c>
      <c r="B763" s="5">
        <v>73.849999999999994</v>
      </c>
      <c r="C763" s="26">
        <v>80</v>
      </c>
      <c r="D763" s="25">
        <f>Table1229[[#This Row],[MELTING]]-65</f>
        <v>15</v>
      </c>
      <c r="E763" s="14">
        <v>95</v>
      </c>
      <c r="F763" s="15">
        <f t="shared" si="47"/>
        <v>5612.5999999999995</v>
      </c>
    </row>
    <row r="764" spans="1:7" x14ac:dyDescent="0.45">
      <c r="A764" s="11" t="s">
        <v>904</v>
      </c>
      <c r="B764" s="5">
        <v>64.099999999999994</v>
      </c>
      <c r="C764" s="26">
        <v>80</v>
      </c>
      <c r="D764" s="25">
        <f>Table1229[[#This Row],[MELTING]]-65</f>
        <v>15</v>
      </c>
      <c r="E764" s="14">
        <v>95</v>
      </c>
      <c r="F764" s="15">
        <f t="shared" si="47"/>
        <v>4871.6000000000004</v>
      </c>
    </row>
    <row r="765" spans="1:7" x14ac:dyDescent="0.45">
      <c r="A765" s="11" t="s">
        <v>905</v>
      </c>
      <c r="B765" s="5">
        <v>84.2</v>
      </c>
      <c r="C765" s="26">
        <v>80</v>
      </c>
      <c r="D765" s="25">
        <f>Table1229[[#This Row],[MELTING]]-65</f>
        <v>15</v>
      </c>
      <c r="E765" s="14">
        <v>95</v>
      </c>
      <c r="F765" s="15">
        <f t="shared" si="47"/>
        <v>6399.2</v>
      </c>
    </row>
    <row r="766" spans="1:7" x14ac:dyDescent="0.45">
      <c r="A766" s="11" t="s">
        <v>906</v>
      </c>
      <c r="B766" s="5">
        <v>96.3</v>
      </c>
      <c r="C766" s="26">
        <v>80</v>
      </c>
      <c r="D766" s="25">
        <f>Table1229[[#This Row],[MELTING]]-65</f>
        <v>15</v>
      </c>
      <c r="E766" s="14">
        <v>95</v>
      </c>
      <c r="F766" s="15">
        <f t="shared" si="47"/>
        <v>7318.8</v>
      </c>
    </row>
    <row r="767" spans="1:7" x14ac:dyDescent="0.45">
      <c r="A767" s="11" t="s">
        <v>907</v>
      </c>
      <c r="B767" s="5">
        <v>47</v>
      </c>
      <c r="C767" s="26">
        <v>80</v>
      </c>
      <c r="D767" s="25">
        <f>Table1229[[#This Row],[MELTING]]-65</f>
        <v>15</v>
      </c>
      <c r="E767" s="14">
        <v>95</v>
      </c>
      <c r="F767" s="15">
        <f t="shared" si="47"/>
        <v>3572</v>
      </c>
    </row>
    <row r="768" spans="1:7" x14ac:dyDescent="0.45">
      <c r="A768" s="11" t="s">
        <v>908</v>
      </c>
      <c r="B768" s="5">
        <v>53.44</v>
      </c>
      <c r="C768" s="26">
        <v>80</v>
      </c>
      <c r="D768" s="25">
        <f>Table1229[[#This Row],[MELTING]]-65</f>
        <v>15</v>
      </c>
      <c r="E768" s="14">
        <v>95</v>
      </c>
      <c r="F768" s="15">
        <f t="shared" si="47"/>
        <v>4061.4399999999996</v>
      </c>
    </row>
    <row r="769" spans="1:6" x14ac:dyDescent="0.45">
      <c r="A769" s="11" t="s">
        <v>909</v>
      </c>
      <c r="B769" s="5">
        <v>51.65</v>
      </c>
      <c r="C769" s="26">
        <v>80</v>
      </c>
      <c r="D769" s="25">
        <f>Table1229[[#This Row],[MELTING]]-65</f>
        <v>15</v>
      </c>
      <c r="E769" s="14">
        <v>95</v>
      </c>
      <c r="F769" s="15">
        <f t="shared" si="47"/>
        <v>3925.4</v>
      </c>
    </row>
    <row r="770" spans="1:6" ht="21.6" customHeight="1" x14ac:dyDescent="0.45">
      <c r="A770" s="11" t="s">
        <v>910</v>
      </c>
      <c r="B770" s="5">
        <v>90.2</v>
      </c>
      <c r="C770" s="26">
        <v>80</v>
      </c>
      <c r="D770" s="25">
        <f>Table1229[[#This Row],[MELTING]]-65</f>
        <v>15</v>
      </c>
      <c r="E770" s="14">
        <v>95</v>
      </c>
      <c r="F770" s="15">
        <f t="shared" si="47"/>
        <v>6855.2</v>
      </c>
    </row>
    <row r="771" spans="1:6" x14ac:dyDescent="0.45">
      <c r="A771" s="23" t="s">
        <v>622</v>
      </c>
      <c r="B771" s="87" t="s">
        <v>1</v>
      </c>
      <c r="C771" s="87" t="s">
        <v>2</v>
      </c>
      <c r="D771" s="87" t="s">
        <v>3</v>
      </c>
      <c r="E771" s="87" t="s">
        <v>4</v>
      </c>
      <c r="F771" s="88" t="s">
        <v>5</v>
      </c>
    </row>
    <row r="772" spans="1:6" x14ac:dyDescent="0.45">
      <c r="A772" s="4" t="s">
        <v>623</v>
      </c>
      <c r="B772" s="5">
        <v>48.38</v>
      </c>
      <c r="C772" s="25">
        <v>65</v>
      </c>
      <c r="D772" s="25">
        <v>-10</v>
      </c>
      <c r="E772" s="7">
        <v>89</v>
      </c>
      <c r="F772" s="8">
        <v>2798.7830000000004</v>
      </c>
    </row>
    <row r="773" spans="1:6" x14ac:dyDescent="0.45">
      <c r="A773" s="4" t="s">
        <v>624</v>
      </c>
      <c r="B773" s="5">
        <v>43.14</v>
      </c>
      <c r="C773" s="25">
        <v>65</v>
      </c>
      <c r="D773" s="25">
        <v>-10</v>
      </c>
      <c r="E773" s="7">
        <v>89</v>
      </c>
      <c r="F773" s="8">
        <v>2495.6489999999999</v>
      </c>
    </row>
    <row r="774" spans="1:6" x14ac:dyDescent="0.45">
      <c r="A774" s="4" t="s">
        <v>625</v>
      </c>
      <c r="B774" s="5">
        <v>38.369999999999997</v>
      </c>
      <c r="C774" s="25">
        <v>65</v>
      </c>
      <c r="D774" s="25">
        <v>-10</v>
      </c>
      <c r="E774" s="7">
        <v>89</v>
      </c>
      <c r="F774" s="8">
        <v>2219.7044999999998</v>
      </c>
    </row>
    <row r="775" spans="1:6" x14ac:dyDescent="0.45">
      <c r="A775" s="4" t="s">
        <v>626</v>
      </c>
      <c r="B775" s="5">
        <v>39.96</v>
      </c>
      <c r="C775" s="25">
        <v>65</v>
      </c>
      <c r="D775" s="25">
        <v>-10</v>
      </c>
      <c r="E775" s="7">
        <v>89</v>
      </c>
      <c r="F775" s="8">
        <v>2311.6860000000001</v>
      </c>
    </row>
    <row r="776" spans="1:6" x14ac:dyDescent="0.45">
      <c r="A776" s="4" t="s">
        <v>627</v>
      </c>
      <c r="B776" s="5">
        <v>61.89</v>
      </c>
      <c r="C776" s="25">
        <v>65</v>
      </c>
      <c r="D776" s="25">
        <v>-10</v>
      </c>
      <c r="E776" s="7">
        <v>89</v>
      </c>
      <c r="F776" s="8">
        <v>3580.3364999999999</v>
      </c>
    </row>
    <row r="777" spans="1:6" x14ac:dyDescent="0.45">
      <c r="A777" s="4" t="s">
        <v>628</v>
      </c>
      <c r="B777" s="5">
        <v>45.85</v>
      </c>
      <c r="C777" s="25">
        <v>65</v>
      </c>
      <c r="D777" s="25">
        <v>-10</v>
      </c>
      <c r="E777" s="7">
        <v>89</v>
      </c>
      <c r="F777" s="8">
        <v>2652.4224999999997</v>
      </c>
    </row>
    <row r="778" spans="1:6" x14ac:dyDescent="0.45">
      <c r="A778" s="4" t="s">
        <v>629</v>
      </c>
      <c r="B778" s="5">
        <v>66.37</v>
      </c>
      <c r="C778" s="25">
        <v>65</v>
      </c>
      <c r="D778" s="25">
        <v>-10</v>
      </c>
      <c r="E778" s="7">
        <v>89</v>
      </c>
      <c r="F778" s="8">
        <v>3839.5045000000005</v>
      </c>
    </row>
    <row r="779" spans="1:6" x14ac:dyDescent="0.45">
      <c r="A779" s="4" t="s">
        <v>630</v>
      </c>
      <c r="B779" s="5">
        <v>21.4</v>
      </c>
      <c r="C779" s="25">
        <v>65</v>
      </c>
      <c r="D779" s="25">
        <v>-10</v>
      </c>
      <c r="E779" s="7">
        <v>89</v>
      </c>
      <c r="F779" s="8">
        <v>1237.99</v>
      </c>
    </row>
    <row r="780" spans="1:6" x14ac:dyDescent="0.45">
      <c r="A780" s="4" t="s">
        <v>631</v>
      </c>
      <c r="B780" s="5">
        <v>20.78</v>
      </c>
      <c r="C780" s="25">
        <v>65</v>
      </c>
      <c r="D780" s="25">
        <v>-10</v>
      </c>
      <c r="E780" s="7">
        <v>89</v>
      </c>
      <c r="F780" s="8">
        <v>1202.123</v>
      </c>
    </row>
    <row r="781" spans="1:6" x14ac:dyDescent="0.45">
      <c r="A781" s="4" t="s">
        <v>632</v>
      </c>
      <c r="B781" s="5">
        <v>25</v>
      </c>
      <c r="C781" s="25">
        <v>65</v>
      </c>
      <c r="D781" s="25">
        <v>-10</v>
      </c>
      <c r="E781" s="7">
        <v>89</v>
      </c>
      <c r="F781" s="8">
        <v>1446.25</v>
      </c>
    </row>
    <row r="782" spans="1:6" x14ac:dyDescent="0.45">
      <c r="A782" s="4" t="s">
        <v>633</v>
      </c>
      <c r="B782" s="5">
        <v>49.45</v>
      </c>
      <c r="C782" s="25">
        <v>65</v>
      </c>
      <c r="D782" s="25">
        <v>-10</v>
      </c>
      <c r="E782" s="7">
        <v>89</v>
      </c>
      <c r="F782" s="8">
        <v>2860.6824999999999</v>
      </c>
    </row>
    <row r="783" spans="1:6" x14ac:dyDescent="0.45">
      <c r="A783" s="4" t="s">
        <v>634</v>
      </c>
      <c r="B783" s="5">
        <v>53.35</v>
      </c>
      <c r="C783" s="25">
        <v>65</v>
      </c>
      <c r="D783" s="25">
        <v>-10</v>
      </c>
      <c r="E783" s="7">
        <v>89</v>
      </c>
      <c r="F783" s="8">
        <v>3086.2975000000001</v>
      </c>
    </row>
    <row r="784" spans="1:6" x14ac:dyDescent="0.45">
      <c r="A784" s="4" t="s">
        <v>635</v>
      </c>
      <c r="B784" s="5">
        <v>56.37</v>
      </c>
      <c r="C784" s="25">
        <v>65</v>
      </c>
      <c r="D784" s="25">
        <v>-10</v>
      </c>
      <c r="E784" s="7">
        <v>89</v>
      </c>
      <c r="F784" s="8">
        <v>3261.0044999999996</v>
      </c>
    </row>
    <row r="785" spans="1:6" x14ac:dyDescent="0.45">
      <c r="A785" s="4" t="s">
        <v>636</v>
      </c>
      <c r="B785" s="5">
        <v>71.08</v>
      </c>
      <c r="C785" s="25">
        <v>82</v>
      </c>
      <c r="D785" s="25">
        <v>-17</v>
      </c>
      <c r="E785" s="7">
        <v>90</v>
      </c>
      <c r="F785" s="8">
        <v>5245.7039999999997</v>
      </c>
    </row>
    <row r="786" spans="1:6" x14ac:dyDescent="0.45">
      <c r="A786" s="4" t="s">
        <v>637</v>
      </c>
      <c r="B786" s="5">
        <v>31.6</v>
      </c>
      <c r="C786" s="25">
        <v>82</v>
      </c>
      <c r="D786" s="25">
        <v>-17</v>
      </c>
      <c r="E786" s="7">
        <v>90</v>
      </c>
      <c r="F786" s="8">
        <v>2332.0800000000004</v>
      </c>
    </row>
    <row r="787" spans="1:6" x14ac:dyDescent="0.45">
      <c r="A787" s="4" t="s">
        <v>806</v>
      </c>
      <c r="B787" s="5">
        <v>36</v>
      </c>
      <c r="C787" s="25">
        <v>82</v>
      </c>
      <c r="D787" s="25">
        <v>-17</v>
      </c>
      <c r="E787" s="7">
        <v>90</v>
      </c>
      <c r="F787" s="8">
        <v>2656.8</v>
      </c>
    </row>
    <row r="788" spans="1:6" x14ac:dyDescent="0.45">
      <c r="A788" s="4" t="s">
        <v>638</v>
      </c>
      <c r="B788" s="5">
        <v>32.700000000000003</v>
      </c>
      <c r="C788" s="25">
        <v>82</v>
      </c>
      <c r="D788" s="25">
        <v>-17</v>
      </c>
      <c r="E788" s="7">
        <v>90</v>
      </c>
      <c r="F788" s="8">
        <v>2413.2600000000002</v>
      </c>
    </row>
    <row r="789" spans="1:6" x14ac:dyDescent="0.45">
      <c r="A789" s="4" t="s">
        <v>639</v>
      </c>
      <c r="B789" s="5">
        <v>39.5</v>
      </c>
      <c r="C789" s="25">
        <v>82</v>
      </c>
      <c r="D789" s="25">
        <v>-17</v>
      </c>
      <c r="E789" s="7">
        <v>90</v>
      </c>
      <c r="F789" s="8">
        <v>2915.1</v>
      </c>
    </row>
    <row r="790" spans="1:6" x14ac:dyDescent="0.45">
      <c r="A790" s="4" t="s">
        <v>640</v>
      </c>
      <c r="B790" s="5">
        <v>39.200000000000003</v>
      </c>
      <c r="C790" s="25">
        <v>82</v>
      </c>
      <c r="D790" s="25">
        <v>-17</v>
      </c>
      <c r="E790" s="7">
        <v>90</v>
      </c>
      <c r="F790" s="8">
        <v>2892.96</v>
      </c>
    </row>
    <row r="791" spans="1:6" x14ac:dyDescent="0.45">
      <c r="A791" s="4" t="s">
        <v>641</v>
      </c>
      <c r="B791" s="5">
        <v>25.75</v>
      </c>
      <c r="C791" s="25">
        <v>82</v>
      </c>
      <c r="D791" s="25">
        <v>-17</v>
      </c>
      <c r="E791" s="7">
        <v>90</v>
      </c>
      <c r="F791" s="8">
        <v>1900.35</v>
      </c>
    </row>
    <row r="792" spans="1:6" x14ac:dyDescent="0.45">
      <c r="A792" s="4" t="s">
        <v>642</v>
      </c>
      <c r="B792" s="5">
        <v>31.7</v>
      </c>
      <c r="C792" s="25">
        <v>82</v>
      </c>
      <c r="D792" s="25">
        <v>-17</v>
      </c>
      <c r="E792" s="7">
        <v>90</v>
      </c>
      <c r="F792" s="8">
        <v>2339.46</v>
      </c>
    </row>
    <row r="793" spans="1:6" x14ac:dyDescent="0.45">
      <c r="A793" s="4" t="s">
        <v>643</v>
      </c>
      <c r="B793" s="5">
        <v>40</v>
      </c>
      <c r="C793" s="25">
        <v>82</v>
      </c>
      <c r="D793" s="25">
        <v>-17</v>
      </c>
      <c r="E793" s="7">
        <v>90</v>
      </c>
      <c r="F793" s="8">
        <v>2951.9999999999995</v>
      </c>
    </row>
    <row r="794" spans="1:6" x14ac:dyDescent="0.45">
      <c r="A794" s="4" t="s">
        <v>644</v>
      </c>
      <c r="B794" s="5">
        <v>24.86</v>
      </c>
      <c r="C794" s="25">
        <v>82</v>
      </c>
      <c r="D794" s="25">
        <v>-17</v>
      </c>
      <c r="E794" s="7">
        <v>92</v>
      </c>
      <c r="F794" s="8">
        <v>1875.4384</v>
      </c>
    </row>
    <row r="795" spans="1:6" x14ac:dyDescent="0.45">
      <c r="A795" s="4" t="s">
        <v>645</v>
      </c>
      <c r="B795" s="5">
        <v>20.65</v>
      </c>
      <c r="C795" s="25">
        <v>82</v>
      </c>
      <c r="D795" s="25">
        <v>-17</v>
      </c>
      <c r="E795" s="7">
        <v>92</v>
      </c>
      <c r="F795" s="8">
        <v>1557.836</v>
      </c>
    </row>
    <row r="796" spans="1:6" x14ac:dyDescent="0.45">
      <c r="A796" s="31" t="s">
        <v>646</v>
      </c>
      <c r="B796" s="32">
        <v>27.2</v>
      </c>
      <c r="C796" s="33">
        <v>82</v>
      </c>
      <c r="D796" s="33">
        <v>-17</v>
      </c>
      <c r="E796" s="34">
        <v>92</v>
      </c>
      <c r="F796" s="35">
        <v>2051.9699999999998</v>
      </c>
    </row>
    <row r="797" spans="1:6" x14ac:dyDescent="0.45">
      <c r="A797" s="4" t="s">
        <v>647</v>
      </c>
      <c r="B797" s="5">
        <v>19.7</v>
      </c>
      <c r="C797" s="25">
        <v>82</v>
      </c>
      <c r="D797" s="25">
        <v>17</v>
      </c>
      <c r="E797" s="25">
        <v>86.14</v>
      </c>
      <c r="F797" s="8">
        <v>1391.5055600000001</v>
      </c>
    </row>
    <row r="798" spans="1:6" x14ac:dyDescent="0.45">
      <c r="A798" s="4" t="s">
        <v>648</v>
      </c>
      <c r="B798" s="5">
        <v>47</v>
      </c>
      <c r="C798" s="25">
        <v>79.53</v>
      </c>
      <c r="D798" s="25">
        <v>-16.53</v>
      </c>
      <c r="E798" s="25">
        <v>84.5</v>
      </c>
      <c r="F798" s="8">
        <v>3158.53395</v>
      </c>
    </row>
    <row r="799" spans="1:6" x14ac:dyDescent="0.45">
      <c r="A799" s="4" t="s">
        <v>649</v>
      </c>
      <c r="B799" s="5">
        <v>49</v>
      </c>
      <c r="C799" s="25">
        <v>79.53</v>
      </c>
      <c r="D799" s="25">
        <v>-16.53</v>
      </c>
      <c r="E799" s="25">
        <v>84.5</v>
      </c>
      <c r="F799" s="8">
        <v>3292.9396500000003</v>
      </c>
    </row>
    <row r="800" spans="1:6" x14ac:dyDescent="0.45">
      <c r="A800" s="4" t="s">
        <v>650</v>
      </c>
      <c r="B800" s="5">
        <v>48.1</v>
      </c>
      <c r="C800" s="25">
        <v>79.53</v>
      </c>
      <c r="D800" s="25">
        <v>-16.53</v>
      </c>
      <c r="E800" s="25">
        <v>84.5</v>
      </c>
      <c r="F800" s="8">
        <v>3232.4570849999996</v>
      </c>
    </row>
    <row r="801" spans="1:6" x14ac:dyDescent="0.45">
      <c r="A801" s="4" t="s">
        <v>651</v>
      </c>
      <c r="B801" s="5">
        <v>42.5</v>
      </c>
      <c r="C801" s="25">
        <v>79.53</v>
      </c>
      <c r="D801" s="25">
        <v>-16.53</v>
      </c>
      <c r="E801" s="25">
        <v>84.5</v>
      </c>
      <c r="F801" s="8">
        <v>2856.1211249999997</v>
      </c>
    </row>
    <row r="802" spans="1:6" x14ac:dyDescent="0.45">
      <c r="A802" s="4" t="s">
        <v>652</v>
      </c>
      <c r="B802" s="5">
        <v>48.6</v>
      </c>
      <c r="C802" s="25">
        <v>74.03</v>
      </c>
      <c r="D802" s="25">
        <v>-14.030000000000001</v>
      </c>
      <c r="E802" s="25">
        <v>90</v>
      </c>
      <c r="F802" s="8">
        <v>3238.0722000000001</v>
      </c>
    </row>
    <row r="803" spans="1:6" x14ac:dyDescent="0.45">
      <c r="A803" s="4" t="s">
        <v>653</v>
      </c>
      <c r="B803" s="5">
        <v>50.9</v>
      </c>
      <c r="C803" s="25">
        <v>74.03</v>
      </c>
      <c r="D803" s="25">
        <v>-14.030000000000001</v>
      </c>
      <c r="E803" s="25">
        <v>90</v>
      </c>
      <c r="F803" s="8">
        <v>3391.3143</v>
      </c>
    </row>
    <row r="804" spans="1:6" x14ac:dyDescent="0.45">
      <c r="A804" s="4" t="s">
        <v>654</v>
      </c>
      <c r="B804" s="5">
        <v>52.05</v>
      </c>
      <c r="C804" s="25">
        <v>74.03</v>
      </c>
      <c r="D804" s="25">
        <v>-14.030000000000001</v>
      </c>
      <c r="E804" s="25">
        <v>90</v>
      </c>
      <c r="F804" s="8">
        <v>3467.9353500000002</v>
      </c>
    </row>
    <row r="805" spans="1:6" x14ac:dyDescent="0.45">
      <c r="A805" s="4" t="s">
        <v>655</v>
      </c>
      <c r="B805" s="5">
        <v>53.4</v>
      </c>
      <c r="C805" s="25">
        <v>74.03</v>
      </c>
      <c r="D805" s="25">
        <v>-14.030000000000001</v>
      </c>
      <c r="E805" s="25">
        <v>90</v>
      </c>
      <c r="F805" s="8">
        <v>3557.8817999999997</v>
      </c>
    </row>
    <row r="806" spans="1:6" x14ac:dyDescent="0.45">
      <c r="A806" s="4" t="s">
        <v>656</v>
      </c>
      <c r="B806" s="5">
        <v>43.75</v>
      </c>
      <c r="C806" s="25">
        <v>74.03</v>
      </c>
      <c r="D806" s="25">
        <v>-14.030000000000001</v>
      </c>
      <c r="E806" s="25">
        <v>90</v>
      </c>
      <c r="F806" s="8">
        <v>2914.9312500000001</v>
      </c>
    </row>
    <row r="807" spans="1:6" x14ac:dyDescent="0.45">
      <c r="A807" s="4" t="s">
        <v>657</v>
      </c>
      <c r="B807" s="5">
        <v>37.65</v>
      </c>
      <c r="C807" s="25">
        <v>74.03</v>
      </c>
      <c r="D807" s="25">
        <v>-14.030000000000001</v>
      </c>
      <c r="E807" s="25">
        <v>90</v>
      </c>
      <c r="F807" s="8">
        <v>2508.5065499999996</v>
      </c>
    </row>
    <row r="808" spans="1:6" x14ac:dyDescent="0.45">
      <c r="A808" s="4" t="s">
        <v>658</v>
      </c>
      <c r="B808" s="5">
        <v>37</v>
      </c>
      <c r="C808" s="25">
        <v>74.03</v>
      </c>
      <c r="D808" s="25">
        <v>-14.030000000000001</v>
      </c>
      <c r="E808" s="25">
        <v>90</v>
      </c>
      <c r="F808" s="8">
        <v>2465.1990000000001</v>
      </c>
    </row>
    <row r="809" spans="1:6" x14ac:dyDescent="0.45">
      <c r="A809" s="4" t="s">
        <v>659</v>
      </c>
      <c r="B809" s="5">
        <v>33.4</v>
      </c>
      <c r="C809" s="25">
        <v>74.03</v>
      </c>
      <c r="D809" s="25">
        <v>-14.030000000000001</v>
      </c>
      <c r="E809" s="25">
        <v>90</v>
      </c>
      <c r="F809" s="8">
        <v>2225.3417999999997</v>
      </c>
    </row>
    <row r="810" spans="1:6" x14ac:dyDescent="0.45">
      <c r="A810" s="4" t="s">
        <v>660</v>
      </c>
      <c r="B810" s="5">
        <v>24.8</v>
      </c>
      <c r="C810" s="25">
        <v>79</v>
      </c>
      <c r="D810" s="25">
        <v>-14</v>
      </c>
      <c r="E810" s="25">
        <v>86.4</v>
      </c>
      <c r="F810" s="8">
        <v>1692.7488000000001</v>
      </c>
    </row>
    <row r="811" spans="1:6" x14ac:dyDescent="0.45">
      <c r="A811" s="4" t="s">
        <v>661</v>
      </c>
      <c r="B811" s="5">
        <v>19.600000000000001</v>
      </c>
      <c r="C811" s="25">
        <v>79</v>
      </c>
      <c r="D811" s="25">
        <v>-14</v>
      </c>
      <c r="E811" s="25">
        <v>86.4</v>
      </c>
      <c r="F811" s="8">
        <v>1337.8176000000003</v>
      </c>
    </row>
    <row r="812" spans="1:6" x14ac:dyDescent="0.45">
      <c r="A812" s="4" t="s">
        <v>662</v>
      </c>
      <c r="B812" s="5">
        <v>30.15</v>
      </c>
      <c r="C812" s="25">
        <v>79</v>
      </c>
      <c r="D812" s="25">
        <v>-14</v>
      </c>
      <c r="E812" s="25">
        <v>86.4</v>
      </c>
      <c r="F812" s="8">
        <v>2057.9184</v>
      </c>
    </row>
    <row r="813" spans="1:6" x14ac:dyDescent="0.45">
      <c r="A813" s="4" t="s">
        <v>663</v>
      </c>
      <c r="B813" s="5">
        <v>34.200000000000003</v>
      </c>
      <c r="C813" s="25">
        <v>79</v>
      </c>
      <c r="D813" s="25">
        <v>-14</v>
      </c>
      <c r="E813" s="25">
        <v>86.4</v>
      </c>
      <c r="F813" s="8">
        <v>2334.3552000000004</v>
      </c>
    </row>
    <row r="814" spans="1:6" x14ac:dyDescent="0.45">
      <c r="A814" s="4" t="s">
        <v>664</v>
      </c>
      <c r="B814" s="5">
        <v>31.6</v>
      </c>
      <c r="C814" s="25">
        <v>79</v>
      </c>
      <c r="D814" s="25">
        <v>-14</v>
      </c>
      <c r="E814" s="25">
        <v>86.4</v>
      </c>
      <c r="F814" s="8">
        <v>2156.8896000000004</v>
      </c>
    </row>
    <row r="815" spans="1:6" x14ac:dyDescent="0.45">
      <c r="A815" s="4" t="s">
        <v>665</v>
      </c>
      <c r="B815" s="5">
        <v>40.1</v>
      </c>
      <c r="C815" s="25">
        <v>79</v>
      </c>
      <c r="D815" s="25">
        <v>-14</v>
      </c>
      <c r="E815" s="25">
        <v>86.4</v>
      </c>
      <c r="F815" s="8">
        <v>2737.0656000000004</v>
      </c>
    </row>
    <row r="816" spans="1:6" x14ac:dyDescent="0.45">
      <c r="A816" s="4" t="s">
        <v>666</v>
      </c>
      <c r="B816" s="5">
        <v>33.6</v>
      </c>
      <c r="C816" s="25">
        <v>79</v>
      </c>
      <c r="D816" s="25">
        <v>-14</v>
      </c>
      <c r="E816" s="25">
        <v>86.4</v>
      </c>
      <c r="F816" s="8">
        <v>2293.4016000000001</v>
      </c>
    </row>
    <row r="817" spans="1:6" x14ac:dyDescent="0.45">
      <c r="A817" s="4" t="s">
        <v>667</v>
      </c>
      <c r="B817" s="5">
        <v>39.450000000000003</v>
      </c>
      <c r="C817" s="25">
        <v>79</v>
      </c>
      <c r="D817" s="25">
        <v>-14</v>
      </c>
      <c r="E817" s="25">
        <v>86.4</v>
      </c>
      <c r="F817" s="8">
        <v>2692.6992000000005</v>
      </c>
    </row>
    <row r="818" spans="1:6" x14ac:dyDescent="0.45">
      <c r="A818" s="4" t="s">
        <v>668</v>
      </c>
      <c r="B818" s="5">
        <v>33.1</v>
      </c>
      <c r="C818" s="25">
        <v>79</v>
      </c>
      <c r="D818" s="25">
        <v>-14</v>
      </c>
      <c r="E818" s="25">
        <v>86.4</v>
      </c>
      <c r="F818" s="8">
        <v>2259.2736000000004</v>
      </c>
    </row>
    <row r="819" spans="1:6" x14ac:dyDescent="0.45">
      <c r="A819" s="4" t="s">
        <v>669</v>
      </c>
      <c r="B819" s="5">
        <v>35.1</v>
      </c>
      <c r="C819" s="25">
        <v>79</v>
      </c>
      <c r="D819" s="25">
        <v>-14</v>
      </c>
      <c r="E819" s="25">
        <v>86.4</v>
      </c>
      <c r="F819" s="8">
        <v>2395.7856000000002</v>
      </c>
    </row>
    <row r="820" spans="1:6" x14ac:dyDescent="0.45">
      <c r="A820" s="4" t="s">
        <v>670</v>
      </c>
      <c r="B820" s="5">
        <v>41.2</v>
      </c>
      <c r="C820" s="25">
        <v>79</v>
      </c>
      <c r="D820" s="25">
        <v>-14</v>
      </c>
      <c r="E820" s="25">
        <v>86.4</v>
      </c>
      <c r="F820" s="8">
        <v>2812.1472000000003</v>
      </c>
    </row>
    <row r="821" spans="1:6" x14ac:dyDescent="0.45">
      <c r="A821" s="4" t="s">
        <v>671</v>
      </c>
      <c r="B821" s="5">
        <v>20.5</v>
      </c>
      <c r="C821" s="25">
        <v>79</v>
      </c>
      <c r="D821" s="25">
        <v>-14</v>
      </c>
      <c r="E821" s="25">
        <v>86.4</v>
      </c>
      <c r="F821" s="8">
        <v>1399.248</v>
      </c>
    </row>
    <row r="822" spans="1:6" x14ac:dyDescent="0.45">
      <c r="A822" s="4" t="s">
        <v>672</v>
      </c>
      <c r="B822" s="5">
        <v>116.35</v>
      </c>
      <c r="C822" s="25">
        <v>79</v>
      </c>
      <c r="D822" s="25">
        <v>-14</v>
      </c>
      <c r="E822" s="25">
        <v>86.4</v>
      </c>
      <c r="F822" s="8">
        <v>7941.5856000000003</v>
      </c>
    </row>
    <row r="823" spans="1:6" x14ac:dyDescent="0.45">
      <c r="A823" s="4" t="s">
        <v>673</v>
      </c>
      <c r="B823" s="5">
        <v>190</v>
      </c>
      <c r="C823" s="25">
        <v>79</v>
      </c>
      <c r="D823" s="25">
        <v>-14</v>
      </c>
      <c r="E823" s="25">
        <v>86.4</v>
      </c>
      <c r="F823" s="8">
        <v>12968.640000000001</v>
      </c>
    </row>
    <row r="824" spans="1:6" x14ac:dyDescent="0.45">
      <c r="A824" s="4" t="s">
        <v>674</v>
      </c>
      <c r="B824" s="5">
        <v>132.75</v>
      </c>
      <c r="C824" s="25">
        <v>79</v>
      </c>
      <c r="D824" s="25">
        <v>-14</v>
      </c>
      <c r="E824" s="25">
        <v>86.4</v>
      </c>
      <c r="F824" s="8">
        <v>9060.9840000000004</v>
      </c>
    </row>
    <row r="825" spans="1:6" x14ac:dyDescent="0.45">
      <c r="A825" s="4" t="s">
        <v>675</v>
      </c>
      <c r="B825" s="5">
        <v>39</v>
      </c>
      <c r="C825" s="25">
        <v>79</v>
      </c>
      <c r="D825" s="25">
        <v>-14</v>
      </c>
      <c r="E825" s="25">
        <v>86.4</v>
      </c>
      <c r="F825" s="8">
        <v>2661.9839999999999</v>
      </c>
    </row>
    <row r="826" spans="1:6" x14ac:dyDescent="0.45">
      <c r="A826" s="4" t="s">
        <v>676</v>
      </c>
      <c r="B826" s="5">
        <v>22.65</v>
      </c>
      <c r="C826" s="25">
        <v>80.02</v>
      </c>
      <c r="D826" s="25">
        <v>-15.019999999999996</v>
      </c>
      <c r="E826" s="25">
        <v>95</v>
      </c>
      <c r="F826" s="8">
        <v>1721.8303499999997</v>
      </c>
    </row>
    <row r="827" spans="1:6" x14ac:dyDescent="0.45">
      <c r="A827" s="4" t="s">
        <v>677</v>
      </c>
      <c r="B827" s="5">
        <v>19.3</v>
      </c>
      <c r="C827" s="25">
        <v>80.02</v>
      </c>
      <c r="D827" s="25">
        <v>-15.019999999999996</v>
      </c>
      <c r="E827" s="25">
        <v>95</v>
      </c>
      <c r="F827" s="8">
        <v>1467.1667</v>
      </c>
    </row>
    <row r="828" spans="1:6" x14ac:dyDescent="0.45">
      <c r="A828" s="4" t="s">
        <v>678</v>
      </c>
      <c r="B828" s="5">
        <v>39.15</v>
      </c>
      <c r="C828" s="25">
        <v>80.02</v>
      </c>
      <c r="D828" s="25">
        <v>-15.019999999999996</v>
      </c>
      <c r="E828" s="25">
        <v>95</v>
      </c>
      <c r="F828" s="8">
        <v>2976.1438499999999</v>
      </c>
    </row>
    <row r="829" spans="1:6" x14ac:dyDescent="0.45">
      <c r="A829" s="4" t="s">
        <v>679</v>
      </c>
      <c r="B829" s="5">
        <v>21.6</v>
      </c>
      <c r="C829" s="25">
        <v>80.02</v>
      </c>
      <c r="D829" s="25">
        <v>-15.019999999999996</v>
      </c>
      <c r="E829" s="25">
        <v>95</v>
      </c>
      <c r="F829" s="8">
        <v>1642.0104000000001</v>
      </c>
    </row>
    <row r="830" spans="1:6" x14ac:dyDescent="0.45">
      <c r="A830" s="4" t="s">
        <v>680</v>
      </c>
      <c r="B830" s="5">
        <v>21.65</v>
      </c>
      <c r="C830" s="25">
        <v>80.02</v>
      </c>
      <c r="D830" s="25">
        <v>-15.019999999999996</v>
      </c>
      <c r="E830" s="25">
        <v>95</v>
      </c>
      <c r="F830" s="8">
        <v>1645.8113499999997</v>
      </c>
    </row>
    <row r="831" spans="1:6" x14ac:dyDescent="0.45">
      <c r="A831" s="4" t="s">
        <v>681</v>
      </c>
      <c r="B831" s="5">
        <v>33.950000000000003</v>
      </c>
      <c r="C831" s="25">
        <v>80.02</v>
      </c>
      <c r="D831" s="25">
        <v>-15.019999999999996</v>
      </c>
      <c r="E831" s="25">
        <v>95</v>
      </c>
      <c r="F831" s="8">
        <v>2580.8450500000004</v>
      </c>
    </row>
    <row r="832" spans="1:6" x14ac:dyDescent="0.45">
      <c r="A832" s="4" t="s">
        <v>682</v>
      </c>
      <c r="B832" s="5">
        <v>64.23</v>
      </c>
      <c r="C832" s="25">
        <v>76.5</v>
      </c>
      <c r="D832" s="25">
        <f t="shared" ref="D832:D835" si="48">65-C832</f>
        <v>-11.5</v>
      </c>
      <c r="E832" s="7">
        <v>89.9</v>
      </c>
      <c r="F832" s="8">
        <f>(((B832*C832)/100)*E832)</f>
        <v>4417.3219050000007</v>
      </c>
    </row>
    <row r="833" spans="1:6" x14ac:dyDescent="0.45">
      <c r="A833" s="4" t="s">
        <v>683</v>
      </c>
      <c r="B833" s="5">
        <v>26</v>
      </c>
      <c r="C833" s="25">
        <v>79.97</v>
      </c>
      <c r="D833" s="25">
        <f t="shared" si="48"/>
        <v>-14.969999999999999</v>
      </c>
      <c r="E833" s="25">
        <v>90</v>
      </c>
      <c r="F833" s="8">
        <f>(((B833*C833)/100)*E833)</f>
        <v>1871.2979999999998</v>
      </c>
    </row>
    <row r="834" spans="1:6" x14ac:dyDescent="0.45">
      <c r="A834" s="4" t="s">
        <v>684</v>
      </c>
      <c r="B834" s="5">
        <v>24.1</v>
      </c>
      <c r="C834" s="25">
        <v>79.97</v>
      </c>
      <c r="D834" s="25">
        <f t="shared" si="48"/>
        <v>-14.969999999999999</v>
      </c>
      <c r="E834" s="25">
        <v>90</v>
      </c>
      <c r="F834" s="8">
        <f>(((B834*C834)/100)*E834)</f>
        <v>1734.5493000000001</v>
      </c>
    </row>
    <row r="835" spans="1:6" x14ac:dyDescent="0.45">
      <c r="A835" s="4" t="s">
        <v>685</v>
      </c>
      <c r="B835" s="5">
        <v>24.5</v>
      </c>
      <c r="C835" s="25">
        <v>79.97</v>
      </c>
      <c r="D835" s="25">
        <f t="shared" si="48"/>
        <v>-14.969999999999999</v>
      </c>
      <c r="E835" s="25">
        <v>90</v>
      </c>
      <c r="F835" s="8">
        <f>(((B835*C835)/100)*E835)</f>
        <v>1763.3384999999998</v>
      </c>
    </row>
    <row r="836" spans="1:6" x14ac:dyDescent="0.45">
      <c r="A836" s="4" t="s">
        <v>686</v>
      </c>
      <c r="B836" s="5">
        <v>20.6</v>
      </c>
      <c r="C836" s="25">
        <v>79.97</v>
      </c>
      <c r="D836" s="25">
        <f>65-C836</f>
        <v>-14.969999999999999</v>
      </c>
      <c r="E836" s="25">
        <v>90</v>
      </c>
      <c r="F836" s="8">
        <f>(((B836*C836)/100)*E836)</f>
        <v>1482.6438000000001</v>
      </c>
    </row>
    <row r="837" spans="1:6" x14ac:dyDescent="0.45">
      <c r="A837" s="4" t="s">
        <v>887</v>
      </c>
      <c r="B837" s="5">
        <v>31</v>
      </c>
      <c r="C837" s="25">
        <v>80</v>
      </c>
      <c r="D837" s="25">
        <f t="shared" ref="D837:D840" si="49">65-C837</f>
        <v>-15</v>
      </c>
      <c r="E837" s="25">
        <v>95.8</v>
      </c>
      <c r="F837" s="8">
        <f t="shared" ref="F837:F840" si="50">(((B837*C837)/100)*E837)</f>
        <v>2375.84</v>
      </c>
    </row>
    <row r="838" spans="1:6" x14ac:dyDescent="0.45">
      <c r="A838" s="11" t="s">
        <v>888</v>
      </c>
      <c r="B838" s="12">
        <v>32.299999999999997</v>
      </c>
      <c r="C838" s="26">
        <v>80</v>
      </c>
      <c r="D838" s="25">
        <f t="shared" si="49"/>
        <v>-15</v>
      </c>
      <c r="E838" s="26">
        <v>95.8</v>
      </c>
      <c r="F838" s="8">
        <f t="shared" si="50"/>
        <v>2475.4719999999998</v>
      </c>
    </row>
    <row r="839" spans="1:6" x14ac:dyDescent="0.45">
      <c r="A839" s="11" t="s">
        <v>911</v>
      </c>
      <c r="B839" s="5">
        <v>58.1</v>
      </c>
      <c r="C839" s="26">
        <v>80</v>
      </c>
      <c r="D839" s="25">
        <f t="shared" si="49"/>
        <v>-15</v>
      </c>
      <c r="E839" s="25">
        <v>95</v>
      </c>
      <c r="F839" s="8">
        <f t="shared" si="50"/>
        <v>4415.5999999999995</v>
      </c>
    </row>
    <row r="840" spans="1:6" x14ac:dyDescent="0.45">
      <c r="A840" s="11" t="s">
        <v>912</v>
      </c>
      <c r="B840" s="12">
        <v>44.4</v>
      </c>
      <c r="C840" s="26">
        <v>80</v>
      </c>
      <c r="D840" s="25">
        <f t="shared" si="49"/>
        <v>-15</v>
      </c>
      <c r="E840" s="26">
        <v>95</v>
      </c>
      <c r="F840" s="8">
        <f t="shared" si="50"/>
        <v>3374.4</v>
      </c>
    </row>
    <row r="841" spans="1:6" x14ac:dyDescent="0.45">
      <c r="A841" s="23" t="s">
        <v>687</v>
      </c>
      <c r="B841" s="87" t="s">
        <v>1</v>
      </c>
      <c r="C841" s="87" t="s">
        <v>2</v>
      </c>
      <c r="D841" s="87" t="s">
        <v>3</v>
      </c>
      <c r="E841" s="87" t="s">
        <v>4</v>
      </c>
      <c r="F841" s="88" t="s">
        <v>5</v>
      </c>
    </row>
    <row r="842" spans="1:6" x14ac:dyDescent="0.45">
      <c r="A842" s="4" t="s">
        <v>688</v>
      </c>
      <c r="B842" s="5">
        <v>3</v>
      </c>
      <c r="C842" s="25">
        <v>92.5</v>
      </c>
      <c r="D842" s="25">
        <v>92.5</v>
      </c>
      <c r="E842" s="7">
        <v>130</v>
      </c>
      <c r="F842" s="8">
        <f>B842*E842</f>
        <v>390</v>
      </c>
    </row>
    <row r="843" spans="1:6" x14ac:dyDescent="0.45">
      <c r="A843" s="4" t="s">
        <v>689</v>
      </c>
      <c r="B843" s="5">
        <v>2.75</v>
      </c>
      <c r="C843" s="25">
        <v>92.5</v>
      </c>
      <c r="D843" s="25">
        <v>92.5</v>
      </c>
      <c r="E843" s="7">
        <v>130</v>
      </c>
      <c r="F843" s="8">
        <f t="shared" ref="F843:F866" si="51">B843*E843</f>
        <v>357.5</v>
      </c>
    </row>
    <row r="844" spans="1:6" x14ac:dyDescent="0.45">
      <c r="A844" s="4" t="s">
        <v>690</v>
      </c>
      <c r="B844" s="5">
        <v>1.28</v>
      </c>
      <c r="C844" s="25">
        <v>92.5</v>
      </c>
      <c r="D844" s="25">
        <v>92.5</v>
      </c>
      <c r="E844" s="7">
        <v>130</v>
      </c>
      <c r="F844" s="8">
        <f t="shared" si="51"/>
        <v>166.4</v>
      </c>
    </row>
    <row r="845" spans="1:6" x14ac:dyDescent="0.45">
      <c r="A845" s="4" t="s">
        <v>691</v>
      </c>
      <c r="B845" s="5">
        <v>1.87</v>
      </c>
      <c r="C845" s="25">
        <v>92.5</v>
      </c>
      <c r="D845" s="25">
        <v>92.5</v>
      </c>
      <c r="E845" s="7">
        <v>165</v>
      </c>
      <c r="F845" s="8">
        <f>B845*E845</f>
        <v>308.55</v>
      </c>
    </row>
    <row r="846" spans="1:6" x14ac:dyDescent="0.45">
      <c r="A846" s="4" t="s">
        <v>692</v>
      </c>
      <c r="B846" s="5">
        <v>2.17</v>
      </c>
      <c r="C846" s="25">
        <v>92.5</v>
      </c>
      <c r="D846" s="25">
        <v>92.5</v>
      </c>
      <c r="E846" s="7">
        <v>165</v>
      </c>
      <c r="F846" s="8">
        <f t="shared" si="51"/>
        <v>358.05</v>
      </c>
    </row>
    <row r="847" spans="1:6" x14ac:dyDescent="0.45">
      <c r="A847" s="4" t="s">
        <v>693</v>
      </c>
      <c r="B847" s="5">
        <v>1.51</v>
      </c>
      <c r="C847" s="25">
        <v>92.5</v>
      </c>
      <c r="D847" s="25">
        <v>92.5</v>
      </c>
      <c r="E847" s="7">
        <v>165</v>
      </c>
      <c r="F847" s="8">
        <f t="shared" si="51"/>
        <v>249.15</v>
      </c>
    </row>
    <row r="848" spans="1:6" x14ac:dyDescent="0.45">
      <c r="A848" s="4" t="s">
        <v>694</v>
      </c>
      <c r="B848" s="5">
        <v>1.1499999999999999</v>
      </c>
      <c r="C848" s="25">
        <v>92.5</v>
      </c>
      <c r="D848" s="25">
        <v>92.5</v>
      </c>
      <c r="E848" s="7">
        <v>165</v>
      </c>
      <c r="F848" s="8">
        <f t="shared" si="51"/>
        <v>189.74999999999997</v>
      </c>
    </row>
    <row r="849" spans="1:6" x14ac:dyDescent="0.45">
      <c r="A849" s="4" t="s">
        <v>695</v>
      </c>
      <c r="B849" s="5">
        <v>1.08</v>
      </c>
      <c r="C849" s="25">
        <v>92.5</v>
      </c>
      <c r="D849" s="25">
        <v>92.5</v>
      </c>
      <c r="E849" s="7">
        <v>165</v>
      </c>
      <c r="F849" s="8">
        <f t="shared" si="51"/>
        <v>178.20000000000002</v>
      </c>
    </row>
    <row r="850" spans="1:6" x14ac:dyDescent="0.45">
      <c r="A850" s="4" t="s">
        <v>696</v>
      </c>
      <c r="B850" s="5">
        <v>1.1000000000000001</v>
      </c>
      <c r="C850" s="25">
        <v>92.5</v>
      </c>
      <c r="D850" s="25">
        <v>92.5</v>
      </c>
      <c r="E850" s="7">
        <v>165</v>
      </c>
      <c r="F850" s="8">
        <f t="shared" si="51"/>
        <v>181.50000000000003</v>
      </c>
    </row>
    <row r="851" spans="1:6" x14ac:dyDescent="0.45">
      <c r="A851" s="4" t="s">
        <v>697</v>
      </c>
      <c r="B851" s="5">
        <v>1.06</v>
      </c>
      <c r="C851" s="25">
        <v>92.5</v>
      </c>
      <c r="D851" s="25">
        <v>92.5</v>
      </c>
      <c r="E851" s="7">
        <v>165</v>
      </c>
      <c r="F851" s="8">
        <f t="shared" si="51"/>
        <v>174.9</v>
      </c>
    </row>
    <row r="852" spans="1:6" x14ac:dyDescent="0.45">
      <c r="A852" s="4" t="s">
        <v>698</v>
      </c>
      <c r="B852" s="5">
        <v>1.17</v>
      </c>
      <c r="C852" s="25">
        <v>92.5</v>
      </c>
      <c r="D852" s="25">
        <v>92.5</v>
      </c>
      <c r="E852" s="7">
        <v>165</v>
      </c>
      <c r="F852" s="8">
        <f t="shared" si="51"/>
        <v>193.04999999999998</v>
      </c>
    </row>
    <row r="853" spans="1:6" x14ac:dyDescent="0.45">
      <c r="A853" s="4" t="s">
        <v>699</v>
      </c>
      <c r="B853" s="5">
        <v>1.17</v>
      </c>
      <c r="C853" s="25">
        <v>92.5</v>
      </c>
      <c r="D853" s="25">
        <v>92.5</v>
      </c>
      <c r="E853" s="7">
        <v>165</v>
      </c>
      <c r="F853" s="8">
        <f t="shared" si="51"/>
        <v>193.04999999999998</v>
      </c>
    </row>
    <row r="854" spans="1:6" x14ac:dyDescent="0.45">
      <c r="A854" s="4" t="s">
        <v>700</v>
      </c>
      <c r="B854" s="5">
        <v>2.4500000000000002</v>
      </c>
      <c r="C854" s="10">
        <v>92.5</v>
      </c>
      <c r="D854" s="10">
        <v>92.5</v>
      </c>
      <c r="E854" s="7">
        <v>145</v>
      </c>
      <c r="F854" s="8">
        <f t="shared" si="51"/>
        <v>355.25</v>
      </c>
    </row>
    <row r="855" spans="1:6" x14ac:dyDescent="0.45">
      <c r="A855" s="4" t="s">
        <v>701</v>
      </c>
      <c r="B855" s="5">
        <v>2.6</v>
      </c>
      <c r="C855" s="10">
        <v>92.5</v>
      </c>
      <c r="D855" s="10">
        <v>92.5</v>
      </c>
      <c r="E855" s="7">
        <v>145</v>
      </c>
      <c r="F855" s="8">
        <f t="shared" si="51"/>
        <v>377</v>
      </c>
    </row>
    <row r="856" spans="1:6" x14ac:dyDescent="0.45">
      <c r="A856" s="4" t="s">
        <v>702</v>
      </c>
      <c r="B856" s="5">
        <v>2.66</v>
      </c>
      <c r="C856" s="25">
        <v>92.5</v>
      </c>
      <c r="D856" s="25">
        <v>92.5</v>
      </c>
      <c r="E856" s="25">
        <v>160</v>
      </c>
      <c r="F856" s="8">
        <f t="shared" si="51"/>
        <v>425.6</v>
      </c>
    </row>
    <row r="857" spans="1:6" x14ac:dyDescent="0.45">
      <c r="A857" s="4" t="s">
        <v>703</v>
      </c>
      <c r="B857" s="5">
        <v>1.52</v>
      </c>
      <c r="C857" s="25">
        <v>92.5</v>
      </c>
      <c r="D857" s="25">
        <v>92.5</v>
      </c>
      <c r="E857" s="25">
        <v>160</v>
      </c>
      <c r="F857" s="8">
        <f t="shared" si="51"/>
        <v>243.2</v>
      </c>
    </row>
    <row r="858" spans="1:6" x14ac:dyDescent="0.45">
      <c r="A858" s="4" t="s">
        <v>704</v>
      </c>
      <c r="B858" s="5">
        <v>1.5</v>
      </c>
      <c r="C858" s="25">
        <v>92.5</v>
      </c>
      <c r="D858" s="25">
        <v>92.5</v>
      </c>
      <c r="E858" s="25">
        <v>175</v>
      </c>
      <c r="F858" s="8">
        <f t="shared" si="51"/>
        <v>262.5</v>
      </c>
    </row>
    <row r="859" spans="1:6" x14ac:dyDescent="0.45">
      <c r="A859" s="4" t="s">
        <v>705</v>
      </c>
      <c r="B859" s="5">
        <v>2.21</v>
      </c>
      <c r="C859" s="25">
        <v>92.5</v>
      </c>
      <c r="D859" s="25">
        <v>92.5</v>
      </c>
      <c r="E859" s="25">
        <v>175</v>
      </c>
      <c r="F859" s="8">
        <f t="shared" si="51"/>
        <v>386.75</v>
      </c>
    </row>
    <row r="860" spans="1:6" x14ac:dyDescent="0.45">
      <c r="A860" s="4" t="s">
        <v>706</v>
      </c>
      <c r="B860" s="5">
        <v>2.25</v>
      </c>
      <c r="C860" s="25">
        <v>92.5</v>
      </c>
      <c r="D860" s="25">
        <v>92.5</v>
      </c>
      <c r="E860" s="25">
        <v>175</v>
      </c>
      <c r="F860" s="8">
        <f t="shared" si="51"/>
        <v>393.75</v>
      </c>
    </row>
    <row r="861" spans="1:6" x14ac:dyDescent="0.45">
      <c r="A861" s="4" t="s">
        <v>707</v>
      </c>
      <c r="B861" s="5">
        <v>2.42</v>
      </c>
      <c r="C861" s="25">
        <v>92.5</v>
      </c>
      <c r="D861" s="25">
        <v>92.5</v>
      </c>
      <c r="E861" s="25">
        <v>140</v>
      </c>
      <c r="F861" s="8">
        <f t="shared" si="51"/>
        <v>338.8</v>
      </c>
    </row>
    <row r="862" spans="1:6" x14ac:dyDescent="0.45">
      <c r="A862" s="4" t="s">
        <v>708</v>
      </c>
      <c r="B862" s="5">
        <v>2.2999999999999998</v>
      </c>
      <c r="C862" s="25">
        <v>92.5</v>
      </c>
      <c r="D862" s="25">
        <v>92.5</v>
      </c>
      <c r="E862" s="25">
        <v>140</v>
      </c>
      <c r="F862" s="8">
        <f t="shared" si="51"/>
        <v>322</v>
      </c>
    </row>
    <row r="863" spans="1:6" x14ac:dyDescent="0.45">
      <c r="A863" s="4" t="s">
        <v>709</v>
      </c>
      <c r="B863" s="5">
        <v>2.4500000000000002</v>
      </c>
      <c r="C863" s="25">
        <v>92.5</v>
      </c>
      <c r="D863" s="25">
        <v>92.5</v>
      </c>
      <c r="E863" s="25">
        <v>140</v>
      </c>
      <c r="F863" s="8">
        <f t="shared" si="51"/>
        <v>343</v>
      </c>
    </row>
    <row r="864" spans="1:6" x14ac:dyDescent="0.45">
      <c r="A864" s="4" t="s">
        <v>710</v>
      </c>
      <c r="B864" s="5">
        <v>2.2400000000000002</v>
      </c>
      <c r="C864" s="25">
        <v>92.5</v>
      </c>
      <c r="D864" s="25">
        <v>92.5</v>
      </c>
      <c r="E864" s="25">
        <v>140</v>
      </c>
      <c r="F864" s="8">
        <f t="shared" si="51"/>
        <v>313.60000000000002</v>
      </c>
    </row>
    <row r="865" spans="1:6" x14ac:dyDescent="0.45">
      <c r="A865" s="4" t="s">
        <v>711</v>
      </c>
      <c r="B865" s="5">
        <v>2.04</v>
      </c>
      <c r="C865" s="25">
        <v>92.5</v>
      </c>
      <c r="D865" s="25">
        <v>92.5</v>
      </c>
      <c r="E865" s="25">
        <v>140</v>
      </c>
      <c r="F865" s="8">
        <f t="shared" si="51"/>
        <v>285.60000000000002</v>
      </c>
    </row>
    <row r="866" spans="1:6" x14ac:dyDescent="0.45">
      <c r="A866" s="4" t="s">
        <v>712</v>
      </c>
      <c r="B866" s="5">
        <v>1.58</v>
      </c>
      <c r="C866" s="25">
        <v>92.5</v>
      </c>
      <c r="D866" s="25">
        <v>92.5</v>
      </c>
      <c r="E866" s="25">
        <v>140</v>
      </c>
      <c r="F866" s="8">
        <f t="shared" si="51"/>
        <v>221.20000000000002</v>
      </c>
    </row>
    <row r="867" spans="1:6" x14ac:dyDescent="0.45">
      <c r="A867" s="11" t="s">
        <v>713</v>
      </c>
      <c r="B867" s="12">
        <v>1.58</v>
      </c>
      <c r="C867" s="26">
        <v>92.5</v>
      </c>
      <c r="D867" s="26">
        <v>92.5</v>
      </c>
      <c r="E867" s="26">
        <v>140</v>
      </c>
      <c r="F867" s="15">
        <f>B867*E867</f>
        <v>221.20000000000002</v>
      </c>
    </row>
    <row r="868" spans="1:6" x14ac:dyDescent="0.45">
      <c r="A868" s="23" t="s">
        <v>714</v>
      </c>
      <c r="B868" s="87" t="s">
        <v>1</v>
      </c>
      <c r="C868" s="87" t="s">
        <v>2</v>
      </c>
      <c r="D868" s="87" t="s">
        <v>3</v>
      </c>
      <c r="E868" s="87" t="s">
        <v>4</v>
      </c>
      <c r="F868" s="88" t="s">
        <v>5</v>
      </c>
    </row>
    <row r="869" spans="1:6" x14ac:dyDescent="0.45">
      <c r="A869" s="4" t="s">
        <v>715</v>
      </c>
      <c r="B869" s="5">
        <v>41.1</v>
      </c>
      <c r="C869" s="25">
        <v>76.5</v>
      </c>
      <c r="D869" s="25">
        <v>-21.5</v>
      </c>
      <c r="E869" s="7">
        <v>89.9</v>
      </c>
      <c r="F869" s="8">
        <f>B869*C869/100*E869</f>
        <v>2826.5908500000005</v>
      </c>
    </row>
    <row r="870" spans="1:6" x14ac:dyDescent="0.45">
      <c r="A870" s="4" t="s">
        <v>716</v>
      </c>
      <c r="B870" s="5">
        <v>36.5</v>
      </c>
      <c r="C870" s="25">
        <v>76.5</v>
      </c>
      <c r="D870" s="25">
        <v>-21.5</v>
      </c>
      <c r="E870" s="7">
        <v>89.9</v>
      </c>
      <c r="F870" s="8">
        <f t="shared" ref="F870:F875" si="52">B870*C870/100*E870</f>
        <v>2510.2327500000001</v>
      </c>
    </row>
    <row r="871" spans="1:6" x14ac:dyDescent="0.45">
      <c r="A871" s="4" t="s">
        <v>717</v>
      </c>
      <c r="B871" s="5">
        <v>32.25</v>
      </c>
      <c r="C871" s="25">
        <v>76.5</v>
      </c>
      <c r="D871" s="25">
        <v>-21.5</v>
      </c>
      <c r="E871" s="7">
        <v>89.9</v>
      </c>
      <c r="F871" s="8">
        <f t="shared" si="52"/>
        <v>2217.9453750000002</v>
      </c>
    </row>
    <row r="872" spans="1:6" x14ac:dyDescent="0.45">
      <c r="A872" s="4" t="s">
        <v>718</v>
      </c>
      <c r="B872" s="5">
        <v>35</v>
      </c>
      <c r="C872" s="25">
        <v>82</v>
      </c>
      <c r="D872" s="25">
        <v>-27</v>
      </c>
      <c r="E872" s="7">
        <v>92</v>
      </c>
      <c r="F872" s="8">
        <f t="shared" si="52"/>
        <v>2640.4</v>
      </c>
    </row>
    <row r="873" spans="1:6" x14ac:dyDescent="0.45">
      <c r="A873" s="4" t="s">
        <v>719</v>
      </c>
      <c r="B873" s="5">
        <v>31.2</v>
      </c>
      <c r="C873" s="25">
        <v>82</v>
      </c>
      <c r="D873" s="25">
        <v>-27</v>
      </c>
      <c r="E873" s="7">
        <v>92</v>
      </c>
      <c r="F873" s="8">
        <f t="shared" si="52"/>
        <v>2353.7280000000001</v>
      </c>
    </row>
    <row r="874" spans="1:6" x14ac:dyDescent="0.45">
      <c r="A874" s="4" t="s">
        <v>720</v>
      </c>
      <c r="B874" s="5">
        <v>38.85</v>
      </c>
      <c r="C874" s="25">
        <v>65</v>
      </c>
      <c r="D874" s="26">
        <f>65-Table1533[[#This Row],[MELTING]]</f>
        <v>0</v>
      </c>
      <c r="E874" s="7">
        <v>83.17</v>
      </c>
      <c r="F874" s="8">
        <f t="shared" si="52"/>
        <v>2100.2504250000002</v>
      </c>
    </row>
    <row r="875" spans="1:6" x14ac:dyDescent="0.45">
      <c r="A875" s="4" t="s">
        <v>721</v>
      </c>
      <c r="B875" s="5">
        <v>37.35</v>
      </c>
      <c r="C875" s="25">
        <v>80</v>
      </c>
      <c r="D875" s="26">
        <f>65-Table1533[[#This Row],[MELTING]]</f>
        <v>-15</v>
      </c>
      <c r="E875" s="7">
        <v>95</v>
      </c>
      <c r="F875" s="8">
        <f t="shared" si="52"/>
        <v>2838.6</v>
      </c>
    </row>
    <row r="876" spans="1:6" x14ac:dyDescent="0.45">
      <c r="A876" s="11" t="s">
        <v>722</v>
      </c>
      <c r="B876" s="12">
        <v>39.700000000000003</v>
      </c>
      <c r="C876" s="26">
        <v>80</v>
      </c>
      <c r="D876" s="26">
        <f>65-Table1533[[#This Row],[MELTING]]</f>
        <v>-15</v>
      </c>
      <c r="E876" s="14">
        <v>95</v>
      </c>
      <c r="F876" s="15">
        <f>B876*C876/100*E876</f>
        <v>3017.2000000000003</v>
      </c>
    </row>
    <row r="877" spans="1:6" x14ac:dyDescent="0.45">
      <c r="A877" s="4" t="s">
        <v>723</v>
      </c>
      <c r="B877" s="5">
        <v>51.51</v>
      </c>
      <c r="C877" s="25">
        <v>80.650000000000006</v>
      </c>
      <c r="D877" s="26">
        <f>65-Table1533[[#This Row],[MELTING]]</f>
        <v>-15.650000000000006</v>
      </c>
      <c r="E877" s="7">
        <v>90</v>
      </c>
      <c r="F877" s="8">
        <f>(((B877*C877)/100)*E877)</f>
        <v>3738.8533499999999</v>
      </c>
    </row>
    <row r="878" spans="1:6" x14ac:dyDescent="0.45">
      <c r="A878" s="4" t="s">
        <v>889</v>
      </c>
      <c r="B878" s="12">
        <v>50.7</v>
      </c>
      <c r="C878" s="26">
        <v>80</v>
      </c>
      <c r="D878" s="26">
        <f>65-Table1533[[#This Row],[MELTING]]</f>
        <v>-15</v>
      </c>
      <c r="E878" s="14">
        <v>95.8</v>
      </c>
      <c r="F878" s="15">
        <f>B878*C878/100*E878</f>
        <v>3885.6480000000001</v>
      </c>
    </row>
    <row r="879" spans="1:6" x14ac:dyDescent="0.45">
      <c r="A879" s="4" t="s">
        <v>890</v>
      </c>
      <c r="B879" s="12">
        <v>82</v>
      </c>
      <c r="C879" s="26">
        <v>80</v>
      </c>
      <c r="D879" s="26">
        <f>65-Table1533[[#This Row],[MELTING]]</f>
        <v>-15</v>
      </c>
      <c r="E879" s="14">
        <v>95.8</v>
      </c>
      <c r="F879" s="15">
        <f>B879*C879/100*E879</f>
        <v>6284.48</v>
      </c>
    </row>
    <row r="880" spans="1:6" x14ac:dyDescent="0.45">
      <c r="A880" s="4" t="s">
        <v>914</v>
      </c>
      <c r="B880" s="1">
        <v>36</v>
      </c>
      <c r="C880" s="1">
        <v>80</v>
      </c>
      <c r="E880" s="1">
        <v>95</v>
      </c>
      <c r="F880" s="15">
        <f>B880*C880/100*E880</f>
        <v>2736</v>
      </c>
    </row>
    <row r="881" spans="1:6" x14ac:dyDescent="0.45">
      <c r="A881" s="68"/>
      <c r="F881" s="94"/>
    </row>
    <row r="882" spans="1:6" x14ac:dyDescent="0.45">
      <c r="A882" s="23" t="s">
        <v>725</v>
      </c>
      <c r="B882" s="87" t="s">
        <v>1</v>
      </c>
      <c r="C882" s="87" t="s">
        <v>2</v>
      </c>
      <c r="D882" s="87" t="s">
        <v>3</v>
      </c>
      <c r="E882" s="87" t="s">
        <v>4</v>
      </c>
      <c r="F882" s="88" t="s">
        <v>5</v>
      </c>
    </row>
    <row r="883" spans="1:6" x14ac:dyDescent="0.45">
      <c r="A883" s="4" t="s">
        <v>726</v>
      </c>
      <c r="B883" s="5">
        <v>20.2</v>
      </c>
      <c r="C883" s="25">
        <v>65</v>
      </c>
      <c r="D883" s="25">
        <v>-10</v>
      </c>
      <c r="E883" s="7">
        <v>89.9</v>
      </c>
      <c r="F883" s="8">
        <v>1180.3870000000002</v>
      </c>
    </row>
    <row r="884" spans="1:6" x14ac:dyDescent="0.45">
      <c r="A884" s="4" t="s">
        <v>727</v>
      </c>
      <c r="B884" s="5">
        <v>22.11</v>
      </c>
      <c r="C884" s="25">
        <v>65</v>
      </c>
      <c r="D884" s="25">
        <v>-10</v>
      </c>
      <c r="E884" s="7">
        <v>89</v>
      </c>
      <c r="F884" s="8">
        <v>1279.0635</v>
      </c>
    </row>
    <row r="885" spans="1:6" x14ac:dyDescent="0.45">
      <c r="A885" s="4" t="s">
        <v>728</v>
      </c>
      <c r="B885" s="5">
        <v>20.11</v>
      </c>
      <c r="C885" s="25">
        <v>65</v>
      </c>
      <c r="D885" s="25">
        <v>-10</v>
      </c>
      <c r="E885" s="7">
        <v>89</v>
      </c>
      <c r="F885" s="8">
        <v>1163.3634999999999</v>
      </c>
    </row>
    <row r="886" spans="1:6" x14ac:dyDescent="0.45">
      <c r="A886" s="4" t="s">
        <v>729</v>
      </c>
      <c r="B886" s="5">
        <v>36.67</v>
      </c>
      <c r="C886" s="25">
        <v>65</v>
      </c>
      <c r="D886" s="25">
        <v>-10</v>
      </c>
      <c r="E886" s="7">
        <v>89</v>
      </c>
      <c r="F886" s="8">
        <v>2121.3595000000005</v>
      </c>
    </row>
    <row r="887" spans="1:6" x14ac:dyDescent="0.45">
      <c r="A887" s="4" t="s">
        <v>730</v>
      </c>
      <c r="B887" s="5">
        <v>30.94</v>
      </c>
      <c r="C887" s="25">
        <v>65</v>
      </c>
      <c r="D887" s="25">
        <v>-10</v>
      </c>
      <c r="E887" s="7">
        <v>89</v>
      </c>
      <c r="F887" s="8">
        <v>1789.8790000000001</v>
      </c>
    </row>
    <row r="888" spans="1:6" x14ac:dyDescent="0.45">
      <c r="A888" s="4" t="s">
        <v>731</v>
      </c>
      <c r="B888" s="5">
        <v>30.65</v>
      </c>
      <c r="C888" s="25">
        <v>80.02</v>
      </c>
      <c r="D888" s="25">
        <v>-25.019999999999996</v>
      </c>
      <c r="E888" s="7">
        <v>95</v>
      </c>
      <c r="F888" s="8">
        <v>2329.9823499999998</v>
      </c>
    </row>
    <row r="889" spans="1:6" x14ac:dyDescent="0.45">
      <c r="A889" s="4" t="s">
        <v>732</v>
      </c>
      <c r="B889" s="5">
        <v>30.8</v>
      </c>
      <c r="C889" s="25">
        <v>80.02</v>
      </c>
      <c r="D889" s="25">
        <v>-25.019999999999996</v>
      </c>
      <c r="E889" s="7">
        <v>95</v>
      </c>
      <c r="F889" s="8">
        <v>2341.3851999999997</v>
      </c>
    </row>
    <row r="890" spans="1:6" x14ac:dyDescent="0.45">
      <c r="A890" s="4" t="s">
        <v>733</v>
      </c>
      <c r="B890" s="5">
        <v>31.4</v>
      </c>
      <c r="C890" s="25">
        <v>80.02</v>
      </c>
      <c r="D890" s="25">
        <v>-25.019999999999996</v>
      </c>
      <c r="E890" s="7">
        <v>95</v>
      </c>
      <c r="F890" s="8">
        <v>2386.9965999999999</v>
      </c>
    </row>
    <row r="891" spans="1:6" x14ac:dyDescent="0.45">
      <c r="A891" s="4" t="s">
        <v>734</v>
      </c>
      <c r="B891" s="5">
        <v>32.299999999999997</v>
      </c>
      <c r="C891" s="25">
        <v>80.02</v>
      </c>
      <c r="D891" s="25">
        <v>-25.019999999999996</v>
      </c>
      <c r="E891" s="7">
        <v>95</v>
      </c>
      <c r="F891" s="8">
        <v>2455.4136999999996</v>
      </c>
    </row>
    <row r="892" spans="1:6" x14ac:dyDescent="0.45">
      <c r="A892" s="4" t="s">
        <v>735</v>
      </c>
      <c r="B892" s="5">
        <v>28.1</v>
      </c>
      <c r="C892" s="25">
        <v>80.02</v>
      </c>
      <c r="D892" s="25">
        <v>-25.019999999999996</v>
      </c>
      <c r="E892" s="7">
        <v>95</v>
      </c>
      <c r="F892" s="8">
        <v>2136.1338999999998</v>
      </c>
    </row>
    <row r="893" spans="1:6" x14ac:dyDescent="0.45">
      <c r="A893" s="4" t="s">
        <v>736</v>
      </c>
      <c r="B893" s="12">
        <v>30.7</v>
      </c>
      <c r="C893" s="25">
        <v>80.02</v>
      </c>
      <c r="D893" s="25">
        <v>-25.019999999999996</v>
      </c>
      <c r="E893" s="7">
        <v>95</v>
      </c>
      <c r="F893" s="8">
        <f>((C893*E893/100)+G893)*B893</f>
        <v>2333.7832999999996</v>
      </c>
    </row>
    <row r="894" spans="1:6" x14ac:dyDescent="0.45">
      <c r="A894" s="4" t="s">
        <v>737</v>
      </c>
      <c r="B894" s="36">
        <v>17.600000000000001</v>
      </c>
      <c r="C894" s="37">
        <v>76</v>
      </c>
      <c r="D894" s="37">
        <v>-11</v>
      </c>
      <c r="E894" s="38">
        <v>91.5</v>
      </c>
      <c r="F894" s="39">
        <v>1223.9000000000001</v>
      </c>
    </row>
    <row r="895" spans="1:6" x14ac:dyDescent="0.45">
      <c r="A895" s="4" t="s">
        <v>822</v>
      </c>
      <c r="B895" s="5">
        <v>10.9</v>
      </c>
      <c r="C895" s="25">
        <v>80</v>
      </c>
      <c r="D895" s="25">
        <f t="shared" ref="D895:D898" si="53">55-C895</f>
        <v>-25</v>
      </c>
      <c r="E895" s="7">
        <v>90</v>
      </c>
      <c r="F895" s="8">
        <f>(((B895*C895)/100)*E895)</f>
        <v>784.80000000000007</v>
      </c>
    </row>
    <row r="896" spans="1:6" x14ac:dyDescent="0.45">
      <c r="A896" s="4" t="s">
        <v>823</v>
      </c>
      <c r="B896" s="5">
        <v>13.4</v>
      </c>
      <c r="C896" s="25">
        <v>80</v>
      </c>
      <c r="D896" s="25">
        <f t="shared" si="53"/>
        <v>-25</v>
      </c>
      <c r="E896" s="7">
        <v>90</v>
      </c>
      <c r="F896" s="8">
        <f>(((B896*C896)/100)*E896)</f>
        <v>964.80000000000007</v>
      </c>
    </row>
    <row r="897" spans="1:8" x14ac:dyDescent="0.45">
      <c r="A897" s="4" t="s">
        <v>824</v>
      </c>
      <c r="B897" s="5">
        <v>18.899999999999999</v>
      </c>
      <c r="C897" s="25">
        <v>80</v>
      </c>
      <c r="D897" s="25">
        <f t="shared" si="53"/>
        <v>-25</v>
      </c>
      <c r="E897" s="7">
        <v>90</v>
      </c>
      <c r="F897" s="8">
        <f>(((B897*C897)/100)*E897)</f>
        <v>1360.8</v>
      </c>
      <c r="H897" s="83"/>
    </row>
    <row r="898" spans="1:8" x14ac:dyDescent="0.45">
      <c r="A898" s="4" t="s">
        <v>825</v>
      </c>
      <c r="B898" s="5">
        <v>21.2</v>
      </c>
      <c r="C898" s="25">
        <v>80</v>
      </c>
      <c r="D898" s="25">
        <f t="shared" si="53"/>
        <v>-25</v>
      </c>
      <c r="E898" s="7">
        <v>90</v>
      </c>
      <c r="F898" s="8">
        <f>(((B898*C898)/100)*E898)</f>
        <v>1526.4</v>
      </c>
    </row>
    <row r="899" spans="1:8" x14ac:dyDescent="0.45">
      <c r="A899" s="11"/>
      <c r="B899" s="79"/>
      <c r="C899" s="80"/>
      <c r="D899" s="80"/>
      <c r="E899" s="81"/>
      <c r="F899" s="82"/>
    </row>
    <row r="900" spans="1:8" x14ac:dyDescent="0.45">
      <c r="A900" s="11"/>
      <c r="B900" s="12"/>
      <c r="C900" s="22"/>
      <c r="D900" s="22"/>
      <c r="E900" s="14"/>
      <c r="F900" s="15"/>
    </row>
    <row r="901" spans="1:8" x14ac:dyDescent="0.45">
      <c r="H901" s="85"/>
    </row>
    <row r="902" spans="1:8" x14ac:dyDescent="0.45">
      <c r="A902" s="1" t="s">
        <v>830</v>
      </c>
      <c r="B902" s="87" t="s">
        <v>1</v>
      </c>
      <c r="C902" s="87" t="s">
        <v>2</v>
      </c>
      <c r="D902" s="87" t="s">
        <v>3</v>
      </c>
      <c r="E902" s="87" t="s">
        <v>4</v>
      </c>
      <c r="F902" s="88" t="s">
        <v>5</v>
      </c>
      <c r="G902" s="1" t="s">
        <v>739</v>
      </c>
    </row>
    <row r="903" spans="1:8" x14ac:dyDescent="0.45">
      <c r="A903" s="11" t="s">
        <v>826</v>
      </c>
      <c r="B903" s="12">
        <v>10.65</v>
      </c>
      <c r="C903" s="22">
        <v>93</v>
      </c>
      <c r="D903" s="22">
        <v>0</v>
      </c>
      <c r="E903" s="14">
        <v>94.7</v>
      </c>
      <c r="F903" s="15">
        <f>(((C903*E903/100)+G903)*B903)</f>
        <v>951.26864999999998</v>
      </c>
      <c r="G903" s="1">
        <v>1.25</v>
      </c>
      <c r="H903" s="83"/>
    </row>
    <row r="904" spans="1:8" x14ac:dyDescent="0.45">
      <c r="A904" s="11" t="s">
        <v>827</v>
      </c>
      <c r="B904" s="12">
        <v>20.25</v>
      </c>
      <c r="C904" s="22">
        <v>93</v>
      </c>
      <c r="D904" s="22">
        <v>0</v>
      </c>
      <c r="E904" s="14">
        <v>94.7</v>
      </c>
      <c r="F904" s="15">
        <f t="shared" ref="F904:F906" si="54">(((C904*E904/100)+G904)*B904)</f>
        <v>1808.7502500000001</v>
      </c>
      <c r="G904" s="1">
        <v>1.25</v>
      </c>
    </row>
    <row r="905" spans="1:8" x14ac:dyDescent="0.45">
      <c r="A905" s="11" t="s">
        <v>828</v>
      </c>
      <c r="B905" s="5">
        <v>61.65</v>
      </c>
      <c r="C905" s="22">
        <v>93</v>
      </c>
      <c r="D905" s="22">
        <v>0</v>
      </c>
      <c r="E905" s="14">
        <v>94.7</v>
      </c>
      <c r="F905" s="15">
        <f t="shared" si="54"/>
        <v>5506.6396500000001</v>
      </c>
      <c r="G905" s="1">
        <v>1.25</v>
      </c>
    </row>
    <row r="906" spans="1:8" s="84" customFormat="1" x14ac:dyDescent="0.45">
      <c r="A906" s="11" t="s">
        <v>829</v>
      </c>
      <c r="B906" s="5">
        <v>64.8</v>
      </c>
      <c r="C906" s="22">
        <v>93</v>
      </c>
      <c r="D906" s="22">
        <v>0</v>
      </c>
      <c r="E906" s="14">
        <v>94.7</v>
      </c>
      <c r="F906" s="15">
        <f t="shared" si="54"/>
        <v>5788.0007999999998</v>
      </c>
      <c r="G906" s="1">
        <v>1.25</v>
      </c>
    </row>
    <row r="908" spans="1:8" x14ac:dyDescent="0.45">
      <c r="A908" s="23" t="s">
        <v>738</v>
      </c>
      <c r="B908" s="87" t="s">
        <v>1</v>
      </c>
      <c r="C908" s="87" t="s">
        <v>2</v>
      </c>
      <c r="D908" s="87" t="s">
        <v>3</v>
      </c>
      <c r="E908" s="87" t="s">
        <v>4</v>
      </c>
      <c r="F908" s="88" t="s">
        <v>5</v>
      </c>
      <c r="G908" s="89" t="s">
        <v>739</v>
      </c>
    </row>
    <row r="909" spans="1:8" x14ac:dyDescent="0.45">
      <c r="A909" s="11" t="s">
        <v>740</v>
      </c>
      <c r="B909" s="5">
        <v>18.899999999999999</v>
      </c>
      <c r="C909" s="10">
        <v>65</v>
      </c>
      <c r="D909" s="10">
        <f>65-Table1735[[#This Row],[MELTING]]</f>
        <v>0</v>
      </c>
      <c r="E909" s="14">
        <v>88.1</v>
      </c>
      <c r="F909" s="8">
        <f>((C909*E909/100)+G909)*B909</f>
        <v>1271.3084999999999</v>
      </c>
      <c r="G909" s="1">
        <v>10</v>
      </c>
    </row>
    <row r="910" spans="1:8" x14ac:dyDescent="0.45">
      <c r="A910" s="11" t="s">
        <v>741</v>
      </c>
      <c r="B910" s="5">
        <v>22.7</v>
      </c>
      <c r="C910" s="10">
        <v>65</v>
      </c>
      <c r="D910" s="10">
        <f>65-Table1735[[#This Row],[MELTING]]</f>
        <v>0</v>
      </c>
      <c r="E910" s="14">
        <v>88.1</v>
      </c>
      <c r="F910" s="8">
        <f>((C910*E910/100)+G910)*B910</f>
        <v>1526.9155000000001</v>
      </c>
      <c r="G910" s="1">
        <v>10</v>
      </c>
    </row>
    <row r="911" spans="1:8" x14ac:dyDescent="0.45">
      <c r="A911" s="11" t="s">
        <v>742</v>
      </c>
      <c r="B911" s="5">
        <v>16.5</v>
      </c>
      <c r="C911" s="10">
        <v>65</v>
      </c>
      <c r="D911" s="10">
        <f>65-Table1735[[#This Row],[MELTING]]</f>
        <v>0</v>
      </c>
      <c r="E911" s="14">
        <v>88.1</v>
      </c>
      <c r="F911" s="8">
        <f t="shared" ref="F911:F918" si="55">((C911*E911/100)+G911)*B911</f>
        <v>1109.8724999999999</v>
      </c>
      <c r="G911" s="1">
        <v>10</v>
      </c>
    </row>
    <row r="912" spans="1:8" x14ac:dyDescent="0.45">
      <c r="A912" s="11" t="s">
        <v>743</v>
      </c>
      <c r="B912" s="12">
        <v>11.4</v>
      </c>
      <c r="C912" s="22">
        <v>80</v>
      </c>
      <c r="D912" s="10">
        <f>65-Table1735[[#This Row],[MELTING]]</f>
        <v>-15</v>
      </c>
      <c r="E912" s="14">
        <v>84.5</v>
      </c>
      <c r="F912" s="8">
        <f t="shared" si="55"/>
        <v>770.64</v>
      </c>
    </row>
    <row r="913" spans="1:7" x14ac:dyDescent="0.45">
      <c r="A913" s="11" t="s">
        <v>744</v>
      </c>
      <c r="B913" s="12">
        <v>10.7</v>
      </c>
      <c r="C913" s="22">
        <v>80</v>
      </c>
      <c r="D913" s="10">
        <f>65-Table1735[[#This Row],[MELTING]]</f>
        <v>-15</v>
      </c>
      <c r="E913" s="14">
        <v>84.5</v>
      </c>
      <c r="F913" s="8">
        <f t="shared" si="55"/>
        <v>723.31999999999994</v>
      </c>
    </row>
    <row r="914" spans="1:7" x14ac:dyDescent="0.45">
      <c r="A914" s="11" t="s">
        <v>745</v>
      </c>
      <c r="B914" s="12">
        <v>38.299999999999997</v>
      </c>
      <c r="C914" s="22">
        <v>75</v>
      </c>
      <c r="D914" s="10">
        <f>65-Table1735[[#This Row],[MELTING]]</f>
        <v>-10</v>
      </c>
      <c r="E914" s="14">
        <v>91.5</v>
      </c>
      <c r="F914" s="8">
        <f t="shared" si="55"/>
        <v>3011.3374999999996</v>
      </c>
      <c r="G914" s="1">
        <v>10</v>
      </c>
    </row>
    <row r="915" spans="1:7" x14ac:dyDescent="0.45">
      <c r="A915" s="11" t="s">
        <v>746</v>
      </c>
      <c r="B915" s="12">
        <v>17.5</v>
      </c>
      <c r="C915" s="22">
        <v>75</v>
      </c>
      <c r="D915" s="10">
        <f>65-Table1735[[#This Row],[MELTING]]</f>
        <v>-10</v>
      </c>
      <c r="E915" s="14">
        <v>91.5</v>
      </c>
      <c r="F915" s="8">
        <f t="shared" si="55"/>
        <v>1375.9375</v>
      </c>
      <c r="G915" s="1">
        <v>10</v>
      </c>
    </row>
    <row r="916" spans="1:7" x14ac:dyDescent="0.45">
      <c r="A916" s="11" t="s">
        <v>747</v>
      </c>
      <c r="B916" s="12">
        <v>16.100000000000001</v>
      </c>
      <c r="C916" s="22">
        <v>75</v>
      </c>
      <c r="D916" s="10">
        <f>65-Table1735[[#This Row],[MELTING]]</f>
        <v>-10</v>
      </c>
      <c r="E916" s="14">
        <v>91.5</v>
      </c>
      <c r="F916" s="8">
        <f t="shared" si="55"/>
        <v>1265.8625000000002</v>
      </c>
      <c r="G916" s="1">
        <v>10</v>
      </c>
    </row>
    <row r="917" spans="1:7" x14ac:dyDescent="0.45">
      <c r="A917" s="11" t="s">
        <v>748</v>
      </c>
      <c r="B917" s="12">
        <v>19.5</v>
      </c>
      <c r="C917" s="22">
        <v>75</v>
      </c>
      <c r="D917" s="10">
        <f>65-Table1735[[#This Row],[MELTING]]</f>
        <v>-10</v>
      </c>
      <c r="E917" s="14">
        <v>91.5</v>
      </c>
      <c r="F917" s="8">
        <f t="shared" si="55"/>
        <v>1533.1875</v>
      </c>
      <c r="G917" s="1">
        <v>10</v>
      </c>
    </row>
    <row r="918" spans="1:7" x14ac:dyDescent="0.45">
      <c r="A918" s="11" t="s">
        <v>749</v>
      </c>
      <c r="B918" s="12">
        <v>14.2</v>
      </c>
      <c r="C918" s="22">
        <v>76</v>
      </c>
      <c r="D918" s="10">
        <f>65-Table1735[[#This Row],[MELTING]]</f>
        <v>-11</v>
      </c>
      <c r="E918" s="14">
        <v>91.5</v>
      </c>
      <c r="F918" s="8">
        <f t="shared" si="55"/>
        <v>987.46800000000007</v>
      </c>
    </row>
    <row r="919" spans="1:7" x14ac:dyDescent="0.45">
      <c r="A919" s="11" t="s">
        <v>750</v>
      </c>
      <c r="B919" s="12">
        <v>10.8</v>
      </c>
      <c r="C919" s="22">
        <v>76</v>
      </c>
      <c r="D919" s="10">
        <f>65-Table1735[[#This Row],[MELTING]]</f>
        <v>-11</v>
      </c>
      <c r="E919" s="14">
        <v>91.5</v>
      </c>
      <c r="F919" s="8">
        <f>((C919*E919/100)+G919)*B919</f>
        <v>751.03200000000015</v>
      </c>
    </row>
    <row r="920" spans="1:7" x14ac:dyDescent="0.45">
      <c r="A920" s="11" t="s">
        <v>751</v>
      </c>
      <c r="B920" s="12">
        <v>16.399999999999999</v>
      </c>
      <c r="C920" s="22">
        <v>79.97</v>
      </c>
      <c r="D920" s="10">
        <f>65-Table1735[[#This Row],[MELTING]]</f>
        <v>-14.969999999999999</v>
      </c>
      <c r="E920" s="14">
        <v>90</v>
      </c>
      <c r="F920" s="8">
        <f t="shared" ref="F920:F923" si="56">(((B920*C920)/100)*E920)</f>
        <v>1180.3571999999999</v>
      </c>
    </row>
    <row r="921" spans="1:7" x14ac:dyDescent="0.45">
      <c r="A921" s="11" t="s">
        <v>752</v>
      </c>
      <c r="B921" s="12">
        <v>16</v>
      </c>
      <c r="C921" s="22">
        <v>79.97</v>
      </c>
      <c r="D921" s="10">
        <f>65-Table1735[[#This Row],[MELTING]]</f>
        <v>-14.969999999999999</v>
      </c>
      <c r="E921" s="14">
        <v>90</v>
      </c>
      <c r="F921" s="8">
        <f t="shared" si="56"/>
        <v>1151.568</v>
      </c>
    </row>
    <row r="922" spans="1:7" x14ac:dyDescent="0.45">
      <c r="A922" s="11" t="s">
        <v>753</v>
      </c>
      <c r="B922" s="12">
        <v>7.5</v>
      </c>
      <c r="C922" s="22">
        <v>79.97</v>
      </c>
      <c r="D922" s="10">
        <f>65-Table1735[[#This Row],[MELTING]]</f>
        <v>-14.969999999999999</v>
      </c>
      <c r="E922" s="14">
        <v>90</v>
      </c>
      <c r="F922" s="8">
        <f t="shared" si="56"/>
        <v>539.79750000000001</v>
      </c>
    </row>
    <row r="923" spans="1:7" x14ac:dyDescent="0.45">
      <c r="A923" s="11" t="s">
        <v>754</v>
      </c>
      <c r="B923" s="12">
        <v>7.1</v>
      </c>
      <c r="C923" s="22">
        <v>79.97</v>
      </c>
      <c r="D923" s="10">
        <f>65-Table1735[[#This Row],[MELTING]]</f>
        <v>-14.969999999999999</v>
      </c>
      <c r="E923" s="14">
        <v>90</v>
      </c>
      <c r="F923" s="8">
        <f t="shared" si="56"/>
        <v>511.00829999999996</v>
      </c>
    </row>
    <row r="924" spans="1:7" x14ac:dyDescent="0.45">
      <c r="A924" s="11" t="s">
        <v>755</v>
      </c>
      <c r="B924" s="12">
        <v>29.6</v>
      </c>
      <c r="C924" s="22">
        <v>80.650000000000006</v>
      </c>
      <c r="D924" s="10">
        <f>65-Table1735[[#This Row],[MELTING]]</f>
        <v>-15.650000000000006</v>
      </c>
      <c r="E924" s="14">
        <v>90</v>
      </c>
      <c r="F924" s="8">
        <v>6774.1002449999996</v>
      </c>
      <c r="G924" s="1">
        <v>10</v>
      </c>
    </row>
    <row r="925" spans="1:7" x14ac:dyDescent="0.45">
      <c r="A925" s="11" t="s">
        <v>756</v>
      </c>
      <c r="B925" s="12">
        <v>31.25</v>
      </c>
      <c r="C925" s="22">
        <v>80.650000000000006</v>
      </c>
      <c r="D925" s="10">
        <f>65-Table1735[[#This Row],[MELTING]]</f>
        <v>-15.650000000000006</v>
      </c>
      <c r="E925" s="14">
        <v>90</v>
      </c>
      <c r="F925" s="8">
        <v>7332.7889249999998</v>
      </c>
      <c r="G925" s="1">
        <v>10</v>
      </c>
    </row>
    <row r="926" spans="1:7" x14ac:dyDescent="0.45">
      <c r="A926" s="11" t="s">
        <v>757</v>
      </c>
      <c r="B926" s="12">
        <v>25.1</v>
      </c>
      <c r="C926" s="22">
        <v>80.650000000000006</v>
      </c>
      <c r="D926" s="10">
        <f>65-Table1735[[#This Row],[MELTING]]</f>
        <v>-15.650000000000006</v>
      </c>
      <c r="E926" s="14">
        <v>90</v>
      </c>
      <c r="F926" s="8">
        <v>6494.755905</v>
      </c>
      <c r="G926" s="1">
        <v>10</v>
      </c>
    </row>
    <row r="927" spans="1:7" x14ac:dyDescent="0.45">
      <c r="A927" s="11" t="s">
        <v>758</v>
      </c>
      <c r="B927" s="12">
        <v>23.6</v>
      </c>
      <c r="C927" s="22">
        <v>80.650000000000006</v>
      </c>
      <c r="D927" s="10">
        <f>65-Table1735[[#This Row],[MELTING]]</f>
        <v>-15.650000000000006</v>
      </c>
      <c r="E927" s="14">
        <v>90</v>
      </c>
      <c r="F927" s="8">
        <v>7123.2806699999992</v>
      </c>
      <c r="G927" s="1">
        <v>2</v>
      </c>
    </row>
    <row r="928" spans="1:7" x14ac:dyDescent="0.45">
      <c r="A928" s="11" t="s">
        <v>759</v>
      </c>
      <c r="B928" s="12">
        <v>23.5</v>
      </c>
      <c r="C928" s="22">
        <v>80.650000000000006</v>
      </c>
      <c r="D928" s="10">
        <f>65-Table1735[[#This Row],[MELTING]]</f>
        <v>-15.650000000000006</v>
      </c>
      <c r="E928" s="14">
        <v>90</v>
      </c>
      <c r="F928" s="8">
        <v>6704.2641599999988</v>
      </c>
      <c r="G928" s="1">
        <v>2</v>
      </c>
    </row>
    <row r="929" spans="1:8" x14ac:dyDescent="0.45">
      <c r="A929" s="11" t="s">
        <v>760</v>
      </c>
      <c r="B929" s="12">
        <v>19.100000000000001</v>
      </c>
      <c r="C929" s="22">
        <v>80.650000000000006</v>
      </c>
      <c r="D929" s="10">
        <f>65-Table1735[[#This Row],[MELTING]]</f>
        <v>-15.650000000000006</v>
      </c>
      <c r="E929" s="14">
        <v>90</v>
      </c>
      <c r="F929" s="8">
        <v>6983.6084999999994</v>
      </c>
      <c r="G929" s="1">
        <v>2</v>
      </c>
    </row>
    <row r="930" spans="1:8" x14ac:dyDescent="0.45">
      <c r="A930" s="11" t="s">
        <v>761</v>
      </c>
      <c r="B930" s="12">
        <v>23.5</v>
      </c>
      <c r="C930" s="22">
        <v>80.650000000000006</v>
      </c>
      <c r="D930" s="10">
        <f>65-Table1735[[#This Row],[MELTING]]</f>
        <v>-15.650000000000006</v>
      </c>
      <c r="E930" s="14">
        <v>90</v>
      </c>
      <c r="F930" s="8">
        <v>10196.068409999998</v>
      </c>
      <c r="G930" s="1">
        <v>2</v>
      </c>
    </row>
    <row r="931" spans="1:8" x14ac:dyDescent="0.45">
      <c r="A931" s="11" t="s">
        <v>891</v>
      </c>
      <c r="B931" s="12">
        <v>33</v>
      </c>
      <c r="C931" s="22">
        <v>80</v>
      </c>
      <c r="D931" s="22">
        <v>15</v>
      </c>
      <c r="E931" s="14">
        <v>95.8</v>
      </c>
      <c r="F931" s="8">
        <f>(((B931*C931)/100)*E931)+Table1735[[#This Row],[MC]]</f>
        <v>2600.12</v>
      </c>
      <c r="G931" s="1">
        <v>71</v>
      </c>
    </row>
    <row r="932" spans="1:8" x14ac:dyDescent="0.45">
      <c r="A932" s="11" t="s">
        <v>913</v>
      </c>
      <c r="B932" s="12">
        <v>21.7</v>
      </c>
      <c r="C932" s="22">
        <v>80</v>
      </c>
      <c r="D932" s="22">
        <v>15</v>
      </c>
      <c r="E932" s="14">
        <v>95</v>
      </c>
      <c r="F932" s="8">
        <f>(((B932*C932)/100)*E932)+Table1735[[#This Row],[MC]]</f>
        <v>1831.2</v>
      </c>
      <c r="G932" s="1">
        <v>182</v>
      </c>
    </row>
    <row r="933" spans="1:8" x14ac:dyDescent="0.45">
      <c r="A933" s="11" t="s">
        <v>915</v>
      </c>
      <c r="B933" s="12">
        <v>22.15</v>
      </c>
      <c r="C933" s="22">
        <v>80</v>
      </c>
      <c r="D933" s="22">
        <v>15</v>
      </c>
      <c r="E933" s="14">
        <v>95.04</v>
      </c>
      <c r="F933" s="8">
        <f>(((B933*C933)/100)*E933)+(Table1735[[#This Row],[WEIGHT]]*Table1735[[#This Row],[MC]])</f>
        <v>1728.4087999999999</v>
      </c>
      <c r="G933" s="1">
        <v>2</v>
      </c>
    </row>
    <row r="934" spans="1:8" x14ac:dyDescent="0.45">
      <c r="A934" s="11" t="s">
        <v>916</v>
      </c>
      <c r="B934" s="12">
        <v>19.399999999999999</v>
      </c>
      <c r="C934" s="22">
        <v>80</v>
      </c>
      <c r="D934" s="22">
        <v>15</v>
      </c>
      <c r="E934" s="14">
        <v>95.04</v>
      </c>
      <c r="F934" s="8">
        <f>(((B934*C934)/100)*E934)+(Table1735[[#This Row],[WEIGHT]]*Table1735[[#This Row],[MC]])</f>
        <v>1513.8208</v>
      </c>
      <c r="G934" s="1">
        <v>2</v>
      </c>
    </row>
    <row r="935" spans="1:8" x14ac:dyDescent="0.45">
      <c r="A935" s="11" t="s">
        <v>917</v>
      </c>
      <c r="B935" s="12">
        <v>22</v>
      </c>
      <c r="C935" s="22">
        <v>80</v>
      </c>
      <c r="D935" s="22">
        <v>15</v>
      </c>
      <c r="E935" s="14">
        <v>95.04</v>
      </c>
      <c r="F935" s="8">
        <f>(((B935*C935)/100)*E935)+(Table1735[[#This Row],[WEIGHT]]*Table1735[[#This Row],[MC]])</f>
        <v>1716.7040000000002</v>
      </c>
      <c r="G935" s="1">
        <v>2</v>
      </c>
    </row>
    <row r="936" spans="1:8" x14ac:dyDescent="0.45">
      <c r="A936" s="11" t="s">
        <v>918</v>
      </c>
      <c r="B936" s="12">
        <v>33.5</v>
      </c>
      <c r="C936" s="22">
        <v>80</v>
      </c>
      <c r="D936" s="22">
        <v>15</v>
      </c>
      <c r="E936" s="14">
        <v>95.04</v>
      </c>
      <c r="F936" s="8">
        <f>(((B936*C936)/100)*E936)+(Table1735[[#This Row],[WEIGHT]]*Table1735[[#This Row],[MC]])</f>
        <v>2614.0720000000001</v>
      </c>
      <c r="G936" s="1">
        <v>2</v>
      </c>
    </row>
    <row r="937" spans="1:8" x14ac:dyDescent="0.45">
      <c r="A937" s="11" t="s">
        <v>919</v>
      </c>
      <c r="B937" s="12">
        <v>31.6</v>
      </c>
      <c r="C937" s="22">
        <v>80</v>
      </c>
      <c r="D937" s="22">
        <v>15</v>
      </c>
      <c r="E937" s="14">
        <v>95.04</v>
      </c>
      <c r="F937" s="8">
        <f>(((B937*C937)/100)*E937)+(Table1735[[#This Row],[WEIGHT]]*Table1735[[#This Row],[MC]])</f>
        <v>2465.8112000000001</v>
      </c>
      <c r="G937" s="1">
        <v>2</v>
      </c>
      <c r="H937" s="83"/>
    </row>
    <row r="938" spans="1:8" x14ac:dyDescent="0.45">
      <c r="A938" s="1" t="s">
        <v>796</v>
      </c>
      <c r="B938" s="87" t="s">
        <v>1</v>
      </c>
      <c r="C938" s="87" t="s">
        <v>2</v>
      </c>
      <c r="D938" s="87" t="s">
        <v>3</v>
      </c>
      <c r="E938" s="87" t="s">
        <v>4</v>
      </c>
      <c r="F938" s="88" t="s">
        <v>5</v>
      </c>
    </row>
    <row r="939" spans="1:8" x14ac:dyDescent="0.45">
      <c r="A939" s="1" t="s">
        <v>785</v>
      </c>
      <c r="B939" s="1">
        <v>408.5</v>
      </c>
      <c r="C939" s="1">
        <v>80</v>
      </c>
      <c r="D939" s="1">
        <f>65-C939</f>
        <v>-15</v>
      </c>
      <c r="E939" s="1">
        <v>93</v>
      </c>
      <c r="F939" s="1">
        <f>B939*C939/100*E939</f>
        <v>30392.400000000001</v>
      </c>
    </row>
    <row r="941" spans="1:8" x14ac:dyDescent="0.45">
      <c r="A941" s="1" t="s">
        <v>873</v>
      </c>
      <c r="B941" s="87" t="s">
        <v>1</v>
      </c>
      <c r="C941" s="87" t="s">
        <v>2</v>
      </c>
      <c r="D941" s="87" t="s">
        <v>3</v>
      </c>
      <c r="E941" s="87" t="s">
        <v>4</v>
      </c>
      <c r="F941" s="88" t="s">
        <v>5</v>
      </c>
    </row>
    <row r="942" spans="1:8" x14ac:dyDescent="0.45">
      <c r="A942" s="1" t="s">
        <v>874</v>
      </c>
      <c r="B942" s="1">
        <f>5.31-0.42-0.24-0.38</f>
        <v>4.2699999999999996</v>
      </c>
      <c r="C942" s="1">
        <v>83</v>
      </c>
      <c r="D942" s="1">
        <v>8</v>
      </c>
      <c r="E942" s="1">
        <v>6480</v>
      </c>
      <c r="F942" s="49">
        <f>B942*C942/100*E942</f>
        <v>22965.768</v>
      </c>
    </row>
    <row r="943" spans="1:8" x14ac:dyDescent="0.45">
      <c r="A943" s="1" t="s">
        <v>892</v>
      </c>
      <c r="B943" s="1">
        <f>10-0.3</f>
        <v>9.6999999999999993</v>
      </c>
      <c r="C943" s="1">
        <v>66</v>
      </c>
      <c r="D943" s="1">
        <v>8</v>
      </c>
      <c r="E943" s="1">
        <v>8356</v>
      </c>
      <c r="F943" s="49">
        <f>B943*C943/100*E943</f>
        <v>53495.111999999994</v>
      </c>
    </row>
    <row r="945" spans="1:6" x14ac:dyDescent="0.45">
      <c r="A945" s="95" t="s">
        <v>714</v>
      </c>
      <c r="B945" s="87" t="s">
        <v>1</v>
      </c>
      <c r="C945" s="87" t="s">
        <v>2</v>
      </c>
      <c r="D945" s="87" t="s">
        <v>3</v>
      </c>
      <c r="E945" s="87" t="s">
        <v>4</v>
      </c>
      <c r="F945" s="88" t="s">
        <v>5</v>
      </c>
    </row>
    <row r="946" spans="1:6" x14ac:dyDescent="0.45">
      <c r="A946" s="11" t="s">
        <v>724</v>
      </c>
      <c r="B946" s="12">
        <v>204.9</v>
      </c>
      <c r="C946" s="26">
        <v>80.650000000000006</v>
      </c>
      <c r="D946" s="26"/>
      <c r="E946" s="14">
        <v>90</v>
      </c>
      <c r="F946" s="15">
        <f>B946*C946/100*E946</f>
        <v>14872.666500000001</v>
      </c>
    </row>
  </sheetData>
  <phoneticPr fontId="7" type="noConversion"/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05ED-8ECD-4786-B596-B2849170D8F5}">
  <sheetPr codeName="Sheet2"/>
  <dimension ref="A1:K22"/>
  <sheetViews>
    <sheetView workbookViewId="0">
      <selection activeCell="B3" sqref="B3"/>
    </sheetView>
  </sheetViews>
  <sheetFormatPr defaultRowHeight="23.4" x14ac:dyDescent="0.45"/>
  <cols>
    <col min="1" max="1" width="20.109375" style="1" bestFit="1" customWidth="1"/>
    <col min="2" max="3" width="13" style="1" bestFit="1" customWidth="1"/>
    <col min="4" max="4" width="12.77734375" style="1" bestFit="1" customWidth="1"/>
    <col min="5" max="5" width="23" style="49" bestFit="1" customWidth="1"/>
    <col min="6" max="6" width="8.88671875" style="1"/>
    <col min="7" max="7" width="20.77734375" style="1" bestFit="1" customWidth="1"/>
    <col min="8" max="8" width="13" style="1" bestFit="1" customWidth="1"/>
    <col min="9" max="9" width="15.5546875" style="1" bestFit="1" customWidth="1"/>
    <col min="10" max="10" width="12.88671875" style="1" bestFit="1" customWidth="1"/>
    <col min="11" max="11" width="23" style="49" bestFit="1" customWidth="1"/>
    <col min="12" max="16384" width="8.88671875" style="1"/>
  </cols>
  <sheetData>
    <row r="1" spans="1:11" x14ac:dyDescent="0.45">
      <c r="A1" s="40" t="s">
        <v>762</v>
      </c>
      <c r="B1" s="40" t="s">
        <v>763</v>
      </c>
      <c r="C1" s="40" t="s">
        <v>1</v>
      </c>
      <c r="D1" s="40" t="s">
        <v>6</v>
      </c>
      <c r="E1" s="41" t="s">
        <v>764</v>
      </c>
      <c r="G1" s="40" t="s">
        <v>762</v>
      </c>
      <c r="H1" s="40" t="s">
        <v>763</v>
      </c>
      <c r="I1" s="40" t="s">
        <v>1</v>
      </c>
      <c r="J1" s="40" t="s">
        <v>6</v>
      </c>
      <c r="K1" s="41" t="s">
        <v>764</v>
      </c>
    </row>
    <row r="2" spans="1:11" x14ac:dyDescent="0.45">
      <c r="A2" s="25" t="s">
        <v>765</v>
      </c>
      <c r="B2" s="25">
        <f>COUNTA(Table32[GOLD RING])</f>
        <v>64</v>
      </c>
      <c r="C2" s="5">
        <f>SUM(Table32[WEIGHT])</f>
        <v>120.41999999999999</v>
      </c>
      <c r="D2" s="5">
        <f>SUM(Table32[PURE])</f>
        <v>114.47192499999996</v>
      </c>
      <c r="E2" s="42">
        <f>SUM(Table32[TOT AMOUNT])</f>
        <v>828080.46680500021</v>
      </c>
      <c r="G2" s="25" t="s">
        <v>774</v>
      </c>
      <c r="H2" s="25">
        <f>COUNTA(Table1838[SILVER RING])</f>
        <v>232</v>
      </c>
      <c r="I2" s="5">
        <f>SUM(Table1838[WEIGHT])</f>
        <v>594.32000000000016</v>
      </c>
      <c r="J2" s="25"/>
      <c r="K2" s="42">
        <f>SUM(Table1838[TOT AMOUNT])</f>
        <v>77199.279199999975</v>
      </c>
    </row>
    <row r="3" spans="1:11" x14ac:dyDescent="0.45">
      <c r="A3" s="25" t="s">
        <v>766</v>
      </c>
      <c r="B3" s="25">
        <f>COUNTA(Table420[GOLD STUD])</f>
        <v>64</v>
      </c>
      <c r="C3" s="5">
        <f>SUM(Table420[WEIGHT])</f>
        <v>162.86999999999998</v>
      </c>
      <c r="D3" s="5">
        <f>SUM(Table420[PURE])</f>
        <v>156.86431600000003</v>
      </c>
      <c r="E3" s="42">
        <f>SUM(Table420[TOT AMOUNT])</f>
        <v>1138777.9302250003</v>
      </c>
      <c r="G3" s="25" t="s">
        <v>775</v>
      </c>
      <c r="H3" s="25">
        <f>COUNTA(Table824[SILVER CHAIN])</f>
        <v>72</v>
      </c>
      <c r="I3" s="25">
        <f>SUM(Table824[WEIGHT])</f>
        <v>1222.8100000000002</v>
      </c>
      <c r="J3" s="25"/>
      <c r="K3" s="42">
        <f>SUM(Table824[TOT AMOUNT])</f>
        <v>98126.669209999993</v>
      </c>
    </row>
    <row r="4" spans="1:11" x14ac:dyDescent="0.45">
      <c r="A4" s="25" t="s">
        <v>767</v>
      </c>
      <c r="B4" s="25">
        <f>COUNTA(Table521[G-THAALI])</f>
        <v>29</v>
      </c>
      <c r="C4" s="5">
        <f>SUM(Table521[WEIGHT])</f>
        <v>45.610000000000007</v>
      </c>
      <c r="D4" s="10">
        <f>SUM(Table521[PURE])</f>
        <v>38.645400000000009</v>
      </c>
      <c r="E4" s="42">
        <f>SUM(Table521[TOT AMOUNT])</f>
        <v>285443.38911999995</v>
      </c>
      <c r="G4" s="25" t="s">
        <v>776</v>
      </c>
      <c r="H4" s="72">
        <f>COUNTA('OVER ALL DATA'!A577:A611)</f>
        <v>35</v>
      </c>
      <c r="I4" s="72">
        <f>SUM('OVER ALL DATA'!B577:B611)</f>
        <v>648.34000000000026</v>
      </c>
      <c r="J4" s="10"/>
      <c r="K4" s="73">
        <f>SUM('OVER ALL DATA'!F577:F611)</f>
        <v>49127.850950000007</v>
      </c>
    </row>
    <row r="5" spans="1:11" x14ac:dyDescent="0.45">
      <c r="A5" s="25" t="s">
        <v>768</v>
      </c>
      <c r="B5" s="72">
        <f>COUNTA('OVER ALL DATA'!A171:A182)</f>
        <v>11</v>
      </c>
      <c r="C5" s="72">
        <f>SUM('OVER ALL DATA'!B171:B182)</f>
        <v>120.91000000000001</v>
      </c>
      <c r="D5" s="74">
        <f>SUM('OVER ALL DATA'!G171:G182)</f>
        <v>112.967325</v>
      </c>
      <c r="E5" s="73">
        <f>SUM('OVER ALL DATA'!F171:F182)</f>
        <v>853132.05809499999</v>
      </c>
      <c r="G5" s="25" t="s">
        <v>777</v>
      </c>
      <c r="H5" s="25">
        <f>COUNTA(Table1026[SILVER BRACELET GIRLS])</f>
        <v>28</v>
      </c>
      <c r="I5" s="25">
        <f>SUM(Table1026[WEIGHT])</f>
        <v>202.98000000000002</v>
      </c>
      <c r="J5" s="10"/>
      <c r="K5" s="42">
        <f>SUM(Table1026[TOT AMOUNT])</f>
        <v>24678.427200000002</v>
      </c>
    </row>
    <row r="6" spans="1:11" x14ac:dyDescent="0.45">
      <c r="A6" s="25" t="s">
        <v>769</v>
      </c>
      <c r="B6" s="25">
        <f>COUNTA(Table723[GOLD PESERI])</f>
        <v>75</v>
      </c>
      <c r="C6" s="5">
        <f>SUM(Table723[WEIGHT])</f>
        <v>13.294999999999987</v>
      </c>
      <c r="D6" s="66">
        <f>SUM(Table723[PURE])</f>
        <v>10.687850500000001</v>
      </c>
      <c r="E6" s="42">
        <f>SUM(Table723[TOT AMOUNT])</f>
        <v>77151.982444600013</v>
      </c>
      <c r="G6" s="25" t="s">
        <v>778</v>
      </c>
      <c r="H6" s="25">
        <f>COUNTA(Table1127[SILVER KAPPU])</f>
        <v>31</v>
      </c>
      <c r="I6" s="25">
        <f>SUM(Table1127[WEIGHT])</f>
        <v>704.45000000000016</v>
      </c>
      <c r="J6" s="25"/>
      <c r="K6" s="42">
        <f>SUM(Table1127[TOT AMOUNT])</f>
        <v>54181.879140000005</v>
      </c>
    </row>
    <row r="7" spans="1:11" x14ac:dyDescent="0.45">
      <c r="A7" s="25" t="s">
        <v>770</v>
      </c>
      <c r="B7" s="25">
        <f>COUNTA('OVER ALL DATA'!A266:A268)</f>
        <v>3</v>
      </c>
      <c r="C7" s="5">
        <f>SUM('OVER ALL DATA'!B266:B268)</f>
        <v>9.3099999999999987</v>
      </c>
      <c r="D7" s="66">
        <f>SUM(Table18[PURE])</f>
        <v>8.0978499999999993</v>
      </c>
      <c r="E7" s="42">
        <f>SUM('OVER ALL DATA'!F266:F268)</f>
        <v>53571.815909999998</v>
      </c>
      <c r="G7" s="25" t="s">
        <v>779</v>
      </c>
      <c r="H7" s="25">
        <f>COUNTA(Table1229[SALEM KOLUSU])</f>
        <v>90</v>
      </c>
      <c r="I7" s="25">
        <f>SUM(Table1229[WEIGHT])</f>
        <v>8528.8300000000036</v>
      </c>
      <c r="J7" s="25"/>
      <c r="K7" s="42">
        <f>SUM(Table1229[TOT AMOUNT])</f>
        <v>606135.60825249995</v>
      </c>
    </row>
    <row r="8" spans="1:11" x14ac:dyDescent="0.45">
      <c r="A8" s="25" t="s">
        <v>771</v>
      </c>
      <c r="B8" s="25">
        <v>3</v>
      </c>
      <c r="C8" s="25">
        <v>2</v>
      </c>
      <c r="D8" s="67">
        <v>1.84</v>
      </c>
      <c r="E8" s="42">
        <f>C8*7100</f>
        <v>14200</v>
      </c>
      <c r="G8" s="25" t="s">
        <v>780</v>
      </c>
      <c r="H8" s="25">
        <f>COUNTA(Table1330[BOMBAY KOLUSU])</f>
        <v>69</v>
      </c>
      <c r="I8" s="25">
        <f>SUM(Table1330[WEIGHT])</f>
        <v>2898.63</v>
      </c>
      <c r="J8" s="25"/>
      <c r="K8" s="42">
        <f>SUM(Table1330[TOT AMOUNT])</f>
        <v>196572.94672500005</v>
      </c>
    </row>
    <row r="9" spans="1:11" x14ac:dyDescent="0.45">
      <c r="A9" s="96" t="s">
        <v>772</v>
      </c>
      <c r="B9" s="96"/>
      <c r="C9" s="43">
        <f>SUM(C2:C8)</f>
        <v>474.41500000000002</v>
      </c>
      <c r="D9" s="43"/>
      <c r="E9" s="44">
        <f>SUM(E2:E8)</f>
        <v>3250357.6425996008</v>
      </c>
      <c r="G9" s="25" t="s">
        <v>781</v>
      </c>
      <c r="H9" s="25">
        <f>COUNTA(Table1432[SILVER DOLLER])</f>
        <v>26</v>
      </c>
      <c r="I9" s="25">
        <f>SUM(Table1432[WEIGHT])</f>
        <v>49.11</v>
      </c>
      <c r="J9" s="25"/>
      <c r="K9" s="42">
        <f>SUM(Table1432[TOT AMOUNT])</f>
        <v>7429.5500000000011</v>
      </c>
    </row>
    <row r="10" spans="1:11" x14ac:dyDescent="0.45">
      <c r="A10" s="45" t="s">
        <v>773</v>
      </c>
      <c r="B10" s="46"/>
      <c r="C10" s="47"/>
      <c r="D10" s="43">
        <f>SUM(D2:D8)</f>
        <v>443.57466649999998</v>
      </c>
      <c r="E10" s="44"/>
      <c r="G10" s="25" t="s">
        <v>782</v>
      </c>
      <c r="H10" s="25">
        <f>COUNTA(Table1533[AARUNA])</f>
        <v>12</v>
      </c>
      <c r="I10" s="25">
        <f>SUM(Table1533[WEIGHT])</f>
        <v>512.16</v>
      </c>
      <c r="J10" s="25"/>
      <c r="K10" s="42">
        <f>SUM(Table1533[TOT AMOUNT])</f>
        <v>37149.928750000006</v>
      </c>
    </row>
    <row r="11" spans="1:11" x14ac:dyDescent="0.45">
      <c r="G11" s="25" t="s">
        <v>783</v>
      </c>
      <c r="H11" s="25">
        <f>COUNTA(Table1634[THANDAI])</f>
        <v>16</v>
      </c>
      <c r="I11" s="25">
        <f>SUM(Table1634[WEIGHT])</f>
        <v>395.97999999999996</v>
      </c>
      <c r="J11" s="25"/>
      <c r="K11" s="42">
        <f>SUM(Table1634[TOT AMOUNT])</f>
        <v>27378.447550000001</v>
      </c>
    </row>
    <row r="12" spans="1:11" x14ac:dyDescent="0.45">
      <c r="G12" s="25" t="s">
        <v>784</v>
      </c>
      <c r="H12" s="25">
        <f>COUNTA(Table1735[BANGLE])</f>
        <v>29</v>
      </c>
      <c r="I12" s="25">
        <f>SUM(Table1735[WEIGHT])</f>
        <v>602.6</v>
      </c>
      <c r="J12" s="25"/>
      <c r="K12" s="42">
        <f>SUM(Table1735[TOT AMOUNT])</f>
        <v>83788.616114999997</v>
      </c>
    </row>
    <row r="13" spans="1:11" x14ac:dyDescent="0.45">
      <c r="A13" s="100" t="s">
        <v>787</v>
      </c>
      <c r="B13" s="100"/>
      <c r="C13" s="100"/>
      <c r="D13" s="100"/>
      <c r="E13" s="52">
        <f>E9+K14</f>
        <v>4542519.2456921004</v>
      </c>
      <c r="G13" s="25" t="s">
        <v>785</v>
      </c>
      <c r="H13" s="25">
        <f>COUNTA(Table19[METTI])</f>
        <v>1</v>
      </c>
      <c r="I13" s="5" cm="1">
        <f t="array" ref="I13">Table19[WEIGHT]</f>
        <v>408.5</v>
      </c>
      <c r="J13" s="5"/>
      <c r="K13" s="42" cm="1">
        <f t="array" ref="K13">Table19[TOT AMOUNT]</f>
        <v>30392.400000000001</v>
      </c>
    </row>
    <row r="14" spans="1:11" x14ac:dyDescent="0.45">
      <c r="E14" s="48"/>
      <c r="G14" s="97" t="s">
        <v>786</v>
      </c>
      <c r="H14" s="98"/>
      <c r="I14" s="43">
        <f>SUM(I2:I13)</f>
        <v>16768.710000000006</v>
      </c>
      <c r="J14" s="43"/>
      <c r="K14" s="44">
        <f>SUM(K2:K13)</f>
        <v>1292161.6030925</v>
      </c>
    </row>
    <row r="15" spans="1:11" x14ac:dyDescent="0.45">
      <c r="A15" s="25" t="s">
        <v>788</v>
      </c>
      <c r="B15" s="25">
        <v>6.94</v>
      </c>
      <c r="C15" s="25">
        <v>6305</v>
      </c>
      <c r="D15" s="25"/>
      <c r="E15" s="42">
        <f>B15*999/1000*C15</f>
        <v>43712.943299999999</v>
      </c>
    </row>
    <row r="16" spans="1:11" x14ac:dyDescent="0.45">
      <c r="A16" s="25" t="s">
        <v>789</v>
      </c>
      <c r="B16" s="25">
        <v>28.8</v>
      </c>
      <c r="C16" s="25">
        <v>7500</v>
      </c>
      <c r="D16" s="25"/>
      <c r="E16" s="42">
        <f>137700+21000</f>
        <v>158700</v>
      </c>
    </row>
    <row r="17" spans="1:5" x14ac:dyDescent="0.45">
      <c r="A17" s="25" t="s">
        <v>790</v>
      </c>
      <c r="B17" s="25">
        <v>100</v>
      </c>
      <c r="C17" s="25">
        <v>90</v>
      </c>
      <c r="D17" s="25"/>
      <c r="E17" s="42">
        <f>(((B17*80/100)*80/100)*90)</f>
        <v>5760</v>
      </c>
    </row>
    <row r="18" spans="1:5" x14ac:dyDescent="0.45">
      <c r="A18" s="25" t="s">
        <v>791</v>
      </c>
      <c r="B18" s="25"/>
      <c r="C18" s="25"/>
      <c r="D18" s="25"/>
      <c r="E18" s="42">
        <v>30900</v>
      </c>
    </row>
    <row r="19" spans="1:5" x14ac:dyDescent="0.45">
      <c r="A19" s="97" t="s">
        <v>792</v>
      </c>
      <c r="B19" s="99"/>
      <c r="C19" s="46"/>
      <c r="D19" s="46"/>
      <c r="E19" s="44">
        <f>E13+E15+E16+E17+E18</f>
        <v>4781592.1889921008</v>
      </c>
    </row>
    <row r="21" spans="1:5" x14ac:dyDescent="0.45">
      <c r="B21" s="1" t="s">
        <v>793</v>
      </c>
      <c r="C21" s="1">
        <v>100000</v>
      </c>
      <c r="E21" s="49">
        <f>E19-C21-C22</f>
        <v>4631342.1889921008</v>
      </c>
    </row>
    <row r="22" spans="1:5" x14ac:dyDescent="0.45">
      <c r="B22" s="1" t="s">
        <v>794</v>
      </c>
      <c r="C22" s="1">
        <v>50250</v>
      </c>
    </row>
  </sheetData>
  <mergeCells count="4">
    <mergeCell ref="A9:B9"/>
    <mergeCell ref="G14:H14"/>
    <mergeCell ref="A19:B19"/>
    <mergeCell ref="A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C809-43B8-4F30-A98A-F537EFB140A8}">
  <sheetPr codeName="Sheet3"/>
  <dimension ref="A1:A5"/>
  <sheetViews>
    <sheetView workbookViewId="0">
      <selection activeCell="C11" sqref="C11"/>
    </sheetView>
  </sheetViews>
  <sheetFormatPr defaultRowHeight="23.4" x14ac:dyDescent="0.45"/>
  <cols>
    <col min="1" max="1" width="19" style="1" bestFit="1" customWidth="1"/>
    <col min="2" max="16384" width="8.88671875" style="1"/>
  </cols>
  <sheetData>
    <row r="1" spans="1:1" x14ac:dyDescent="0.45">
      <c r="A1" s="53" t="s">
        <v>8</v>
      </c>
    </row>
    <row r="2" spans="1:1" x14ac:dyDescent="0.45">
      <c r="A2" s="54"/>
    </row>
    <row r="3" spans="1:1" x14ac:dyDescent="0.45">
      <c r="A3" s="54"/>
    </row>
    <row r="4" spans="1:1" x14ac:dyDescent="0.45">
      <c r="A4" s="25"/>
    </row>
    <row r="5" spans="1:1" x14ac:dyDescent="0.45">
      <c r="A5" s="60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Backup</vt:lpstr>
      <vt:lpstr>OVER ALL DATA</vt:lpstr>
      <vt:lpstr>TOTAL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 SK</dc:creator>
  <cp:lastModifiedBy>Saro Sk</cp:lastModifiedBy>
  <dcterms:created xsi:type="dcterms:W3CDTF">2015-06-05T18:17:20Z</dcterms:created>
  <dcterms:modified xsi:type="dcterms:W3CDTF">2025-05-15T12:55:02Z</dcterms:modified>
</cp:coreProperties>
</file>