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ihailov\Desktop\ГРАФИКИ 2020\Индивидуальный график Богуславец\"/>
    </mc:Choice>
  </mc:AlternateContent>
  <bookViews>
    <workbookView xWindow="240" yWindow="120" windowWidth="14865" windowHeight="8325" tabRatio="305" firstSheet="4" activeTab="4"/>
  </bookViews>
  <sheets>
    <sheet name="годовой" sheetId="7" r:id="rId1"/>
    <sheet name="1 кв-л 2015" sheetId="8" r:id="rId2"/>
    <sheet name="2 кв-л 2015" sheetId="9" r:id="rId3"/>
    <sheet name="3 кв-л 2015" sheetId="10" r:id="rId4"/>
    <sheet name="Богуславец 2016" sheetId="13" r:id="rId5"/>
  </sheets>
  <definedNames>
    <definedName name="_xlnm.Print_Area" localSheetId="0">годовой!$B$1:$BN$118</definedName>
  </definedNames>
  <calcPr calcId="162913"/>
</workbook>
</file>

<file path=xl/calcChain.xml><?xml version="1.0" encoding="utf-8"?>
<calcChain xmlns="http://schemas.openxmlformats.org/spreadsheetml/2006/main">
  <c r="D42" i="13" l="1"/>
  <c r="D41" i="13"/>
  <c r="D40" i="13"/>
  <c r="D39" i="13"/>
  <c r="D38" i="13"/>
  <c r="AM17" i="13" l="1"/>
  <c r="AO33" i="13" l="1"/>
  <c r="AM33" i="13"/>
  <c r="AO32" i="13"/>
  <c r="AM32" i="13"/>
  <c r="AO31" i="13"/>
  <c r="AM31" i="13"/>
  <c r="AO30" i="13"/>
  <c r="AM30" i="13"/>
  <c r="AO29" i="13"/>
  <c r="AM29" i="13"/>
  <c r="AO27" i="13"/>
  <c r="AM27" i="13"/>
  <c r="AO26" i="13"/>
  <c r="AM26" i="13"/>
  <c r="AO25" i="13"/>
  <c r="AM25" i="13"/>
  <c r="AO24" i="13"/>
  <c r="AM24" i="13"/>
  <c r="AO23" i="13"/>
  <c r="AM23" i="13"/>
  <c r="AO21" i="13"/>
  <c r="AP21" i="13" s="1"/>
  <c r="AL27" i="13" s="1"/>
  <c r="AM21" i="13"/>
  <c r="AO20" i="13"/>
  <c r="AP20" i="13" s="1"/>
  <c r="AL26" i="13" s="1"/>
  <c r="AM20" i="13"/>
  <c r="AO19" i="13"/>
  <c r="AP19" i="13" s="1"/>
  <c r="AL25" i="13" s="1"/>
  <c r="AM19" i="13"/>
  <c r="AO18" i="13"/>
  <c r="AP18" i="13" s="1"/>
  <c r="AL24" i="13" s="1"/>
  <c r="AM18" i="13"/>
  <c r="AO17" i="13"/>
  <c r="AP17" i="13" s="1"/>
  <c r="AL23" i="13" s="1"/>
  <c r="I38" i="13" l="1"/>
  <c r="AP24" i="13"/>
  <c r="AL30" i="13" s="1"/>
  <c r="AP30" i="13" s="1"/>
  <c r="AP26" i="13"/>
  <c r="AL32" i="13" s="1"/>
  <c r="AP23" i="13"/>
  <c r="AL29" i="13" s="1"/>
  <c r="AP25" i="13"/>
  <c r="AL31" i="13" s="1"/>
  <c r="AP31" i="13" s="1"/>
  <c r="AP27" i="13"/>
  <c r="AL33" i="13" s="1"/>
  <c r="AP33" i="13" s="1"/>
  <c r="AP32" i="13"/>
  <c r="AP29" i="13"/>
  <c r="L42" i="13"/>
  <c r="L41" i="13"/>
  <c r="L40" i="13"/>
  <c r="L39" i="13"/>
  <c r="L38" i="13"/>
  <c r="AH14" i="13" l="1"/>
  <c r="AH15" i="13" s="1"/>
  <c r="AG14" i="13"/>
  <c r="AG15" i="13" s="1"/>
  <c r="AF14" i="13"/>
  <c r="AF15" i="13" s="1"/>
  <c r="AE14" i="13"/>
  <c r="AE15" i="13" s="1"/>
  <c r="AD14" i="13"/>
  <c r="AD15" i="13" s="1"/>
  <c r="AC14" i="13"/>
  <c r="AC15" i="13" s="1"/>
  <c r="AB14" i="13"/>
  <c r="AB15" i="13" s="1"/>
  <c r="AA14" i="13"/>
  <c r="AA15" i="13" s="1"/>
  <c r="Z14" i="13"/>
  <c r="Z15" i="13" s="1"/>
  <c r="Y14" i="13"/>
  <c r="Y15" i="13" s="1"/>
  <c r="X14" i="13"/>
  <c r="X15" i="13" s="1"/>
  <c r="W14" i="13"/>
  <c r="W15" i="13" s="1"/>
  <c r="V14" i="13"/>
  <c r="V15" i="13" s="1"/>
  <c r="U14" i="13"/>
  <c r="U15" i="13" s="1"/>
  <c r="T14" i="13"/>
  <c r="T15" i="13" s="1"/>
  <c r="S14" i="13"/>
  <c r="S15" i="13" s="1"/>
  <c r="R14" i="13"/>
  <c r="R15" i="13" s="1"/>
  <c r="Q14" i="13"/>
  <c r="Q15" i="13" s="1"/>
  <c r="P14" i="13"/>
  <c r="P15" i="13" s="1"/>
  <c r="O14" i="13"/>
  <c r="O15" i="13" s="1"/>
  <c r="N14" i="13"/>
  <c r="N15" i="13" s="1"/>
  <c r="M14" i="13"/>
  <c r="M15" i="13" s="1"/>
  <c r="L14" i="13"/>
  <c r="L15" i="13" s="1"/>
  <c r="K14" i="13"/>
  <c r="K15" i="13" s="1"/>
  <c r="J14" i="13"/>
  <c r="J15" i="13" s="1"/>
  <c r="I14" i="13"/>
  <c r="I15" i="13" s="1"/>
  <c r="H14" i="13"/>
  <c r="H15" i="13" s="1"/>
  <c r="G14" i="13"/>
  <c r="G15" i="13" s="1"/>
  <c r="F14" i="13"/>
  <c r="F15" i="13" s="1"/>
  <c r="E14" i="13"/>
  <c r="E15" i="13" s="1"/>
  <c r="D14" i="13"/>
  <c r="D15" i="13" s="1"/>
  <c r="AI36" i="10"/>
  <c r="AN36" i="10" s="1"/>
  <c r="AI35" i="9"/>
  <c r="AN35" i="9" s="1"/>
  <c r="AI22" i="9"/>
  <c r="AI29" i="8"/>
  <c r="AI78" i="7"/>
  <c r="AN78" i="7" s="1"/>
  <c r="AI43" i="7"/>
  <c r="AN43" i="7" s="1"/>
  <c r="AI29" i="7"/>
  <c r="AN29" i="7" s="1"/>
  <c r="Z45" i="10"/>
  <c r="Z44" i="10"/>
  <c r="Z43" i="10"/>
  <c r="Z42" i="10"/>
  <c r="S45" i="10"/>
  <c r="S44" i="10"/>
  <c r="S43" i="10"/>
  <c r="S42" i="10"/>
  <c r="P45" i="10"/>
  <c r="P44" i="10"/>
  <c r="P43" i="10"/>
  <c r="P42" i="10"/>
  <c r="M45" i="10"/>
  <c r="M44" i="10"/>
  <c r="M43" i="10"/>
  <c r="M42" i="10"/>
  <c r="AI35" i="10"/>
  <c r="AN35" i="10" s="1"/>
  <c r="AI34" i="10"/>
  <c r="AN34" i="10" s="1"/>
  <c r="AQ34" i="10" s="1"/>
  <c r="AI33" i="10"/>
  <c r="AN33" i="10" s="1"/>
  <c r="AI32" i="10"/>
  <c r="AN32" i="10" s="1"/>
  <c r="AI31" i="10"/>
  <c r="AN31" i="10" s="1"/>
  <c r="AI29" i="10"/>
  <c r="AN29" i="10" s="1"/>
  <c r="AI28" i="10"/>
  <c r="AN28" i="10" s="1"/>
  <c r="AI27" i="10"/>
  <c r="AN27" i="10" s="1"/>
  <c r="AO27" i="10" s="1"/>
  <c r="AI26" i="10"/>
  <c r="AN26" i="10" s="1"/>
  <c r="AI25" i="10"/>
  <c r="AN25" i="10" s="1"/>
  <c r="AI24" i="10"/>
  <c r="AN24" i="10" s="1"/>
  <c r="AI22" i="10"/>
  <c r="AI21" i="10"/>
  <c r="AN21" i="10" s="1"/>
  <c r="AR21" i="10" s="1"/>
  <c r="AI20" i="10"/>
  <c r="J45" i="10" s="1"/>
  <c r="AI19" i="10"/>
  <c r="AN19" i="10" s="1"/>
  <c r="AI18" i="10"/>
  <c r="J43" i="10" s="1"/>
  <c r="U43" i="10" s="1"/>
  <c r="AC43" i="10" s="1"/>
  <c r="AI17" i="10"/>
  <c r="AN17" i="10" s="1"/>
  <c r="AG14" i="10"/>
  <c r="AG15" i="10" s="1"/>
  <c r="AF14" i="10"/>
  <c r="AF15" i="10" s="1"/>
  <c r="AE14" i="10"/>
  <c r="AE15" i="10" s="1"/>
  <c r="AD14" i="10"/>
  <c r="AD15" i="10" s="1"/>
  <c r="AC14" i="10"/>
  <c r="AC15" i="10" s="1"/>
  <c r="AB14" i="10"/>
  <c r="AB15" i="10" s="1"/>
  <c r="AA14" i="10"/>
  <c r="AA15" i="10" s="1"/>
  <c r="Z14" i="10"/>
  <c r="Z15" i="10" s="1"/>
  <c r="Y14" i="10"/>
  <c r="Y15" i="10" s="1"/>
  <c r="X14" i="10"/>
  <c r="X15" i="10" s="1"/>
  <c r="W14" i="10"/>
  <c r="W15" i="10" s="1"/>
  <c r="V14" i="10"/>
  <c r="V15" i="10" s="1"/>
  <c r="U14" i="10"/>
  <c r="U15" i="10" s="1"/>
  <c r="T14" i="10"/>
  <c r="T15" i="10" s="1"/>
  <c r="S14" i="10"/>
  <c r="S15" i="10" s="1"/>
  <c r="R14" i="10"/>
  <c r="R15" i="10" s="1"/>
  <c r="Q14" i="10"/>
  <c r="Q15" i="10" s="1"/>
  <c r="P14" i="10"/>
  <c r="P15" i="10" s="1"/>
  <c r="O14" i="10"/>
  <c r="O15" i="10" s="1"/>
  <c r="N14" i="10"/>
  <c r="N15" i="10" s="1"/>
  <c r="M14" i="10"/>
  <c r="M15" i="10" s="1"/>
  <c r="L14" i="10"/>
  <c r="L15" i="10" s="1"/>
  <c r="K14" i="10"/>
  <c r="K15" i="10" s="1"/>
  <c r="J14" i="10"/>
  <c r="J15" i="10" s="1"/>
  <c r="I14" i="10"/>
  <c r="I15" i="10" s="1"/>
  <c r="H14" i="10"/>
  <c r="H15" i="10" s="1"/>
  <c r="G14" i="10"/>
  <c r="G15" i="10" s="1"/>
  <c r="F14" i="10"/>
  <c r="F15" i="10" s="1"/>
  <c r="E14" i="10"/>
  <c r="E15" i="10" s="1"/>
  <c r="D14" i="10"/>
  <c r="D15" i="10" s="1"/>
  <c r="C14" i="10"/>
  <c r="C15" i="10" s="1"/>
  <c r="Z45" i="9"/>
  <c r="Z44" i="9"/>
  <c r="Z43" i="9"/>
  <c r="Z42" i="9"/>
  <c r="S45" i="9"/>
  <c r="S44" i="9"/>
  <c r="S43" i="9"/>
  <c r="S42" i="9"/>
  <c r="P45" i="9"/>
  <c r="P44" i="9"/>
  <c r="P43" i="9"/>
  <c r="P42" i="9"/>
  <c r="M45" i="9"/>
  <c r="M44" i="9"/>
  <c r="M43" i="9"/>
  <c r="M42" i="9"/>
  <c r="AI21" i="9"/>
  <c r="AI31" i="9"/>
  <c r="AN31" i="9" s="1"/>
  <c r="AI32" i="9"/>
  <c r="AN32" i="9" s="1"/>
  <c r="AI33" i="9"/>
  <c r="AN33" i="9" s="1"/>
  <c r="AI34" i="9"/>
  <c r="AN34" i="9"/>
  <c r="AI36" i="9"/>
  <c r="AN36" i="9" s="1"/>
  <c r="AI24" i="9"/>
  <c r="AN24" i="9" s="1"/>
  <c r="AI25" i="9"/>
  <c r="AN25" i="9" s="1"/>
  <c r="AI26" i="9"/>
  <c r="AN26" i="9"/>
  <c r="AI27" i="9"/>
  <c r="AN27" i="9" s="1"/>
  <c r="AI28" i="9"/>
  <c r="AN28" i="9" s="1"/>
  <c r="AI29" i="9"/>
  <c r="AN29" i="9" s="1"/>
  <c r="AI17" i="9"/>
  <c r="AN17" i="9"/>
  <c r="AI18" i="9"/>
  <c r="AI19" i="9"/>
  <c r="J44" i="9" s="1"/>
  <c r="U44" i="9" s="1"/>
  <c r="AC44" i="9" s="1"/>
  <c r="AI20" i="9"/>
  <c r="AN20" i="9"/>
  <c r="AQ20" i="9" s="1"/>
  <c r="AG14" i="9"/>
  <c r="AG15" i="9"/>
  <c r="AF14" i="9"/>
  <c r="AF15" i="9" s="1"/>
  <c r="AE14" i="9"/>
  <c r="AE15" i="9" s="1"/>
  <c r="AD14" i="9"/>
  <c r="AD15" i="9" s="1"/>
  <c r="AC14" i="9"/>
  <c r="AC15" i="9"/>
  <c r="AB14" i="9"/>
  <c r="AB15" i="9" s="1"/>
  <c r="AA14" i="9"/>
  <c r="AA15" i="9"/>
  <c r="Z14" i="9"/>
  <c r="Z15" i="9" s="1"/>
  <c r="Y14" i="9"/>
  <c r="Y15" i="9"/>
  <c r="X14" i="9"/>
  <c r="X15" i="9" s="1"/>
  <c r="W14" i="9"/>
  <c r="W15" i="9" s="1"/>
  <c r="V14" i="9"/>
  <c r="V15" i="9" s="1"/>
  <c r="U14" i="9"/>
  <c r="U15" i="9"/>
  <c r="T14" i="9"/>
  <c r="T15" i="9" s="1"/>
  <c r="S14" i="9"/>
  <c r="S15" i="9"/>
  <c r="R14" i="9"/>
  <c r="R15" i="9" s="1"/>
  <c r="Q14" i="9"/>
  <c r="Q15" i="9"/>
  <c r="P14" i="9"/>
  <c r="P15" i="9" s="1"/>
  <c r="O14" i="9"/>
  <c r="O15" i="9" s="1"/>
  <c r="N14" i="9"/>
  <c r="N15" i="9" s="1"/>
  <c r="M14" i="9"/>
  <c r="M15" i="9"/>
  <c r="L14" i="9"/>
  <c r="L15" i="9" s="1"/>
  <c r="K14" i="9"/>
  <c r="K15" i="9"/>
  <c r="J14" i="9"/>
  <c r="J15" i="9" s="1"/>
  <c r="I14" i="9"/>
  <c r="I15" i="9"/>
  <c r="H14" i="9"/>
  <c r="H15" i="9" s="1"/>
  <c r="G14" i="9"/>
  <c r="G15" i="9" s="1"/>
  <c r="F14" i="9"/>
  <c r="F15" i="9" s="1"/>
  <c r="E14" i="9"/>
  <c r="E15" i="9"/>
  <c r="D14" i="9"/>
  <c r="D15" i="9" s="1"/>
  <c r="C14" i="9"/>
  <c r="C15" i="9"/>
  <c r="Z45" i="8"/>
  <c r="Z44" i="8"/>
  <c r="Z43" i="8"/>
  <c r="S45" i="8"/>
  <c r="S44" i="8"/>
  <c r="S43" i="8"/>
  <c r="P45" i="8"/>
  <c r="P44" i="8"/>
  <c r="P43" i="8"/>
  <c r="M45" i="8"/>
  <c r="M44" i="8"/>
  <c r="M43" i="8"/>
  <c r="Z42" i="8"/>
  <c r="S42" i="8"/>
  <c r="P42" i="8"/>
  <c r="M42" i="8"/>
  <c r="AI36" i="8"/>
  <c r="AN36" i="8" s="1"/>
  <c r="AI35" i="8"/>
  <c r="AN35" i="8" s="1"/>
  <c r="AI34" i="8"/>
  <c r="AN34" i="8" s="1"/>
  <c r="AI33" i="8"/>
  <c r="AN33" i="8" s="1"/>
  <c r="AI32" i="8"/>
  <c r="AN32" i="8" s="1"/>
  <c r="AI31" i="8"/>
  <c r="AN31" i="8" s="1"/>
  <c r="AN29" i="8"/>
  <c r="AI28" i="8"/>
  <c r="AN28" i="8"/>
  <c r="AI27" i="8"/>
  <c r="AN27" i="8" s="1"/>
  <c r="AI26" i="8"/>
  <c r="AN26" i="8"/>
  <c r="AI25" i="8"/>
  <c r="AN25" i="8" s="1"/>
  <c r="AI24" i="8"/>
  <c r="AN24" i="8" s="1"/>
  <c r="AI22" i="8"/>
  <c r="AN22" i="8" s="1"/>
  <c r="AI21" i="8"/>
  <c r="J46" i="8" s="1"/>
  <c r="U46" i="8" s="1"/>
  <c r="AC46" i="8" s="1"/>
  <c r="AI20" i="8"/>
  <c r="AN20" i="8" s="1"/>
  <c r="AI19" i="8"/>
  <c r="AI18" i="8"/>
  <c r="AN18" i="8"/>
  <c r="AI17" i="8"/>
  <c r="J42" i="8" s="1"/>
  <c r="U42" i="8" s="1"/>
  <c r="AG14" i="8"/>
  <c r="AG15" i="8" s="1"/>
  <c r="AF14" i="8"/>
  <c r="AF15" i="8" s="1"/>
  <c r="AE14" i="8"/>
  <c r="AE15" i="8"/>
  <c r="AD14" i="8"/>
  <c r="AD15" i="8" s="1"/>
  <c r="AC14" i="8"/>
  <c r="AC15" i="8"/>
  <c r="AB14" i="8"/>
  <c r="AB15" i="8" s="1"/>
  <c r="AA14" i="8"/>
  <c r="AA15" i="8" s="1"/>
  <c r="Z14" i="8"/>
  <c r="Z15" i="8" s="1"/>
  <c r="Y14" i="8"/>
  <c r="Y15" i="8" s="1"/>
  <c r="X14" i="8"/>
  <c r="X15" i="8" s="1"/>
  <c r="W14" i="8"/>
  <c r="W15" i="8" s="1"/>
  <c r="V14" i="8"/>
  <c r="V15" i="8" s="1"/>
  <c r="U14" i="8"/>
  <c r="U15" i="8" s="1"/>
  <c r="T14" i="8"/>
  <c r="T15" i="8" s="1"/>
  <c r="S14" i="8"/>
  <c r="S15" i="8" s="1"/>
  <c r="R14" i="8"/>
  <c r="R15" i="8" s="1"/>
  <c r="Q14" i="8"/>
  <c r="Q15" i="8" s="1"/>
  <c r="P14" i="8"/>
  <c r="P15" i="8" s="1"/>
  <c r="O14" i="8"/>
  <c r="O15" i="8"/>
  <c r="N14" i="8"/>
  <c r="N15" i="8" s="1"/>
  <c r="M14" i="8"/>
  <c r="M15" i="8"/>
  <c r="L14" i="8"/>
  <c r="L15" i="8" s="1"/>
  <c r="K14" i="8"/>
  <c r="K15" i="8" s="1"/>
  <c r="J14" i="8"/>
  <c r="J15" i="8" s="1"/>
  <c r="I14" i="8"/>
  <c r="I15" i="8" s="1"/>
  <c r="H14" i="8"/>
  <c r="H15" i="8" s="1"/>
  <c r="G14" i="8"/>
  <c r="G15" i="8" s="1"/>
  <c r="F14" i="8"/>
  <c r="F15" i="8" s="1"/>
  <c r="E14" i="8"/>
  <c r="E15" i="8" s="1"/>
  <c r="D14" i="8"/>
  <c r="D15" i="8" s="1"/>
  <c r="C14" i="8"/>
  <c r="C15" i="8" s="1"/>
  <c r="AI56" i="7"/>
  <c r="AN56" i="7" s="1"/>
  <c r="AI98" i="7"/>
  <c r="AN98" i="7" s="1"/>
  <c r="AO98" i="7" s="1"/>
  <c r="AI55" i="7"/>
  <c r="AN55" i="7" s="1"/>
  <c r="AI91" i="7"/>
  <c r="AN91" i="7" s="1"/>
  <c r="AI99" i="7"/>
  <c r="AN99" i="7" s="1"/>
  <c r="AQ99" i="7" s="1"/>
  <c r="AI97" i="7"/>
  <c r="AN97" i="7" s="1"/>
  <c r="AI96" i="7"/>
  <c r="AN96" i="7" s="1"/>
  <c r="AQ96" i="7" s="1"/>
  <c r="AI95" i="7"/>
  <c r="AN95" i="7" s="1"/>
  <c r="AI94" i="7"/>
  <c r="AN94" i="7" s="1"/>
  <c r="AI76" i="7"/>
  <c r="AN76" i="7" s="1"/>
  <c r="AO76" i="7" s="1"/>
  <c r="AI75" i="7"/>
  <c r="AN75" i="7" s="1"/>
  <c r="AI74" i="7"/>
  <c r="AI73" i="7"/>
  <c r="AI64" i="7"/>
  <c r="AN64" i="7" s="1"/>
  <c r="AI41" i="7"/>
  <c r="AN41" i="7" s="1"/>
  <c r="AQ41" i="7" s="1"/>
  <c r="AI54" i="7"/>
  <c r="AI45" i="7"/>
  <c r="AN45" i="7" s="1"/>
  <c r="AI57" i="7"/>
  <c r="AI89" i="7"/>
  <c r="AN89" i="7" s="1"/>
  <c r="AI21" i="7"/>
  <c r="AN21" i="7" s="1"/>
  <c r="AI28" i="7"/>
  <c r="AI36" i="7"/>
  <c r="AN36" i="7" s="1"/>
  <c r="AI27" i="7"/>
  <c r="AN27" i="7" s="1"/>
  <c r="AI19" i="7"/>
  <c r="AN19" i="7" s="1"/>
  <c r="AI32" i="7"/>
  <c r="AN32" i="7" s="1"/>
  <c r="AI35" i="7"/>
  <c r="AN35" i="7" s="1"/>
  <c r="AO35" i="7" s="1"/>
  <c r="AI18" i="7"/>
  <c r="AN18" i="7" s="1"/>
  <c r="AR18" i="7" s="1"/>
  <c r="AR25" i="7" s="1"/>
  <c r="AI49" i="7"/>
  <c r="AN49" i="7" s="1"/>
  <c r="AI85" i="7"/>
  <c r="AN85" i="7" s="1"/>
  <c r="AO85" i="7" s="1"/>
  <c r="AN54" i="7"/>
  <c r="AQ54" i="7" s="1"/>
  <c r="AI53" i="7"/>
  <c r="AN53" i="7" s="1"/>
  <c r="AI52" i="7"/>
  <c r="AN52" i="7" s="1"/>
  <c r="AI34" i="7"/>
  <c r="AN34" i="7" s="1"/>
  <c r="AO34" i="7" s="1"/>
  <c r="AI31" i="7"/>
  <c r="AN31" i="7" s="1"/>
  <c r="AI87" i="7"/>
  <c r="AN87" i="7" s="1"/>
  <c r="AI88" i="7"/>
  <c r="AN88" i="7" s="1"/>
  <c r="AQ88" i="7" s="1"/>
  <c r="AI47" i="7"/>
  <c r="AN47" i="7" s="1"/>
  <c r="AO47" i="7" s="1"/>
  <c r="AI46" i="7"/>
  <c r="AN46" i="7" s="1"/>
  <c r="AO46" i="7" s="1"/>
  <c r="AI42" i="7"/>
  <c r="AN42" i="7" s="1"/>
  <c r="AQ42" i="7" s="1"/>
  <c r="AI90" i="7"/>
  <c r="AN90" i="7" s="1"/>
  <c r="AO90" i="7" s="1"/>
  <c r="AI92" i="7"/>
  <c r="AN92" i="7" s="1"/>
  <c r="AQ92" i="7" s="1"/>
  <c r="AI50" i="7"/>
  <c r="AN50" i="7" s="1"/>
  <c r="AN28" i="7"/>
  <c r="AO28" i="7" s="1"/>
  <c r="Z108" i="7"/>
  <c r="Z107" i="7"/>
  <c r="Z106" i="7"/>
  <c r="Z105" i="7"/>
  <c r="AI71" i="7"/>
  <c r="AN71" i="7" s="1"/>
  <c r="AI22" i="7"/>
  <c r="AN22" i="7" s="1"/>
  <c r="AI40" i="7"/>
  <c r="AN40" i="7" s="1"/>
  <c r="AQ40" i="7" s="1"/>
  <c r="AI25" i="7"/>
  <c r="AN25" i="7" s="1"/>
  <c r="AQ25" i="7" s="1"/>
  <c r="AI24" i="7"/>
  <c r="AN24" i="7" s="1"/>
  <c r="AO24" i="7" s="1"/>
  <c r="AI33" i="7"/>
  <c r="AN33" i="7" s="1"/>
  <c r="AO33" i="7" s="1"/>
  <c r="AI26" i="7"/>
  <c r="AN26" i="7" s="1"/>
  <c r="AQ26" i="7" s="1"/>
  <c r="AI17" i="7"/>
  <c r="AN17" i="7" s="1"/>
  <c r="S106" i="7"/>
  <c r="S107" i="7"/>
  <c r="S108" i="7"/>
  <c r="P106" i="7"/>
  <c r="P107" i="7"/>
  <c r="P108" i="7"/>
  <c r="M106" i="7"/>
  <c r="M107" i="7"/>
  <c r="M108" i="7"/>
  <c r="S105" i="7"/>
  <c r="P105" i="7"/>
  <c r="M105" i="7"/>
  <c r="AI20" i="7"/>
  <c r="AN20" i="7" s="1"/>
  <c r="AI84" i="7"/>
  <c r="AN84" i="7" s="1"/>
  <c r="AI77" i="7"/>
  <c r="AN77" i="7" s="1"/>
  <c r="AI70" i="7"/>
  <c r="AN70" i="7" s="1"/>
  <c r="AI63" i="7"/>
  <c r="AN63" i="7" s="1"/>
  <c r="AQ63" i="7" s="1"/>
  <c r="C14" i="7"/>
  <c r="C15" i="7" s="1"/>
  <c r="R14" i="7"/>
  <c r="R15" i="7" s="1"/>
  <c r="D14" i="7"/>
  <c r="D15" i="7" s="1"/>
  <c r="E14" i="7"/>
  <c r="E15" i="7" s="1"/>
  <c r="F14" i="7"/>
  <c r="F15" i="7" s="1"/>
  <c r="G14" i="7"/>
  <c r="G15" i="7" s="1"/>
  <c r="H14" i="7"/>
  <c r="H15" i="7" s="1"/>
  <c r="I14" i="7"/>
  <c r="I15" i="7" s="1"/>
  <c r="J14" i="7"/>
  <c r="J15" i="7" s="1"/>
  <c r="K14" i="7"/>
  <c r="K15" i="7" s="1"/>
  <c r="L14" i="7"/>
  <c r="L15" i="7" s="1"/>
  <c r="M14" i="7"/>
  <c r="M15" i="7" s="1"/>
  <c r="N14" i="7"/>
  <c r="N15" i="7" s="1"/>
  <c r="O14" i="7"/>
  <c r="O15" i="7" s="1"/>
  <c r="P14" i="7"/>
  <c r="P15" i="7" s="1"/>
  <c r="Q14" i="7"/>
  <c r="Q15" i="7" s="1"/>
  <c r="S14" i="7"/>
  <c r="S15" i="7" s="1"/>
  <c r="T14" i="7"/>
  <c r="T15" i="7" s="1"/>
  <c r="U14" i="7"/>
  <c r="U15" i="7" s="1"/>
  <c r="V14" i="7"/>
  <c r="V15" i="7" s="1"/>
  <c r="W14" i="7"/>
  <c r="W15" i="7" s="1"/>
  <c r="X14" i="7"/>
  <c r="X15" i="7" s="1"/>
  <c r="Y14" i="7"/>
  <c r="Y15" i="7" s="1"/>
  <c r="Z14" i="7"/>
  <c r="Z15" i="7" s="1"/>
  <c r="AA14" i="7"/>
  <c r="AA15" i="7" s="1"/>
  <c r="AB14" i="7"/>
  <c r="AB15" i="7" s="1"/>
  <c r="AC14" i="7"/>
  <c r="AC15" i="7" s="1"/>
  <c r="AD14" i="7"/>
  <c r="AD15" i="7" s="1"/>
  <c r="AE14" i="7"/>
  <c r="AE15" i="7" s="1"/>
  <c r="AF14" i="7"/>
  <c r="AF15" i="7" s="1"/>
  <c r="AG14" i="7"/>
  <c r="AG15" i="7" s="1"/>
  <c r="AI38" i="7"/>
  <c r="AN38" i="7" s="1"/>
  <c r="AQ38" i="7" s="1"/>
  <c r="AI48" i="7"/>
  <c r="AN48" i="7" s="1"/>
  <c r="AQ48" i="7" s="1"/>
  <c r="AI60" i="7"/>
  <c r="AN60" i="7" s="1"/>
  <c r="AQ60" i="7" s="1"/>
  <c r="AI62" i="7"/>
  <c r="AN62" i="7" s="1"/>
  <c r="AO62" i="7" s="1"/>
  <c r="AI66" i="7"/>
  <c r="AN66" i="7" s="1"/>
  <c r="AO66" i="7" s="1"/>
  <c r="AI68" i="7"/>
  <c r="AN68" i="7" s="1"/>
  <c r="AO68" i="7" s="1"/>
  <c r="AN74" i="7"/>
  <c r="AO74" i="7" s="1"/>
  <c r="AI80" i="7"/>
  <c r="AN80" i="7" s="1"/>
  <c r="AQ80" i="7" s="1"/>
  <c r="AI82" i="7"/>
  <c r="AN82" i="7" s="1"/>
  <c r="AQ82" i="7" s="1"/>
  <c r="AI39" i="7"/>
  <c r="AN39" i="7" s="1"/>
  <c r="AO39" i="7" s="1"/>
  <c r="AI59" i="7"/>
  <c r="AN59" i="7" s="1"/>
  <c r="AO59" i="7" s="1"/>
  <c r="AI61" i="7"/>
  <c r="AN61" i="7" s="1"/>
  <c r="AQ61" i="7" s="1"/>
  <c r="AI67" i="7"/>
  <c r="AN67" i="7" s="1"/>
  <c r="AQ67" i="7" s="1"/>
  <c r="AI69" i="7"/>
  <c r="AN69" i="7" s="1"/>
  <c r="AQ69" i="7" s="1"/>
  <c r="AN73" i="7"/>
  <c r="AO73" i="7" s="1"/>
  <c r="AI81" i="7"/>
  <c r="AN81" i="7" s="1"/>
  <c r="AQ81" i="7" s="1"/>
  <c r="AI83" i="7"/>
  <c r="AN83" i="7" s="1"/>
  <c r="AO83" i="7" s="1"/>
  <c r="AQ33" i="7"/>
  <c r="AQ24" i="7"/>
  <c r="AO88" i="7"/>
  <c r="AQ76" i="7"/>
  <c r="AQ74" i="7"/>
  <c r="AQ73" i="7"/>
  <c r="AQ66" i="7"/>
  <c r="AQ85" i="7"/>
  <c r="AO54" i="7"/>
  <c r="AQ46" i="7"/>
  <c r="AO22" i="7"/>
  <c r="AQ90" i="7"/>
  <c r="AO99" i="7"/>
  <c r="AR21" i="7"/>
  <c r="AQ28" i="7"/>
  <c r="AQ47" i="7"/>
  <c r="AQ98" i="7"/>
  <c r="AO91" i="7"/>
  <c r="AQ91" i="7"/>
  <c r="AO55" i="7"/>
  <c r="AQ55" i="7"/>
  <c r="AQ26" i="8"/>
  <c r="AO26" i="8"/>
  <c r="AQ31" i="8"/>
  <c r="AO31" i="8"/>
  <c r="AQ35" i="8"/>
  <c r="AO35" i="8"/>
  <c r="AN21" i="8"/>
  <c r="AR21" i="8" s="1"/>
  <c r="AC42" i="8"/>
  <c r="AO33" i="8"/>
  <c r="AQ33" i="8"/>
  <c r="AR18" i="8"/>
  <c r="AQ18" i="8"/>
  <c r="AO18" i="8"/>
  <c r="AO20" i="8"/>
  <c r="AR20" i="8"/>
  <c r="AQ20" i="8"/>
  <c r="AQ28" i="8"/>
  <c r="AO28" i="8"/>
  <c r="AO32" i="8"/>
  <c r="AQ32" i="8"/>
  <c r="AO34" i="8"/>
  <c r="AQ34" i="8"/>
  <c r="AN19" i="8"/>
  <c r="AR19" i="8" s="1"/>
  <c r="AN17" i="8"/>
  <c r="AR17" i="8" s="1"/>
  <c r="AQ19" i="8"/>
  <c r="AQ31" i="10"/>
  <c r="AO31" i="10"/>
  <c r="AQ35" i="10"/>
  <c r="AO35" i="10"/>
  <c r="AO24" i="10"/>
  <c r="AQ24" i="10"/>
  <c r="AO28" i="10"/>
  <c r="AQ28" i="10"/>
  <c r="AQ27" i="10"/>
  <c r="AO19" i="10"/>
  <c r="AO34" i="10"/>
  <c r="AO20" i="9"/>
  <c r="AQ36" i="7"/>
  <c r="AO36" i="7"/>
  <c r="AQ94" i="7"/>
  <c r="AO94" i="7"/>
  <c r="AO96" i="7"/>
  <c r="AO95" i="7"/>
  <c r="AQ95" i="7"/>
  <c r="AO97" i="7"/>
  <c r="AQ97" i="7"/>
  <c r="AO50" i="7"/>
  <c r="AQ50" i="7"/>
  <c r="AO42" i="7"/>
  <c r="AO56" i="7"/>
  <c r="AQ56" i="7"/>
  <c r="AN57" i="7"/>
  <c r="AQ57" i="7" s="1"/>
  <c r="AO36" i="10"/>
  <c r="AQ36" i="10"/>
  <c r="AO29" i="10"/>
  <c r="AQ29" i="10"/>
  <c r="J47" i="10"/>
  <c r="U47" i="10" s="1"/>
  <c r="AC47" i="10" s="1"/>
  <c r="AN22" i="10"/>
  <c r="AQ22" i="10" s="1"/>
  <c r="AQ34" i="9"/>
  <c r="AO34" i="9"/>
  <c r="AR17" i="9"/>
  <c r="AQ17" i="9"/>
  <c r="AO17" i="9"/>
  <c r="AQ26" i="9"/>
  <c r="AO26" i="9"/>
  <c r="AO35" i="9"/>
  <c r="AQ35" i="9"/>
  <c r="J46" i="9"/>
  <c r="U46" i="9" s="1"/>
  <c r="AC46" i="9" s="1"/>
  <c r="AR20" i="9"/>
  <c r="J42" i="9"/>
  <c r="U42" i="9"/>
  <c r="AC42" i="9" s="1"/>
  <c r="J47" i="9"/>
  <c r="U47" i="9" s="1"/>
  <c r="AC47" i="9" s="1"/>
  <c r="AN22" i="9"/>
  <c r="AQ22" i="9" s="1"/>
  <c r="AN21" i="9"/>
  <c r="AR21" i="9" s="1"/>
  <c r="AQ36" i="8"/>
  <c r="AO36" i="8"/>
  <c r="AO29" i="8"/>
  <c r="AQ29" i="8"/>
  <c r="J47" i="8"/>
  <c r="U47" i="8" s="1"/>
  <c r="AC47" i="8" s="1"/>
  <c r="J109" i="7"/>
  <c r="U109" i="7" s="1"/>
  <c r="AC109" i="7" s="1"/>
  <c r="AQ64" i="7"/>
  <c r="AO64" i="7"/>
  <c r="AO29" i="7"/>
  <c r="AQ29" i="7"/>
  <c r="AO43" i="7"/>
  <c r="AQ43" i="7"/>
  <c r="AQ78" i="7"/>
  <c r="AO78" i="7"/>
  <c r="AR22" i="9"/>
  <c r="AO21" i="9"/>
  <c r="AN19" i="9"/>
  <c r="AR19" i="9" s="1"/>
  <c r="AO40" i="7"/>
  <c r="AO70" i="7" l="1"/>
  <c r="AQ70" i="7"/>
  <c r="AO17" i="7"/>
  <c r="AQ17" i="7"/>
  <c r="AR17" i="7"/>
  <c r="AR24" i="7" s="1"/>
  <c r="AO22" i="8"/>
  <c r="AR22" i="8"/>
  <c r="AR29" i="8" s="1"/>
  <c r="AR36" i="8" s="1"/>
  <c r="AQ22" i="8"/>
  <c r="AQ27" i="8"/>
  <c r="AO27" i="8"/>
  <c r="AO28" i="9"/>
  <c r="AQ28" i="9"/>
  <c r="AR28" i="9" s="1"/>
  <c r="AR35" i="9" s="1"/>
  <c r="AR17" i="10"/>
  <c r="AQ17" i="10"/>
  <c r="AO26" i="10"/>
  <c r="AQ26" i="10"/>
  <c r="AQ24" i="8"/>
  <c r="AO24" i="8"/>
  <c r="AQ84" i="7"/>
  <c r="AO84" i="7"/>
  <c r="AO25" i="8"/>
  <c r="AQ25" i="8"/>
  <c r="AR25" i="8" s="1"/>
  <c r="AR32" i="8" s="1"/>
  <c r="AQ24" i="9"/>
  <c r="AR24" i="9" s="1"/>
  <c r="AO24" i="9"/>
  <c r="AO77" i="7"/>
  <c r="AQ77" i="7"/>
  <c r="AR27" i="8"/>
  <c r="AR34" i="8" s="1"/>
  <c r="AO20" i="7"/>
  <c r="AQ20" i="7"/>
  <c r="AO71" i="7"/>
  <c r="AQ71" i="7"/>
  <c r="AQ49" i="7"/>
  <c r="AO49" i="7"/>
  <c r="AO19" i="7"/>
  <c r="AQ19" i="7"/>
  <c r="AR19" i="7"/>
  <c r="AR26" i="7" s="1"/>
  <c r="AQ32" i="9"/>
  <c r="AO32" i="9"/>
  <c r="AQ33" i="10"/>
  <c r="AO33" i="10"/>
  <c r="AR24" i="8"/>
  <c r="AR31" i="8" s="1"/>
  <c r="AR26" i="8"/>
  <c r="AR33" i="8" s="1"/>
  <c r="AR26" i="9"/>
  <c r="AO22" i="9"/>
  <c r="AQ19" i="9"/>
  <c r="AR22" i="10"/>
  <c r="AR29" i="10" s="1"/>
  <c r="AR36" i="10" s="1"/>
  <c r="AR24" i="10"/>
  <c r="AO19" i="8"/>
  <c r="AR28" i="8"/>
  <c r="AR35" i="8" s="1"/>
  <c r="AO38" i="7"/>
  <c r="AQ62" i="7"/>
  <c r="AO25" i="7"/>
  <c r="J43" i="9"/>
  <c r="U43" i="9" s="1"/>
  <c r="AC43" i="9" s="1"/>
  <c r="AR28" i="10"/>
  <c r="AR35" i="10" s="1"/>
  <c r="I40" i="13"/>
  <c r="O40" i="13" s="1"/>
  <c r="AO31" i="7"/>
  <c r="AQ31" i="7"/>
  <c r="AR31" i="7" s="1"/>
  <c r="AR38" i="7" s="1"/>
  <c r="AQ45" i="7"/>
  <c r="AO45" i="7"/>
  <c r="AO29" i="9"/>
  <c r="AQ29" i="9"/>
  <c r="AQ33" i="9"/>
  <c r="AR33" i="9" s="1"/>
  <c r="AO33" i="9"/>
  <c r="AQ25" i="10"/>
  <c r="AO25" i="10"/>
  <c r="AQ36" i="9"/>
  <c r="AO36" i="9"/>
  <c r="AQ52" i="7"/>
  <c r="AO52" i="7"/>
  <c r="AQ27" i="7"/>
  <c r="AO27" i="7"/>
  <c r="AQ89" i="7"/>
  <c r="AO89" i="7"/>
  <c r="AQ75" i="7"/>
  <c r="AO75" i="7"/>
  <c r="AO25" i="9"/>
  <c r="AQ25" i="9"/>
  <c r="AQ87" i="7"/>
  <c r="AO87" i="7"/>
  <c r="AO53" i="7"/>
  <c r="AQ53" i="7"/>
  <c r="AQ32" i="7"/>
  <c r="AR32" i="7" s="1"/>
  <c r="AR39" i="7" s="1"/>
  <c r="AR46" i="7" s="1"/>
  <c r="AR53" i="7" s="1"/>
  <c r="AR60" i="7" s="1"/>
  <c r="AR67" i="7" s="1"/>
  <c r="AR74" i="7" s="1"/>
  <c r="AR81" i="7" s="1"/>
  <c r="AR88" i="7" s="1"/>
  <c r="AR95" i="7" s="1"/>
  <c r="AO32" i="7"/>
  <c r="AQ27" i="9"/>
  <c r="AR27" i="9" s="1"/>
  <c r="AR34" i="9" s="1"/>
  <c r="AO27" i="9"/>
  <c r="AO31" i="9"/>
  <c r="AQ31" i="9"/>
  <c r="AR31" i="9" s="1"/>
  <c r="AO32" i="10"/>
  <c r="AQ32" i="10"/>
  <c r="AO19" i="9"/>
  <c r="AO21" i="8"/>
  <c r="AR33" i="7"/>
  <c r="AR40" i="7" s="1"/>
  <c r="AR47" i="7" s="1"/>
  <c r="AR54" i="7" s="1"/>
  <c r="AR61" i="7" s="1"/>
  <c r="AO81" i="7"/>
  <c r="AQ21" i="9"/>
  <c r="AO22" i="10"/>
  <c r="AO57" i="7"/>
  <c r="AR31" i="10"/>
  <c r="AQ21" i="8"/>
  <c r="J108" i="7"/>
  <c r="U108" i="7" s="1"/>
  <c r="AC108" i="7" s="1"/>
  <c r="AO41" i="7"/>
  <c r="AQ34" i="7"/>
  <c r="AQ39" i="7"/>
  <c r="AO48" i="7"/>
  <c r="AO67" i="7"/>
  <c r="AO82" i="7"/>
  <c r="O38" i="13"/>
  <c r="J45" i="9"/>
  <c r="U45" i="9" s="1"/>
  <c r="AC45" i="9" s="1"/>
  <c r="AN18" i="9"/>
  <c r="U45" i="10"/>
  <c r="AC45" i="10" s="1"/>
  <c r="I41" i="13"/>
  <c r="O41" i="13" s="1"/>
  <c r="J110" i="7"/>
  <c r="U110" i="7" s="1"/>
  <c r="AC110" i="7" s="1"/>
  <c r="AQ17" i="8"/>
  <c r="AO26" i="7"/>
  <c r="AO92" i="7"/>
  <c r="AQ59" i="7"/>
  <c r="AO60" i="7"/>
  <c r="AQ68" i="7"/>
  <c r="AO69" i="7"/>
  <c r="AR20" i="7"/>
  <c r="AQ35" i="7"/>
  <c r="J44" i="8"/>
  <c r="U44" i="8" s="1"/>
  <c r="AC44" i="8" s="1"/>
  <c r="AN18" i="10"/>
  <c r="I39" i="13"/>
  <c r="O39" i="13" s="1"/>
  <c r="I42" i="13"/>
  <c r="O42" i="13" s="1"/>
  <c r="AR29" i="9"/>
  <c r="AR71" i="7"/>
  <c r="AR78" i="7" s="1"/>
  <c r="AR85" i="7" s="1"/>
  <c r="AR92" i="7" s="1"/>
  <c r="AR99" i="7" s="1"/>
  <c r="AR22" i="7"/>
  <c r="AR29" i="7" s="1"/>
  <c r="AR36" i="7" s="1"/>
  <c r="AR43" i="7" s="1"/>
  <c r="AR50" i="7" s="1"/>
  <c r="AR57" i="7" s="1"/>
  <c r="AR64" i="7" s="1"/>
  <c r="AQ22" i="7"/>
  <c r="AQ21" i="7"/>
  <c r="AO21" i="7"/>
  <c r="AR19" i="10"/>
  <c r="AR26" i="10" s="1"/>
  <c r="AR33" i="10" s="1"/>
  <c r="AQ19" i="10"/>
  <c r="J107" i="7"/>
  <c r="U107" i="7" s="1"/>
  <c r="AC107" i="7" s="1"/>
  <c r="J105" i="7"/>
  <c r="U105" i="7" s="1"/>
  <c r="AC105" i="7" s="1"/>
  <c r="AO17" i="8"/>
  <c r="AR28" i="7"/>
  <c r="AR35" i="7" s="1"/>
  <c r="AR42" i="7" s="1"/>
  <c r="AR49" i="7" s="1"/>
  <c r="AR56" i="7" s="1"/>
  <c r="AR63" i="7" s="1"/>
  <c r="AR70" i="7" s="1"/>
  <c r="J106" i="7"/>
  <c r="U106" i="7" s="1"/>
  <c r="AC106" i="7" s="1"/>
  <c r="AO61" i="7"/>
  <c r="AO80" i="7"/>
  <c r="AQ83" i="7"/>
  <c r="AQ18" i="7"/>
  <c r="AO18" i="7"/>
  <c r="J43" i="8"/>
  <c r="U43" i="8" s="1"/>
  <c r="AC43" i="8" s="1"/>
  <c r="J45" i="8"/>
  <c r="U45" i="8" s="1"/>
  <c r="AC45" i="8" s="1"/>
  <c r="J42" i="10"/>
  <c r="U42" i="10" s="1"/>
  <c r="AC42" i="10" s="1"/>
  <c r="J44" i="10"/>
  <c r="U44" i="10" s="1"/>
  <c r="AC44" i="10" s="1"/>
  <c r="J46" i="10"/>
  <c r="U46" i="10" s="1"/>
  <c r="AC46" i="10" s="1"/>
  <c r="AO17" i="10"/>
  <c r="AN20" i="10"/>
  <c r="AQ21" i="10"/>
  <c r="AR27" i="7" l="1"/>
  <c r="AR77" i="7"/>
  <c r="AR84" i="7" s="1"/>
  <c r="AR91" i="7" s="1"/>
  <c r="AR98" i="7" s="1"/>
  <c r="AR68" i="7"/>
  <c r="AR75" i="7" s="1"/>
  <c r="AR82" i="7" s="1"/>
  <c r="AR89" i="7" s="1"/>
  <c r="AR96" i="7" s="1"/>
  <c r="AR45" i="7"/>
  <c r="AR52" i="7" s="1"/>
  <c r="AR59" i="7" s="1"/>
  <c r="AR66" i="7" s="1"/>
  <c r="AR73" i="7" s="1"/>
  <c r="AR80" i="7" s="1"/>
  <c r="AR87" i="7" s="1"/>
  <c r="AR94" i="7" s="1"/>
  <c r="AR18" i="10"/>
  <c r="AQ18" i="10"/>
  <c r="AO18" i="10"/>
  <c r="AR36" i="9"/>
  <c r="AR34" i="7"/>
  <c r="AR41" i="7" s="1"/>
  <c r="AR48" i="7" s="1"/>
  <c r="AR55" i="7" s="1"/>
  <c r="AR62" i="7" s="1"/>
  <c r="AR69" i="7" s="1"/>
  <c r="AR76" i="7" s="1"/>
  <c r="AR83" i="7" s="1"/>
  <c r="AR90" i="7" s="1"/>
  <c r="AR97" i="7" s="1"/>
  <c r="AQ18" i="9"/>
  <c r="AR18" i="9"/>
  <c r="AR25" i="9" s="1"/>
  <c r="AR32" i="9" s="1"/>
  <c r="AO18" i="9"/>
  <c r="AR25" i="10"/>
  <c r="AR32" i="10" s="1"/>
  <c r="AR20" i="10"/>
  <c r="AR27" i="10" s="1"/>
  <c r="AR34" i="10" s="1"/>
  <c r="AO20" i="10"/>
  <c r="AQ20" i="10"/>
</calcChain>
</file>

<file path=xl/sharedStrings.xml><?xml version="1.0" encoding="utf-8"?>
<sst xmlns="http://schemas.openxmlformats.org/spreadsheetml/2006/main" count="2897" uniqueCount="155">
  <si>
    <t>Месяц и</t>
  </si>
  <si>
    <t xml:space="preserve">                        План рабочих часов по календарным дням месяца 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</si>
  <si>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</si>
  <si>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</si>
  <si>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</si>
  <si>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</si>
  <si>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</si>
  <si>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</si>
  <si>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</si>
  <si>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</si>
  <si>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</si>
  <si>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</si>
  <si>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</si>
  <si>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</si>
  <si>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Сравнение с нормой по 5-дн. раб. неделе</t>
  </si>
  <si>
    <t>МН</t>
  </si>
  <si>
    <t>ТУ</t>
  </si>
  <si>
    <t>Конфер.</t>
  </si>
  <si>
    <t>ВЛЭК</t>
  </si>
  <si>
    <t>Ежемес. норма на 1 раб.</t>
  </si>
  <si>
    <t xml:space="preserve">  +/-</t>
  </si>
  <si>
    <t xml:space="preserve"> </t>
  </si>
  <si>
    <t xml:space="preserve">  </t>
  </si>
  <si>
    <t>день</t>
  </si>
  <si>
    <t>ночь</t>
  </si>
  <si>
    <t>год</t>
  </si>
  <si>
    <t>Приложение 1</t>
  </si>
  <si>
    <t>УТВЕРЖДАЮ</t>
  </si>
  <si>
    <t>Начальник Владивостокского Центра ОВД</t>
  </si>
  <si>
    <t>__________________________ А.Н. Голда</t>
  </si>
  <si>
    <t>Переработка на конец  месяца (с начала года)</t>
  </si>
  <si>
    <t>СУ без ОВ</t>
  </si>
  <si>
    <t>ОВ</t>
  </si>
  <si>
    <t>СУ</t>
  </si>
  <si>
    <t>Годовая  норма    на   1 работника</t>
  </si>
  <si>
    <t>Конференц.</t>
  </si>
  <si>
    <t>Итого годовая норма</t>
  </si>
  <si>
    <t>Отпуск</t>
  </si>
  <si>
    <t>КПК</t>
  </si>
  <si>
    <t>Фамилия</t>
  </si>
  <si>
    <t>Начальник структурного подразделения:</t>
  </si>
  <si>
    <t>Исполнитель:</t>
  </si>
  <si>
    <t>Председатель ПК:</t>
  </si>
  <si>
    <t>Расчет  нормы раб. времени по СУ</t>
  </si>
  <si>
    <t>Баранец В.В.</t>
  </si>
  <si>
    <t>Д</t>
  </si>
  <si>
    <t>Н</t>
  </si>
  <si>
    <t>Ляскало В.Г.</t>
  </si>
  <si>
    <t>Фротер А.И.</t>
  </si>
  <si>
    <t>Чувашов В.Н.</t>
  </si>
  <si>
    <t>Вербицкий А.В.</t>
  </si>
  <si>
    <t>Н1</t>
  </si>
  <si>
    <t>Н2</t>
  </si>
  <si>
    <t>Я</t>
  </si>
  <si>
    <t>Я1</t>
  </si>
  <si>
    <t>Я3</t>
  </si>
  <si>
    <t>Д1</t>
  </si>
  <si>
    <t>Д2</t>
  </si>
  <si>
    <t>Ванюков Н.А.</t>
  </si>
  <si>
    <t>Д3</t>
  </si>
  <si>
    <t>Д4</t>
  </si>
  <si>
    <t>Д5</t>
  </si>
  <si>
    <t>Я5</t>
  </si>
  <si>
    <t>электромонтеров по ремонту и обслуживанию электрооборудования группы по энергетике</t>
  </si>
  <si>
    <t>Д6</t>
  </si>
  <si>
    <t>Д7</t>
  </si>
  <si>
    <t>Я6</t>
  </si>
  <si>
    <t>Д8</t>
  </si>
  <si>
    <t>11,33</t>
  </si>
  <si>
    <t>Я7</t>
  </si>
  <si>
    <t>Период суммированного учёта рабочего времени – один квартал</t>
  </si>
  <si>
    <t>«_____» _______________________ 2014 г.</t>
  </si>
  <si>
    <t>В.И. Безлепкин</t>
  </si>
  <si>
    <t>Г.М. Герасимова</t>
  </si>
  <si>
    <t>Л.В. Фиськова</t>
  </si>
  <si>
    <t>Годовая норма суммированного учёта</t>
  </si>
  <si>
    <t>Д9</t>
  </si>
  <si>
    <t>Я8</t>
  </si>
  <si>
    <t>График выходов на работу (индивидуальные графики) на 2015 год</t>
  </si>
  <si>
    <t>23</t>
  </si>
  <si>
    <t>46</t>
  </si>
  <si>
    <t>31,33</t>
  </si>
  <si>
    <t>28,50</t>
  </si>
  <si>
    <t>34,50</t>
  </si>
  <si>
    <t>31,67</t>
  </si>
  <si>
    <t>11,67</t>
  </si>
  <si>
    <t>21</t>
  </si>
  <si>
    <t>9,33</t>
  </si>
  <si>
    <t>0,83</t>
  </si>
  <si>
    <t>6,50</t>
  </si>
  <si>
    <t>Д10</t>
  </si>
  <si>
    <t>11</t>
  </si>
  <si>
    <t>1</t>
  </si>
  <si>
    <t>Я9</t>
  </si>
  <si>
    <t>Д11</t>
  </si>
  <si>
    <t>Д12</t>
  </si>
  <si>
    <t>2015 год</t>
  </si>
  <si>
    <t>Я10</t>
  </si>
  <si>
    <t>График выходов на работу (индивидуальные графики) на 1 квартал 2015 год</t>
  </si>
  <si>
    <t>Переработка на конец  месяца (с начала квартала)</t>
  </si>
  <si>
    <t>1 квартал   2015 год</t>
  </si>
  <si>
    <t>Квартальная норма суммированного учёта</t>
  </si>
  <si>
    <t>Квартальная  норма    на   1 работника</t>
  </si>
  <si>
    <t>Итого квартальная норма</t>
  </si>
  <si>
    <t>«_____» _______________________ 2015 г.</t>
  </si>
  <si>
    <t>График выходов на работу (индивидуальные графики) на 2 квартал 2015 год</t>
  </si>
  <si>
    <t>2 квартал 2015 год</t>
  </si>
  <si>
    <t>График выходов на работу (индивидуальные графики) на 3 квартал 2015 год</t>
  </si>
  <si>
    <t xml:space="preserve"> 3 квартал  2015 год</t>
  </si>
  <si>
    <t>Д13</t>
  </si>
  <si>
    <t>Д14</t>
  </si>
  <si>
    <t>Д15</t>
  </si>
  <si>
    <t>Ф.И.О.</t>
  </si>
  <si>
    <t>Владивостокского Центра ОВД</t>
  </si>
  <si>
    <t>Владивостокского Центра ОВД филиала "Аэронавигация Дальнего Востока"</t>
  </si>
  <si>
    <t>СУ       без ОВ</t>
  </si>
  <si>
    <t>Примечание:</t>
  </si>
  <si>
    <t>Время начала и окончания смен:</t>
  </si>
  <si>
    <t xml:space="preserve">Начальник </t>
  </si>
  <si>
    <t>Пред откл от нормы</t>
  </si>
  <si>
    <t>ЯНВАРЬ</t>
  </si>
  <si>
    <t>ФЕВРАЛЬ</t>
  </si>
  <si>
    <t>МАРТ</t>
  </si>
  <si>
    <t>Дян В.А.</t>
  </si>
  <si>
    <t>Жуков В.М.</t>
  </si>
  <si>
    <t>Семенов П.Ф.</t>
  </si>
  <si>
    <t>Ситнюк Д.С.</t>
  </si>
  <si>
    <t>Режим работы - сменный "ДН" четырьмя рабочими сменами.</t>
  </si>
  <si>
    <t>Д - дневная смена - с 8:00 до 20:30.</t>
  </si>
  <si>
    <t>Продолжительность дневной смены в рабочие дни - 11,5  часов, обеденный перерыв с 1 час по скользящему графику.</t>
  </si>
  <si>
    <t>Н - ночная смена - с 20:30 до 8:00;   продолжительность  ночной смены - 11, 5 часов.</t>
  </si>
  <si>
    <r>
      <t>Н'</t>
    </r>
    <r>
      <rPr>
        <sz val="10"/>
        <rFont val="Calibri"/>
        <family val="2"/>
        <charset val="204"/>
      </rPr>
      <t xml:space="preserve">- </t>
    </r>
    <r>
      <rPr>
        <sz val="10"/>
        <rFont val="Times New Roman"/>
        <family val="1"/>
        <charset val="204"/>
      </rPr>
      <t>начальный цикл ночной смены, продолжительность 3,5 часа.</t>
    </r>
  </si>
  <si>
    <t>Н"- конечный цикл ночной смены, продолжительность 8 часов.</t>
  </si>
  <si>
    <t>К.В. Михайлов</t>
  </si>
  <si>
    <t>Ведущий инженер по РН, РЛ и связи отделения Дальнереченск_____________________________________</t>
  </si>
  <si>
    <t>Н"</t>
  </si>
  <si>
    <t>Н'</t>
  </si>
  <si>
    <t>Квартальная норма суммированного учета</t>
  </si>
  <si>
    <t>Квартальная норма на 1 работника</t>
  </si>
  <si>
    <t>Итого         квартальная норма</t>
  </si>
  <si>
    <t>Индивидуальный план-график работы техников по РН, РЛ и связи объекта ОПРС Богуславец</t>
  </si>
  <si>
    <t>Миронов А.В.</t>
  </si>
  <si>
    <t>Заместитель начальника ВЦ Центра ОВД  - Начальник службы ЭРТОС ВЦ ОВД ________________ Гребенюк И.П.</t>
  </si>
  <si>
    <t>Согласовано:</t>
  </si>
  <si>
    <t>Председатель ПК ПАРРиС    ___________________________________________________________</t>
  </si>
  <si>
    <t>Председатель ПК ППО "Приморская"___________________________________________________ Добровольский А.К.</t>
  </si>
  <si>
    <t>на первый квартал 2020г.</t>
  </si>
  <si>
    <t>«_____» _______________________ 2019г.</t>
  </si>
  <si>
    <t>Переработка на конец  месяца с начала квартала</t>
  </si>
  <si>
    <t>1 квартал 2020</t>
  </si>
  <si>
    <t>ПК</t>
  </si>
  <si>
    <t>ОТ</t>
  </si>
  <si>
    <t>д/ов</t>
  </si>
  <si>
    <t>ДВ</t>
  </si>
  <si>
    <t>д/оп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</si>
</sst>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;@"/>
  </numFmts>
  <fonts count="61" x14ac:knownFonts="1">
    <font>
      <sz val="10"/>
      <name val="Arial"/>
    </font>
    <font>
      <sz val="10"/>
      <name val="Arial Cyr"/>
      <charset val="204"/>
    </font>
    <font>
      <sz val="8"/>
      <name val="Arial Cyr"/>
      <family val="2"/>
      <charset val="204"/>
    </font>
    <font>
      <b/>
      <i/>
      <sz val="10"/>
      <name val="Arial Cyr"/>
      <family val="2"/>
      <charset val="204"/>
    </font>
    <font>
      <sz val="10"/>
      <name val="Arial Cyr"/>
      <family val="2"/>
      <charset val="204"/>
    </font>
    <font>
      <i/>
      <sz val="11"/>
      <name val="Arial Cyr"/>
      <family val="2"/>
      <charset val="204"/>
    </font>
    <font>
      <i/>
      <sz val="10"/>
      <name val="Arial Cyr"/>
      <family val="2"/>
      <charset val="204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i/>
      <sz val="10"/>
      <name val="Arial Cyr"/>
      <charset val="204"/>
    </font>
    <font>
      <b/>
      <i/>
      <sz val="8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i/>
      <sz val="9"/>
      <name val="Arial Cyr"/>
      <charset val="204"/>
    </font>
    <font>
      <b/>
      <sz val="9"/>
      <name val="Arial Cyr"/>
      <charset val="204"/>
    </font>
    <font>
      <sz val="7"/>
      <name val="Arial"/>
      <family val="2"/>
      <charset val="204"/>
    </font>
    <font>
      <u/>
      <sz val="12"/>
      <color indexed="8"/>
      <name val="Arial"/>
      <family val="2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i/>
      <sz val="7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10"/>
      <name val="Arial"/>
      <family val="2"/>
      <charset val="204"/>
    </font>
    <font>
      <b/>
      <sz val="8"/>
      <name val="Arial"/>
      <family val="2"/>
      <charset val="204"/>
    </font>
    <font>
      <i/>
      <sz val="9"/>
      <name val="Arial"/>
      <family val="2"/>
      <charset val="204"/>
    </font>
    <font>
      <b/>
      <i/>
      <sz val="8"/>
      <name val="Arial"/>
      <family val="2"/>
      <charset val="204"/>
    </font>
    <font>
      <sz val="12"/>
      <color indexed="8"/>
      <name val="Arial"/>
      <family val="2"/>
      <charset val="204"/>
    </font>
    <font>
      <b/>
      <sz val="16"/>
      <name val="Arial Cyr"/>
      <charset val="204"/>
    </font>
    <font>
      <b/>
      <i/>
      <sz val="9"/>
      <name val="Arial Cyr"/>
      <family val="2"/>
      <charset val="204"/>
    </font>
    <font>
      <b/>
      <i/>
      <sz val="8"/>
      <name val="Arial Cyr"/>
      <charset val="204"/>
    </font>
    <font>
      <b/>
      <i/>
      <sz val="7"/>
      <name val="Arial Cyr"/>
      <charset val="204"/>
    </font>
    <font>
      <sz val="12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 Cyr"/>
      <charset val="204"/>
    </font>
    <font>
      <sz val="11"/>
      <name val="Arial"/>
      <family val="2"/>
      <charset val="204"/>
    </font>
    <font>
      <b/>
      <i/>
      <sz val="11"/>
      <name val="Arial Cyr"/>
      <charset val="204"/>
    </font>
    <font>
      <sz val="10"/>
      <color indexed="10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sz val="7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Calibri"/>
      <family val="2"/>
      <charset val="204"/>
    </font>
    <font>
      <sz val="8"/>
      <name val="Arial"/>
    </font>
    <font>
      <b/>
      <u/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0" fontId="1" fillId="0" borderId="0"/>
  </cellStyleXfs>
  <cellXfs count="392">
    <xf numFmtId="0" fontId="0" fillId="0" borderId="0" xfId="0"/>
    <xf numFmtId="0" fontId="5" fillId="0" borderId="0" xfId="0" applyFont="1"/>
    <xf numFmtId="0" fontId="9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0" fillId="0" borderId="0" xfId="0" applyBorder="1"/>
    <xf numFmtId="164" fontId="0" fillId="0" borderId="0" xfId="0" applyNumberFormat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12" fillId="0" borderId="0" xfId="0" applyFont="1"/>
    <xf numFmtId="0" fontId="2" fillId="0" borderId="0" xfId="0" applyFont="1" applyBorder="1"/>
    <xf numFmtId="164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13" fillId="2" borderId="4" xfId="0" applyFont="1" applyFill="1" applyBorder="1"/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8" fillId="0" borderId="0" xfId="0" applyFont="1" applyBorder="1"/>
    <xf numFmtId="0" fontId="9" fillId="0" borderId="0" xfId="0" applyFont="1" applyBorder="1"/>
    <xf numFmtId="0" fontId="6" fillId="0" borderId="0" xfId="0" applyFont="1" applyBorder="1"/>
    <xf numFmtId="0" fontId="0" fillId="0" borderId="0" xfId="0" applyBorder="1" applyAlignment="1">
      <alignment horizontal="center"/>
    </xf>
    <xf numFmtId="0" fontId="11" fillId="0" borderId="0" xfId="0" applyFont="1"/>
    <xf numFmtId="14" fontId="17" fillId="0" borderId="0" xfId="0" applyNumberFormat="1" applyFont="1" applyFill="1"/>
    <xf numFmtId="0" fontId="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/>
    </xf>
    <xf numFmtId="0" fontId="11" fillId="2" borderId="0" xfId="0" applyFont="1" applyFill="1"/>
    <xf numFmtId="0" fontId="19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165" fontId="17" fillId="0" borderId="11" xfId="0" applyNumberFormat="1" applyFont="1" applyBorder="1" applyAlignment="1">
      <alignment horizontal="center"/>
    </xf>
    <xf numFmtId="165" fontId="17" fillId="0" borderId="12" xfId="0" applyNumberFormat="1" applyFont="1" applyBorder="1" applyAlignment="1">
      <alignment horizontal="center"/>
    </xf>
    <xf numFmtId="165" fontId="17" fillId="0" borderId="13" xfId="0" applyNumberFormat="1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0" xfId="0" applyFont="1" applyBorder="1"/>
    <xf numFmtId="0" fontId="19" fillId="0" borderId="10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7" fillId="0" borderId="0" xfId="0" applyFont="1" applyAlignment="1"/>
    <xf numFmtId="2" fontId="13" fillId="2" borderId="4" xfId="0" applyNumberFormat="1" applyFont="1" applyFill="1" applyBorder="1"/>
    <xf numFmtId="0" fontId="13" fillId="2" borderId="18" xfId="0" applyFont="1" applyFill="1" applyBorder="1"/>
    <xf numFmtId="0" fontId="11" fillId="0" borderId="4" xfId="0" applyFont="1" applyBorder="1"/>
    <xf numFmtId="0" fontId="19" fillId="0" borderId="4" xfId="0" applyFont="1" applyBorder="1" applyAlignment="1">
      <alignment horizontal="center"/>
    </xf>
    <xf numFmtId="2" fontId="11" fillId="0" borderId="4" xfId="0" applyNumberFormat="1" applyFont="1" applyBorder="1"/>
    <xf numFmtId="0" fontId="3" fillId="0" borderId="19" xfId="0" applyFont="1" applyBorder="1"/>
    <xf numFmtId="0" fontId="9" fillId="3" borderId="0" xfId="0" applyFont="1" applyFill="1"/>
    <xf numFmtId="0" fontId="0" fillId="3" borderId="0" xfId="0" applyFill="1"/>
    <xf numFmtId="0" fontId="32" fillId="0" borderId="0" xfId="0" applyFont="1"/>
    <xf numFmtId="2" fontId="0" fillId="0" borderId="0" xfId="0" applyNumberFormat="1"/>
    <xf numFmtId="2" fontId="18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0" fillId="0" borderId="0" xfId="0" applyNumberFormat="1" applyBorder="1"/>
    <xf numFmtId="2" fontId="22" fillId="0" borderId="13" xfId="0" applyNumberFormat="1" applyFont="1" applyBorder="1" applyAlignment="1">
      <alignment horizontal="center" vertical="center" wrapText="1"/>
    </xf>
    <xf numFmtId="2" fontId="22" fillId="0" borderId="7" xfId="0" applyNumberFormat="1" applyFont="1" applyBorder="1" applyAlignment="1">
      <alignment horizontal="center" vertical="center" wrapText="1"/>
    </xf>
    <xf numFmtId="2" fontId="19" fillId="0" borderId="16" xfId="0" applyNumberFormat="1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2" fontId="14" fillId="0" borderId="0" xfId="0" applyNumberFormat="1" applyFont="1"/>
    <xf numFmtId="0" fontId="19" fillId="4" borderId="4" xfId="0" applyFont="1" applyFill="1" applyBorder="1"/>
    <xf numFmtId="0" fontId="19" fillId="4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right"/>
    </xf>
    <xf numFmtId="0" fontId="34" fillId="0" borderId="11" xfId="0" applyFont="1" applyBorder="1" applyAlignment="1">
      <alignment horizontal="right"/>
    </xf>
    <xf numFmtId="0" fontId="24" fillId="4" borderId="4" xfId="0" applyFont="1" applyFill="1" applyBorder="1"/>
    <xf numFmtId="0" fontId="37" fillId="2" borderId="18" xfId="0" applyFont="1" applyFill="1" applyBorder="1"/>
    <xf numFmtId="0" fontId="11" fillId="2" borderId="18" xfId="0" applyFont="1" applyFill="1" applyBorder="1"/>
    <xf numFmtId="0" fontId="14" fillId="0" borderId="21" xfId="0" applyFont="1" applyBorder="1" applyAlignment="1">
      <alignment wrapText="1"/>
    </xf>
    <xf numFmtId="0" fontId="11" fillId="0" borderId="22" xfId="0" applyFont="1" applyBorder="1"/>
    <xf numFmtId="0" fontId="19" fillId="0" borderId="22" xfId="0" applyFont="1" applyBorder="1" applyAlignment="1">
      <alignment horizontal="center"/>
    </xf>
    <xf numFmtId="0" fontId="23" fillId="5" borderId="3" xfId="0" applyFont="1" applyFill="1" applyBorder="1"/>
    <xf numFmtId="0" fontId="19" fillId="6" borderId="23" xfId="0" applyFont="1" applyFill="1" applyBorder="1" applyAlignment="1">
      <alignment horizontal="center" vertical="center"/>
    </xf>
    <xf numFmtId="0" fontId="19" fillId="4" borderId="23" xfId="0" applyFont="1" applyFill="1" applyBorder="1" applyAlignment="1">
      <alignment horizontal="center" vertical="center"/>
    </xf>
    <xf numFmtId="164" fontId="24" fillId="0" borderId="0" xfId="0" applyNumberFormat="1" applyFont="1" applyBorder="1"/>
    <xf numFmtId="49" fontId="25" fillId="0" borderId="24" xfId="0" applyNumberFormat="1" applyFont="1" applyBorder="1"/>
    <xf numFmtId="49" fontId="19" fillId="0" borderId="0" xfId="0" applyNumberFormat="1" applyFont="1" applyBorder="1" applyAlignment="1">
      <alignment horizontal="center"/>
    </xf>
    <xf numFmtId="2" fontId="24" fillId="0" borderId="25" xfId="0" applyNumberFormat="1" applyFont="1" applyBorder="1"/>
    <xf numFmtId="2" fontId="24" fillId="0" borderId="0" xfId="0" applyNumberFormat="1" applyFont="1" applyBorder="1"/>
    <xf numFmtId="164" fontId="24" fillId="0" borderId="3" xfId="0" applyNumberFormat="1" applyFont="1" applyBorder="1"/>
    <xf numFmtId="49" fontId="19" fillId="0" borderId="26" xfId="0" applyNumberFormat="1" applyFont="1" applyBorder="1"/>
    <xf numFmtId="0" fontId="11" fillId="0" borderId="27" xfId="0" applyFont="1" applyBorder="1"/>
    <xf numFmtId="0" fontId="14" fillId="4" borderId="4" xfId="0" applyFont="1" applyFill="1" applyBorder="1" applyAlignment="1">
      <alignment horizontal="center" vertical="distributed"/>
    </xf>
    <xf numFmtId="164" fontId="19" fillId="0" borderId="4" xfId="0" applyNumberFormat="1" applyFont="1" applyBorder="1"/>
    <xf numFmtId="2" fontId="25" fillId="0" borderId="4" xfId="0" applyNumberFormat="1" applyFont="1" applyFill="1" applyBorder="1" applyAlignment="1">
      <alignment horizontal="left" vertical="center"/>
    </xf>
    <xf numFmtId="2" fontId="25" fillId="7" borderId="4" xfId="0" applyNumberFormat="1" applyFont="1" applyFill="1" applyBorder="1"/>
    <xf numFmtId="49" fontId="25" fillId="0" borderId="4" xfId="0" applyNumberFormat="1" applyFont="1" applyBorder="1"/>
    <xf numFmtId="49" fontId="19" fillId="0" borderId="4" xfId="0" applyNumberFormat="1" applyFont="1" applyBorder="1" applyAlignment="1">
      <alignment horizontal="center"/>
    </xf>
    <xf numFmtId="2" fontId="33" fillId="0" borderId="4" xfId="0" applyNumberFormat="1" applyFont="1" applyBorder="1"/>
    <xf numFmtId="2" fontId="19" fillId="0" borderId="4" xfId="0" applyNumberFormat="1" applyFont="1" applyBorder="1" applyAlignment="1">
      <alignment horizontal="center"/>
    </xf>
    <xf numFmtId="0" fontId="38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6" fillId="0" borderId="4" xfId="0" applyFont="1" applyBorder="1"/>
    <xf numFmtId="0" fontId="23" fillId="5" borderId="4" xfId="0" applyFont="1" applyFill="1" applyBorder="1"/>
    <xf numFmtId="0" fontId="19" fillId="6" borderId="4" xfId="0" applyFont="1" applyFill="1" applyBorder="1" applyAlignment="1">
      <alignment horizontal="center" vertical="center"/>
    </xf>
    <xf numFmtId="164" fontId="24" fillId="0" borderId="4" xfId="0" applyNumberFormat="1" applyFont="1" applyBorder="1"/>
    <xf numFmtId="49" fontId="25" fillId="0" borderId="4" xfId="0" applyNumberFormat="1" applyFont="1" applyBorder="1" applyAlignment="1">
      <alignment horizontal="left" vertical="center"/>
    </xf>
    <xf numFmtId="2" fontId="25" fillId="0" borderId="4" xfId="0" applyNumberFormat="1" applyFont="1" applyBorder="1"/>
    <xf numFmtId="49" fontId="19" fillId="0" borderId="4" xfId="0" applyNumberFormat="1" applyFont="1" applyBorder="1"/>
    <xf numFmtId="2" fontId="25" fillId="0" borderId="4" xfId="0" applyNumberFormat="1" applyFont="1" applyBorder="1" applyAlignment="1">
      <alignment horizontal="left" vertical="center"/>
    </xf>
    <xf numFmtId="0" fontId="11" fillId="5" borderId="4" xfId="0" applyFont="1" applyFill="1" applyBorder="1" applyAlignment="1">
      <alignment horizontal="center" vertical="center"/>
    </xf>
    <xf numFmtId="0" fontId="19" fillId="4" borderId="4" xfId="2" applyFont="1" applyFill="1" applyBorder="1" applyAlignment="1">
      <alignment horizontal="center" vertical="center"/>
    </xf>
    <xf numFmtId="49" fontId="25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right"/>
    </xf>
    <xf numFmtId="0" fontId="24" fillId="0" borderId="4" xfId="0" applyFont="1" applyBorder="1"/>
    <xf numFmtId="0" fontId="19" fillId="0" borderId="4" xfId="0" applyFont="1" applyBorder="1"/>
    <xf numFmtId="0" fontId="39" fillId="4" borderId="4" xfId="0" applyFont="1" applyFill="1" applyBorder="1" applyAlignment="1">
      <alignment horizontal="center" vertical="center"/>
    </xf>
    <xf numFmtId="49" fontId="19" fillId="4" borderId="4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/>
    </xf>
    <xf numFmtId="0" fontId="9" fillId="8" borderId="0" xfId="0" applyFont="1" applyFill="1"/>
    <xf numFmtId="0" fontId="0" fillId="8" borderId="0" xfId="0" applyFill="1"/>
    <xf numFmtId="0" fontId="39" fillId="6" borderId="23" xfId="0" applyFont="1" applyFill="1" applyBorder="1" applyAlignment="1">
      <alignment horizontal="center" vertical="center"/>
    </xf>
    <xf numFmtId="0" fontId="39" fillId="6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right"/>
    </xf>
    <xf numFmtId="0" fontId="19" fillId="9" borderId="4" xfId="0" applyFont="1" applyFill="1" applyBorder="1" applyAlignment="1">
      <alignment horizontal="center" vertical="center"/>
    </xf>
    <xf numFmtId="0" fontId="19" fillId="9" borderId="4" xfId="2" applyFont="1" applyFill="1" applyBorder="1" applyAlignment="1">
      <alignment horizontal="center" vertical="center"/>
    </xf>
    <xf numFmtId="0" fontId="38" fillId="9" borderId="4" xfId="0" applyFont="1" applyFill="1" applyBorder="1" applyAlignment="1">
      <alignment horizontal="center" vertical="center"/>
    </xf>
    <xf numFmtId="0" fontId="40" fillId="4" borderId="4" xfId="0" applyFont="1" applyFill="1" applyBorder="1" applyAlignment="1">
      <alignment horizontal="center" vertical="center"/>
    </xf>
    <xf numFmtId="0" fontId="13" fillId="5" borderId="4" xfId="0" applyFont="1" applyFill="1" applyBorder="1"/>
    <xf numFmtId="0" fontId="11" fillId="5" borderId="0" xfId="0" applyFont="1" applyFill="1"/>
    <xf numFmtId="0" fontId="11" fillId="5" borderId="4" xfId="0" applyFont="1" applyFill="1" applyBorder="1"/>
    <xf numFmtId="2" fontId="11" fillId="5" borderId="4" xfId="0" applyNumberFormat="1" applyFont="1" applyFill="1" applyBorder="1"/>
    <xf numFmtId="2" fontId="37" fillId="0" borderId="4" xfId="0" applyNumberFormat="1" applyFont="1" applyBorder="1"/>
    <xf numFmtId="2" fontId="37" fillId="4" borderId="4" xfId="0" applyNumberFormat="1" applyFont="1" applyFill="1" applyBorder="1"/>
    <xf numFmtId="0" fontId="39" fillId="4" borderId="4" xfId="2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4" xfId="2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distributed"/>
    </xf>
    <xf numFmtId="0" fontId="19" fillId="0" borderId="23" xfId="0" applyFont="1" applyFill="1" applyBorder="1" applyAlignment="1">
      <alignment horizontal="center" vertical="center"/>
    </xf>
    <xf numFmtId="0" fontId="19" fillId="6" borderId="28" xfId="0" applyFont="1" applyFill="1" applyBorder="1" applyAlignment="1">
      <alignment horizontal="center" vertical="center"/>
    </xf>
    <xf numFmtId="0" fontId="11" fillId="9" borderId="0" xfId="0" applyFont="1" applyFill="1"/>
    <xf numFmtId="0" fontId="39" fillId="0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vertical="center"/>
    </xf>
    <xf numFmtId="0" fontId="39" fillId="0" borderId="4" xfId="2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13" fillId="5" borderId="18" xfId="0" applyFont="1" applyFill="1" applyBorder="1"/>
    <xf numFmtId="2" fontId="13" fillId="5" borderId="4" xfId="0" applyNumberFormat="1" applyFont="1" applyFill="1" applyBorder="1"/>
    <xf numFmtId="0" fontId="37" fillId="5" borderId="18" xfId="0" applyFont="1" applyFill="1" applyBorder="1"/>
    <xf numFmtId="0" fontId="11" fillId="5" borderId="18" xfId="0" applyFont="1" applyFill="1" applyBorder="1"/>
    <xf numFmtId="0" fontId="14" fillId="5" borderId="4" xfId="0" applyFont="1" applyFill="1" applyBorder="1"/>
    <xf numFmtId="0" fontId="3" fillId="0" borderId="29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35" fillId="0" borderId="0" xfId="0" applyFont="1" applyAlignment="1">
      <alignment horizontal="center"/>
    </xf>
    <xf numFmtId="2" fontId="35" fillId="0" borderId="0" xfId="0" applyNumberFormat="1" applyFont="1"/>
    <xf numFmtId="0" fontId="25" fillId="4" borderId="4" xfId="0" applyFont="1" applyFill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right" vertical="center"/>
    </xf>
    <xf numFmtId="0" fontId="41" fillId="0" borderId="4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/>
    </xf>
    <xf numFmtId="0" fontId="41" fillId="10" borderId="4" xfId="0" applyFont="1" applyFill="1" applyBorder="1" applyAlignment="1">
      <alignment horizontal="center" vertical="center"/>
    </xf>
    <xf numFmtId="0" fontId="41" fillId="12" borderId="4" xfId="0" applyFont="1" applyFill="1" applyBorder="1" applyAlignment="1">
      <alignment horizontal="center" vertical="center"/>
    </xf>
    <xf numFmtId="0" fontId="41" fillId="12" borderId="38" xfId="0" applyFont="1" applyFill="1" applyBorder="1" applyAlignment="1">
      <alignment horizontal="center" vertical="center"/>
    </xf>
    <xf numFmtId="0" fontId="41" fillId="10" borderId="20" xfId="0" applyFont="1" applyFill="1" applyBorder="1" applyAlignment="1">
      <alignment horizontal="center" vertical="center"/>
    </xf>
    <xf numFmtId="0" fontId="41" fillId="10" borderId="38" xfId="0" applyFont="1" applyFill="1" applyBorder="1" applyAlignment="1">
      <alignment horizontal="center" vertical="center"/>
    </xf>
    <xf numFmtId="0" fontId="41" fillId="12" borderId="21" xfId="0" applyFont="1" applyFill="1" applyBorder="1" applyAlignment="1">
      <alignment horizontal="center" vertical="center"/>
    </xf>
    <xf numFmtId="0" fontId="41" fillId="10" borderId="34" xfId="0" applyFont="1" applyFill="1" applyBorder="1" applyAlignment="1">
      <alignment horizontal="center" vertical="center"/>
    </xf>
    <xf numFmtId="0" fontId="41" fillId="12" borderId="22" xfId="0" applyFont="1" applyFill="1" applyBorder="1" applyAlignment="1">
      <alignment horizontal="center" vertical="center"/>
    </xf>
    <xf numFmtId="0" fontId="41" fillId="10" borderId="59" xfId="0" applyFont="1" applyFill="1" applyBorder="1" applyAlignment="1">
      <alignment horizontal="center" vertical="center"/>
    </xf>
    <xf numFmtId="0" fontId="55" fillId="12" borderId="0" xfId="0" applyFont="1" applyFill="1"/>
    <xf numFmtId="0" fontId="56" fillId="12" borderId="0" xfId="0" applyFont="1" applyFill="1"/>
    <xf numFmtId="0" fontId="0" fillId="12" borderId="0" xfId="0" applyFill="1"/>
    <xf numFmtId="0" fontId="9" fillId="12" borderId="0" xfId="0" applyFont="1" applyFill="1"/>
    <xf numFmtId="0" fontId="41" fillId="13" borderId="4" xfId="0" applyFont="1" applyFill="1" applyBorder="1" applyAlignment="1">
      <alignment horizontal="center" vertical="center"/>
    </xf>
    <xf numFmtId="0" fontId="41" fillId="13" borderId="32" xfId="0" applyFont="1" applyFill="1" applyBorder="1" applyAlignment="1">
      <alignment horizontal="center" vertical="center"/>
    </xf>
    <xf numFmtId="0" fontId="41" fillId="13" borderId="38" xfId="0" applyFont="1" applyFill="1" applyBorder="1" applyAlignment="1">
      <alignment horizontal="center" vertical="center"/>
    </xf>
    <xf numFmtId="0" fontId="41" fillId="12" borderId="0" xfId="0" applyFont="1" applyFill="1"/>
    <xf numFmtId="0" fontId="43" fillId="12" borderId="0" xfId="0" applyFont="1" applyFill="1"/>
    <xf numFmtId="0" fontId="44" fillId="12" borderId="0" xfId="0" applyFont="1" applyFill="1" applyAlignment="1"/>
    <xf numFmtId="2" fontId="41" fillId="12" borderId="0" xfId="0" applyNumberFormat="1" applyFont="1" applyFill="1"/>
    <xf numFmtId="0" fontId="0" fillId="12" borderId="0" xfId="0" applyFill="1" applyBorder="1"/>
    <xf numFmtId="0" fontId="46" fillId="12" borderId="0" xfId="0" applyFont="1" applyFill="1" applyBorder="1"/>
    <xf numFmtId="0" fontId="41" fillId="12" borderId="0" xfId="0" applyFont="1" applyFill="1" applyBorder="1"/>
    <xf numFmtId="0" fontId="47" fillId="12" borderId="0" xfId="0" applyFont="1" applyFill="1" applyBorder="1"/>
    <xf numFmtId="0" fontId="43" fillId="12" borderId="0" xfId="0" applyFont="1" applyFill="1" applyBorder="1"/>
    <xf numFmtId="0" fontId="48" fillId="12" borderId="0" xfId="0" applyFont="1" applyFill="1" applyBorder="1"/>
    <xf numFmtId="0" fontId="41" fillId="12" borderId="0" xfId="0" applyFont="1" applyFill="1" applyBorder="1" applyAlignment="1">
      <alignment horizontal="center"/>
    </xf>
    <xf numFmtId="2" fontId="41" fillId="12" borderId="0" xfId="0" applyNumberFormat="1" applyFont="1" applyFill="1" applyBorder="1"/>
    <xf numFmtId="0" fontId="0" fillId="12" borderId="1" xfId="0" applyFill="1" applyBorder="1"/>
    <xf numFmtId="0" fontId="0" fillId="12" borderId="42" xfId="0" applyFill="1" applyBorder="1"/>
    <xf numFmtId="0" fontId="47" fillId="12" borderId="41" xfId="0" applyFont="1" applyFill="1" applyBorder="1" applyAlignment="1">
      <alignment horizontal="center" vertical="center"/>
    </xf>
    <xf numFmtId="0" fontId="0" fillId="12" borderId="2" xfId="0" applyFill="1" applyBorder="1"/>
    <xf numFmtId="0" fontId="53" fillId="12" borderId="2" xfId="0" applyFont="1" applyFill="1" applyBorder="1" applyAlignment="1">
      <alignment horizontal="center" vertical="center"/>
    </xf>
    <xf numFmtId="0" fontId="53" fillId="12" borderId="9" xfId="0" applyFont="1" applyFill="1" applyBorder="1" applyAlignment="1">
      <alignment horizontal="center" vertical="center"/>
    </xf>
    <xf numFmtId="0" fontId="53" fillId="12" borderId="15" xfId="0" applyFont="1" applyFill="1" applyBorder="1" applyAlignment="1">
      <alignment horizontal="center" vertical="center"/>
    </xf>
    <xf numFmtId="0" fontId="53" fillId="12" borderId="10" xfId="0" applyFont="1" applyFill="1" applyBorder="1" applyAlignment="1">
      <alignment horizontal="center" vertical="center"/>
    </xf>
    <xf numFmtId="0" fontId="53" fillId="12" borderId="16" xfId="0" applyFont="1" applyFill="1" applyBorder="1" applyAlignment="1">
      <alignment horizontal="center" vertical="center"/>
    </xf>
    <xf numFmtId="0" fontId="50" fillId="12" borderId="17" xfId="0" applyFont="1" applyFill="1" applyBorder="1" applyAlignment="1">
      <alignment horizontal="center" vertical="center"/>
    </xf>
    <xf numFmtId="0" fontId="47" fillId="12" borderId="9" xfId="0" applyFont="1" applyFill="1" applyBorder="1" applyAlignment="1">
      <alignment horizontal="center" vertical="center"/>
    </xf>
    <xf numFmtId="0" fontId="47" fillId="12" borderId="10" xfId="0" applyFont="1" applyFill="1" applyBorder="1" applyAlignment="1">
      <alignment horizontal="center" vertical="center" wrapText="1"/>
    </xf>
    <xf numFmtId="2" fontId="47" fillId="12" borderId="9" xfId="0" applyNumberFormat="1" applyFont="1" applyFill="1" applyBorder="1" applyAlignment="1">
      <alignment horizontal="center" vertical="center" wrapText="1"/>
    </xf>
    <xf numFmtId="2" fontId="47" fillId="12" borderId="7" xfId="0" applyNumberFormat="1" applyFont="1" applyFill="1" applyBorder="1" applyAlignment="1">
      <alignment horizontal="center" vertical="center" wrapText="1"/>
    </xf>
    <xf numFmtId="0" fontId="47" fillId="12" borderId="17" xfId="0" applyFont="1" applyFill="1" applyBorder="1" applyAlignment="1">
      <alignment horizontal="center" vertical="center"/>
    </xf>
    <xf numFmtId="0" fontId="41" fillId="12" borderId="16" xfId="0" applyFont="1" applyFill="1" applyBorder="1" applyAlignment="1">
      <alignment horizontal="center" vertical="center"/>
    </xf>
    <xf numFmtId="0" fontId="47" fillId="12" borderId="8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47" fillId="12" borderId="8" xfId="0" applyFont="1" applyFill="1" applyBorder="1" applyAlignment="1">
      <alignment horizontal="center"/>
    </xf>
    <xf numFmtId="0" fontId="41" fillId="12" borderId="2" xfId="0" applyFont="1" applyFill="1" applyBorder="1" applyAlignment="1">
      <alignment horizontal="center"/>
    </xf>
    <xf numFmtId="0" fontId="41" fillId="12" borderId="7" xfId="0" applyFont="1" applyFill="1" applyBorder="1" applyAlignment="1">
      <alignment horizontal="center"/>
    </xf>
    <xf numFmtId="0" fontId="41" fillId="12" borderId="8" xfId="0" applyFont="1" applyFill="1" applyBorder="1" applyAlignment="1">
      <alignment horizontal="center"/>
    </xf>
    <xf numFmtId="0" fontId="47" fillId="12" borderId="2" xfId="0" applyFont="1" applyFill="1" applyBorder="1" applyAlignment="1">
      <alignment horizontal="center"/>
    </xf>
    <xf numFmtId="0" fontId="50" fillId="12" borderId="9" xfId="0" applyFont="1" applyFill="1" applyBorder="1" applyAlignment="1">
      <alignment horizontal="center"/>
    </xf>
    <xf numFmtId="0" fontId="50" fillId="12" borderId="10" xfId="0" applyFont="1" applyFill="1" applyBorder="1" applyAlignment="1">
      <alignment horizontal="center"/>
    </xf>
    <xf numFmtId="2" fontId="47" fillId="12" borderId="16" xfId="0" applyNumberFormat="1" applyFont="1" applyFill="1" applyBorder="1" applyAlignment="1">
      <alignment horizontal="center"/>
    </xf>
    <xf numFmtId="2" fontId="47" fillId="12" borderId="7" xfId="0" applyNumberFormat="1" applyFont="1" applyFill="1" applyBorder="1" applyAlignment="1">
      <alignment horizontal="center"/>
    </xf>
    <xf numFmtId="0" fontId="47" fillId="12" borderId="14" xfId="0" applyFont="1" applyFill="1" applyBorder="1" applyAlignment="1">
      <alignment horizontal="center"/>
    </xf>
    <xf numFmtId="0" fontId="47" fillId="12" borderId="30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165" fontId="52" fillId="12" borderId="11" xfId="0" applyNumberFormat="1" applyFont="1" applyFill="1" applyBorder="1" applyAlignment="1">
      <alignment horizontal="center"/>
    </xf>
    <xf numFmtId="165" fontId="52" fillId="12" borderId="12" xfId="0" applyNumberFormat="1" applyFont="1" applyFill="1" applyBorder="1" applyAlignment="1">
      <alignment horizontal="center"/>
    </xf>
    <xf numFmtId="165" fontId="52" fillId="12" borderId="13" xfId="0" applyNumberFormat="1" applyFont="1" applyFill="1" applyBorder="1" applyAlignment="1">
      <alignment horizontal="center"/>
    </xf>
    <xf numFmtId="0" fontId="50" fillId="12" borderId="7" xfId="0" applyFont="1" applyFill="1" applyBorder="1" applyAlignment="1">
      <alignment horizontal="center"/>
    </xf>
    <xf numFmtId="0" fontId="47" fillId="12" borderId="10" xfId="0" applyFont="1" applyFill="1" applyBorder="1" applyAlignment="1">
      <alignment horizontal="center"/>
    </xf>
    <xf numFmtId="0" fontId="47" fillId="12" borderId="22" xfId="0" applyFont="1" applyFill="1" applyBorder="1" applyAlignment="1">
      <alignment horizontal="center"/>
    </xf>
    <xf numFmtId="0" fontId="41" fillId="12" borderId="11" xfId="0" applyFont="1" applyFill="1" applyBorder="1" applyAlignment="1">
      <alignment horizontal="center"/>
    </xf>
    <xf numFmtId="0" fontId="41" fillId="12" borderId="12" xfId="0" applyFont="1" applyFill="1" applyBorder="1" applyAlignment="1">
      <alignment horizontal="center"/>
    </xf>
    <xf numFmtId="0" fontId="41" fillId="12" borderId="14" xfId="0" applyFont="1" applyFill="1" applyBorder="1" applyAlignment="1">
      <alignment horizontal="center"/>
    </xf>
    <xf numFmtId="0" fontId="0" fillId="12" borderId="3" xfId="0" applyFill="1" applyBorder="1"/>
    <xf numFmtId="0" fontId="41" fillId="12" borderId="44" xfId="0" applyFont="1" applyFill="1" applyBorder="1" applyAlignment="1">
      <alignment horizontal="left" vertical="center"/>
    </xf>
    <xf numFmtId="164" fontId="47" fillId="12" borderId="40" xfId="0" applyNumberFormat="1" applyFont="1" applyFill="1" applyBorder="1"/>
    <xf numFmtId="2" fontId="41" fillId="12" borderId="20" xfId="0" applyNumberFormat="1" applyFont="1" applyFill="1" applyBorder="1" applyAlignment="1">
      <alignment horizontal="center" vertical="center"/>
    </xf>
    <xf numFmtId="2" fontId="41" fillId="12" borderId="38" xfId="0" applyNumberFormat="1" applyFont="1" applyFill="1" applyBorder="1" applyAlignment="1">
      <alignment horizontal="center" vertical="center"/>
    </xf>
    <xf numFmtId="2" fontId="41" fillId="12" borderId="21" xfId="0" applyNumberFormat="1" applyFont="1" applyFill="1" applyBorder="1" applyAlignment="1">
      <alignment horizontal="center" vertical="center"/>
    </xf>
    <xf numFmtId="0" fontId="41" fillId="12" borderId="46" xfId="0" applyFont="1" applyFill="1" applyBorder="1" applyAlignment="1">
      <alignment horizontal="left" vertical="center"/>
    </xf>
    <xf numFmtId="164" fontId="47" fillId="12" borderId="47" xfId="0" applyNumberFormat="1" applyFont="1" applyFill="1" applyBorder="1"/>
    <xf numFmtId="2" fontId="41" fillId="12" borderId="59" xfId="0" applyNumberFormat="1" applyFont="1" applyFill="1" applyBorder="1" applyAlignment="1">
      <alignment horizontal="center" vertical="center"/>
    </xf>
    <xf numFmtId="2" fontId="41" fillId="12" borderId="22" xfId="0" applyNumberFormat="1" applyFont="1" applyFill="1" applyBorder="1" applyAlignment="1">
      <alignment horizontal="center" vertical="center"/>
    </xf>
    <xf numFmtId="0" fontId="41" fillId="12" borderId="45" xfId="0" applyFont="1" applyFill="1" applyBorder="1" applyAlignment="1">
      <alignment horizontal="left" vertical="center"/>
    </xf>
    <xf numFmtId="0" fontId="41" fillId="12" borderId="32" xfId="0" applyFont="1" applyFill="1" applyBorder="1" applyAlignment="1">
      <alignment horizontal="center" vertical="center"/>
    </xf>
    <xf numFmtId="0" fontId="41" fillId="12" borderId="37" xfId="0" applyFont="1" applyFill="1" applyBorder="1" applyAlignment="1">
      <alignment horizontal="center" vertical="center"/>
    </xf>
    <xf numFmtId="0" fontId="41" fillId="12" borderId="36" xfId="0" applyFont="1" applyFill="1" applyBorder="1" applyAlignment="1">
      <alignment horizontal="center" vertical="center"/>
    </xf>
    <xf numFmtId="164" fontId="47" fillId="12" borderId="43" xfId="0" applyNumberFormat="1" applyFont="1" applyFill="1" applyBorder="1"/>
    <xf numFmtId="2" fontId="41" fillId="12" borderId="35" xfId="0" applyNumberFormat="1" applyFont="1" applyFill="1" applyBorder="1" applyAlignment="1">
      <alignment horizontal="center" vertical="center"/>
    </xf>
    <xf numFmtId="2" fontId="41" fillId="12" borderId="32" xfId="0" applyNumberFormat="1" applyFont="1" applyFill="1" applyBorder="1" applyAlignment="1">
      <alignment horizontal="center" vertical="center"/>
    </xf>
    <xf numFmtId="2" fontId="41" fillId="12" borderId="36" xfId="0" applyNumberFormat="1" applyFont="1" applyFill="1" applyBorder="1" applyAlignment="1">
      <alignment horizontal="center" vertical="center"/>
    </xf>
    <xf numFmtId="0" fontId="51" fillId="12" borderId="40" xfId="0" applyFont="1" applyFill="1" applyBorder="1"/>
    <xf numFmtId="0" fontId="41" fillId="12" borderId="0" xfId="0" applyFont="1" applyFill="1" applyBorder="1" applyAlignment="1">
      <alignment horizontal="left" vertical="center"/>
    </xf>
    <xf numFmtId="0" fontId="54" fillId="12" borderId="0" xfId="0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vertical="center"/>
    </xf>
    <xf numFmtId="164" fontId="47" fillId="12" borderId="0" xfId="0" applyNumberFormat="1" applyFont="1" applyFill="1" applyBorder="1"/>
    <xf numFmtId="2" fontId="41" fillId="12" borderId="0" xfId="0" applyNumberFormat="1" applyFont="1" applyFill="1" applyBorder="1" applyAlignment="1">
      <alignment horizontal="center" vertical="center"/>
    </xf>
    <xf numFmtId="1" fontId="41" fillId="12" borderId="0" xfId="0" applyNumberFormat="1" applyFont="1" applyFill="1" applyBorder="1" applyAlignment="1">
      <alignment horizontal="center" vertical="center"/>
    </xf>
    <xf numFmtId="2" fontId="41" fillId="12" borderId="0" xfId="0" applyNumberFormat="1" applyFont="1" applyFill="1" applyBorder="1" applyAlignment="1">
      <alignment horizontal="center"/>
    </xf>
    <xf numFmtId="164" fontId="41" fillId="12" borderId="0" xfId="0" applyNumberFormat="1" applyFont="1" applyFill="1" applyBorder="1" applyAlignment="1">
      <alignment horizontal="center"/>
    </xf>
    <xf numFmtId="164" fontId="41" fillId="12" borderId="0" xfId="0" applyNumberFormat="1" applyFont="1" applyFill="1"/>
    <xf numFmtId="0" fontId="41" fillId="12" borderId="4" xfId="0" applyFont="1" applyFill="1" applyBorder="1" applyAlignment="1">
      <alignment horizontal="left" vertical="center"/>
    </xf>
    <xf numFmtId="0" fontId="41" fillId="12" borderId="0" xfId="0" applyFont="1" applyFill="1" applyBorder="1" applyAlignment="1">
      <alignment horizontal="right"/>
    </xf>
    <xf numFmtId="164" fontId="47" fillId="12" borderId="0" xfId="0" applyNumberFormat="1" applyFont="1" applyFill="1" applyBorder="1" applyAlignment="1">
      <alignment horizontal="center"/>
    </xf>
    <xf numFmtId="2" fontId="47" fillId="12" borderId="0" xfId="0" applyNumberFormat="1" applyFont="1" applyFill="1" applyBorder="1" applyAlignment="1">
      <alignment horizontal="center"/>
    </xf>
    <xf numFmtId="0" fontId="47" fillId="12" borderId="0" xfId="0" applyFont="1" applyFill="1" applyBorder="1" applyAlignment="1">
      <alignment horizontal="center"/>
    </xf>
    <xf numFmtId="0" fontId="0" fillId="12" borderId="0" xfId="0" applyFill="1" applyBorder="1" applyAlignment="1"/>
    <xf numFmtId="0" fontId="42" fillId="12" borderId="0" xfId="0" applyFont="1" applyFill="1"/>
    <xf numFmtId="0" fontId="0" fillId="12" borderId="0" xfId="0" applyFill="1" applyAlignment="1">
      <alignment horizontal="center"/>
    </xf>
    <xf numFmtId="2" fontId="0" fillId="12" borderId="0" xfId="0" applyNumberFormat="1" applyFill="1"/>
    <xf numFmtId="0" fontId="6" fillId="12" borderId="0" xfId="0" applyFont="1" applyFill="1"/>
    <xf numFmtId="2" fontId="41" fillId="12" borderId="4" xfId="0" applyNumberFormat="1" applyFont="1" applyFill="1" applyBorder="1" applyAlignment="1">
      <alignment horizontal="center" vertical="center"/>
    </xf>
    <xf numFmtId="0" fontId="41" fillId="12" borderId="0" xfId="0" applyFont="1" applyFill="1" applyBorder="1" applyAlignment="1">
      <alignment horizontal="center" vertical="center"/>
    </xf>
    <xf numFmtId="0" fontId="41" fillId="12" borderId="8" xfId="0" applyFont="1" applyFill="1" applyBorder="1" applyAlignment="1">
      <alignment horizontal="center" vertical="center"/>
    </xf>
    <xf numFmtId="0" fontId="49" fillId="12" borderId="44" xfId="0" applyFont="1" applyFill="1" applyBorder="1" applyAlignment="1">
      <alignment horizontal="center" vertical="center" wrapText="1"/>
    </xf>
    <xf numFmtId="0" fontId="41" fillId="12" borderId="33" xfId="0" applyFont="1" applyFill="1" applyBorder="1" applyAlignment="1">
      <alignment horizontal="center" vertical="center"/>
    </xf>
    <xf numFmtId="0" fontId="41" fillId="10" borderId="60" xfId="0" applyFont="1" applyFill="1" applyBorder="1" applyAlignment="1">
      <alignment horizontal="center" vertical="center"/>
    </xf>
    <xf numFmtId="0" fontId="41" fillId="10" borderId="35" xfId="0" applyFont="1" applyFill="1" applyBorder="1" applyAlignment="1">
      <alignment horizontal="center" vertical="center"/>
    </xf>
    <xf numFmtId="0" fontId="41" fillId="10" borderId="32" xfId="0" applyFont="1" applyFill="1" applyBorder="1" applyAlignment="1">
      <alignment horizontal="center" vertical="center"/>
    </xf>
    <xf numFmtId="0" fontId="41" fillId="13" borderId="60" xfId="0" applyFont="1" applyFill="1" applyBorder="1" applyAlignment="1">
      <alignment horizontal="center" vertical="center"/>
    </xf>
    <xf numFmtId="0" fontId="41" fillId="13" borderId="20" xfId="0" applyFont="1" applyFill="1" applyBorder="1" applyAlignment="1">
      <alignment horizontal="center" vertical="center"/>
    </xf>
    <xf numFmtId="0" fontId="41" fillId="13" borderId="34" xfId="0" applyFont="1" applyFill="1" applyBorder="1" applyAlignment="1">
      <alignment horizontal="center" vertical="center"/>
    </xf>
    <xf numFmtId="49" fontId="41" fillId="13" borderId="35" xfId="0" applyNumberFormat="1" applyFont="1" applyFill="1" applyBorder="1" applyAlignment="1">
      <alignment horizontal="center" vertical="center"/>
    </xf>
    <xf numFmtId="0" fontId="41" fillId="13" borderId="32" xfId="0" applyFont="1" applyFill="1" applyBorder="1" applyAlignment="1">
      <alignment vertical="center"/>
    </xf>
    <xf numFmtId="0" fontId="41" fillId="13" borderId="35" xfId="0" applyFont="1" applyFill="1" applyBorder="1" applyAlignment="1">
      <alignment horizontal="center"/>
    </xf>
    <xf numFmtId="0" fontId="54" fillId="13" borderId="32" xfId="0" applyFont="1" applyFill="1" applyBorder="1" applyAlignment="1">
      <alignment horizontal="center" vertical="center"/>
    </xf>
    <xf numFmtId="2" fontId="41" fillId="12" borderId="4" xfId="0" applyNumberFormat="1" applyFont="1" applyFill="1" applyBorder="1" applyAlignment="1">
      <alignment horizontal="center" vertical="center"/>
    </xf>
    <xf numFmtId="2" fontId="12" fillId="11" borderId="31" xfId="0" applyNumberFormat="1" applyFont="1" applyFill="1" applyBorder="1" applyAlignment="1">
      <alignment horizontal="center"/>
    </xf>
    <xf numFmtId="0" fontId="12" fillId="11" borderId="4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2" fontId="3" fillId="0" borderId="3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3" fillId="5" borderId="38" xfId="0" applyNumberFormat="1" applyFont="1" applyFill="1" applyBorder="1" applyAlignment="1">
      <alignment horizontal="center"/>
    </xf>
    <xf numFmtId="164" fontId="3" fillId="0" borderId="38" xfId="0" applyNumberFormat="1" applyFont="1" applyBorder="1" applyAlignment="1">
      <alignment horizontal="center"/>
    </xf>
    <xf numFmtId="164" fontId="3" fillId="0" borderId="51" xfId="0" applyNumberFormat="1" applyFont="1" applyBorder="1" applyAlignment="1">
      <alignment horizontal="center"/>
    </xf>
    <xf numFmtId="0" fontId="3" fillId="0" borderId="39" xfId="0" applyFont="1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3" fillId="0" borderId="54" xfId="0" applyFont="1" applyBorder="1" applyAlignment="1">
      <alignment horizontal="center" wrapText="1"/>
    </xf>
    <xf numFmtId="0" fontId="29" fillId="0" borderId="55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12" fillId="11" borderId="31" xfId="0" applyFont="1" applyFill="1" applyBorder="1" applyAlignment="1">
      <alignment horizontal="center"/>
    </xf>
    <xf numFmtId="0" fontId="12" fillId="11" borderId="31" xfId="0" applyFont="1" applyFill="1" applyBorder="1" applyAlignment="1">
      <alignment horizontal="center" vertical="center"/>
    </xf>
    <xf numFmtId="0" fontId="12" fillId="11" borderId="47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30" fillId="0" borderId="48" xfId="0" applyFont="1" applyBorder="1" applyAlignment="1">
      <alignment horizontal="center" wrapText="1"/>
    </xf>
    <xf numFmtId="164" fontId="10" fillId="5" borderId="33" xfId="0" applyNumberFormat="1" applyFont="1" applyFill="1" applyBorder="1" applyAlignment="1">
      <alignment horizontal="center" vertical="center" wrapText="1"/>
    </xf>
    <xf numFmtId="164" fontId="10" fillId="5" borderId="43" xfId="0" applyNumberFormat="1" applyFont="1" applyFill="1" applyBorder="1" applyAlignment="1">
      <alignment horizontal="center" vertical="center" wrapText="1"/>
    </xf>
    <xf numFmtId="164" fontId="10" fillId="5" borderId="37" xfId="0" applyNumberFormat="1" applyFont="1" applyFill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164" fontId="3" fillId="0" borderId="52" xfId="0" applyNumberFormat="1" applyFont="1" applyBorder="1" applyAlignment="1">
      <alignment horizontal="center"/>
    </xf>
    <xf numFmtId="164" fontId="3" fillId="0" borderId="53" xfId="0" applyNumberFormat="1" applyFont="1" applyBorder="1" applyAlignment="1">
      <alignment horizontal="center"/>
    </xf>
    <xf numFmtId="164" fontId="3" fillId="0" borderId="54" xfId="0" applyNumberFormat="1" applyFont="1" applyBorder="1" applyAlignment="1">
      <alignment horizontal="center"/>
    </xf>
    <xf numFmtId="0" fontId="55" fillId="12" borderId="0" xfId="0" applyFont="1" applyFill="1" applyAlignment="1">
      <alignment horizontal="left" vertical="center"/>
    </xf>
    <xf numFmtId="1" fontId="41" fillId="12" borderId="48" xfId="0" applyNumberFormat="1" applyFont="1" applyFill="1" applyBorder="1" applyAlignment="1">
      <alignment horizontal="center" vertical="center"/>
    </xf>
    <xf numFmtId="1" fontId="41" fillId="12" borderId="24" xfId="0" applyNumberFormat="1" applyFont="1" applyFill="1" applyBorder="1" applyAlignment="1">
      <alignment horizontal="center" vertical="center"/>
    </xf>
    <xf numFmtId="1" fontId="41" fillId="12" borderId="9" xfId="0" applyNumberFormat="1" applyFont="1" applyFill="1" applyBorder="1" applyAlignment="1">
      <alignment horizontal="center" vertical="center"/>
    </xf>
    <xf numFmtId="164" fontId="41" fillId="12" borderId="4" xfId="0" applyNumberFormat="1" applyFont="1" applyFill="1" applyBorder="1" applyAlignment="1">
      <alignment horizontal="center" vertical="center" wrapText="1"/>
    </xf>
    <xf numFmtId="2" fontId="41" fillId="12" borderId="4" xfId="0" applyNumberFormat="1" applyFont="1" applyFill="1" applyBorder="1" applyAlignment="1">
      <alignment horizontal="center" vertical="center"/>
    </xf>
    <xf numFmtId="164" fontId="41" fillId="12" borderId="4" xfId="0" applyNumberFormat="1" applyFont="1" applyFill="1" applyBorder="1" applyAlignment="1">
      <alignment horizontal="center" vertical="center"/>
    </xf>
    <xf numFmtId="0" fontId="44" fillId="12" borderId="0" xfId="0" applyFont="1" applyFill="1" applyAlignment="1">
      <alignment horizontal="center"/>
    </xf>
    <xf numFmtId="164" fontId="53" fillId="12" borderId="49" xfId="0" applyNumberFormat="1" applyFont="1" applyFill="1" applyBorder="1" applyAlignment="1">
      <alignment horizontal="center"/>
    </xf>
    <xf numFmtId="164" fontId="53" fillId="12" borderId="0" xfId="0" applyNumberFormat="1" applyFont="1" applyFill="1" applyBorder="1" applyAlignment="1">
      <alignment horizontal="center"/>
    </xf>
    <xf numFmtId="164" fontId="53" fillId="12" borderId="57" xfId="0" applyNumberFormat="1" applyFont="1" applyFill="1" applyBorder="1" applyAlignment="1">
      <alignment horizontal="center"/>
    </xf>
    <xf numFmtId="164" fontId="53" fillId="12" borderId="58" xfId="0" applyNumberFormat="1" applyFont="1" applyFill="1" applyBorder="1" applyAlignment="1">
      <alignment horizontal="center"/>
    </xf>
    <xf numFmtId="0" fontId="44" fillId="12" borderId="0" xfId="0" applyFont="1" applyFill="1" applyAlignment="1">
      <alignment horizontal="center" vertical="center"/>
    </xf>
    <xf numFmtId="0" fontId="41" fillId="12" borderId="44" xfId="0" applyFont="1" applyFill="1" applyBorder="1" applyAlignment="1">
      <alignment horizontal="center" vertical="center"/>
    </xf>
    <xf numFmtId="0" fontId="41" fillId="12" borderId="56" xfId="0" applyFont="1" applyFill="1" applyBorder="1" applyAlignment="1">
      <alignment horizontal="center" vertical="center" wrapText="1"/>
    </xf>
    <xf numFmtId="0" fontId="41" fillId="12" borderId="40" xfId="0" applyFont="1" applyFill="1" applyBorder="1" applyAlignment="1">
      <alignment horizontal="center" vertical="center" wrapText="1"/>
    </xf>
    <xf numFmtId="0" fontId="41" fillId="12" borderId="41" xfId="0" applyFont="1" applyFill="1" applyBorder="1" applyAlignment="1">
      <alignment horizontal="center" vertical="center" wrapText="1"/>
    </xf>
    <xf numFmtId="0" fontId="49" fillId="12" borderId="44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/>
    </xf>
    <xf numFmtId="0" fontId="57" fillId="12" borderId="0" xfId="0" applyFont="1" applyFill="1" applyAlignment="1">
      <alignment horizontal="center"/>
    </xf>
    <xf numFmtId="0" fontId="53" fillId="12" borderId="49" xfId="0" applyFont="1" applyFill="1" applyBorder="1" applyAlignment="1">
      <alignment horizontal="center"/>
    </xf>
    <xf numFmtId="0" fontId="53" fillId="12" borderId="0" xfId="0" applyFont="1" applyFill="1" applyBorder="1" applyAlignment="1">
      <alignment horizontal="center"/>
    </xf>
    <xf numFmtId="0" fontId="53" fillId="12" borderId="57" xfId="0" applyFont="1" applyFill="1" applyBorder="1" applyAlignment="1">
      <alignment horizontal="center"/>
    </xf>
    <xf numFmtId="0" fontId="53" fillId="12" borderId="58" xfId="0" applyFont="1" applyFill="1" applyBorder="1" applyAlignment="1">
      <alignment horizontal="center"/>
    </xf>
    <xf numFmtId="0" fontId="53" fillId="12" borderId="7" xfId="0" applyFont="1" applyFill="1" applyBorder="1" applyAlignment="1">
      <alignment horizontal="center" vertical="center"/>
    </xf>
    <xf numFmtId="0" fontId="53" fillId="12" borderId="0" xfId="0" applyFont="1" applyFill="1" applyBorder="1" applyAlignment="1">
      <alignment horizontal="center" vertical="center"/>
    </xf>
    <xf numFmtId="0" fontId="53" fillId="12" borderId="42" xfId="0" applyFont="1" applyFill="1" applyBorder="1" applyAlignment="1">
      <alignment horizontal="center" vertical="center"/>
    </xf>
    <xf numFmtId="0" fontId="41" fillId="12" borderId="0" xfId="0" applyFont="1" applyFill="1" applyAlignment="1">
      <alignment horizontal="left" vertical="center"/>
    </xf>
    <xf numFmtId="0" fontId="41" fillId="12" borderId="61" xfId="0" applyFont="1" applyFill="1" applyBorder="1" applyAlignment="1">
      <alignment horizontal="center" vertical="center"/>
    </xf>
    <xf numFmtId="0" fontId="41" fillId="12" borderId="58" xfId="0" applyFont="1" applyFill="1" applyBorder="1" applyAlignment="1">
      <alignment horizontal="center" vertical="center"/>
    </xf>
    <xf numFmtId="0" fontId="41" fillId="12" borderId="26" xfId="0" applyFont="1" applyFill="1" applyBorder="1" applyAlignment="1">
      <alignment horizontal="center" vertical="center"/>
    </xf>
    <xf numFmtId="0" fontId="41" fillId="12" borderId="42" xfId="0" applyFont="1" applyFill="1" applyBorder="1" applyAlignment="1">
      <alignment horizontal="center" vertical="center"/>
    </xf>
    <xf numFmtId="0" fontId="41" fillId="12" borderId="10" xfId="0" applyFont="1" applyFill="1" applyBorder="1" applyAlignment="1">
      <alignment horizontal="center" vertical="center"/>
    </xf>
    <xf numFmtId="0" fontId="41" fillId="12" borderId="8" xfId="0" applyFont="1" applyFill="1" applyBorder="1" applyAlignment="1">
      <alignment horizontal="center" vertical="center"/>
    </xf>
    <xf numFmtId="0" fontId="43" fillId="12" borderId="0" xfId="0" applyFont="1" applyFill="1" applyBorder="1" applyAlignment="1">
      <alignment horizontal="left" vertical="center"/>
    </xf>
    <xf numFmtId="0" fontId="60" fillId="12" borderId="0" xfId="0" applyFont="1" applyFill="1" applyAlignment="1">
      <alignment horizontal="left" vertical="center"/>
    </xf>
    <xf numFmtId="2" fontId="41" fillId="12" borderId="34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_график сменности2006" xfId="2"/>
  </cellStyles>
  <dxfs count="50"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theme="0" tint="-4.9989318521683403E-2"/>
      </font>
      <fill>
        <patternFill>
          <bgColor theme="0"/>
        </patternFill>
      </fill>
    </dxf>
    <dxf>
      <fill>
        <patternFill>
          <bgColor rgb="FF0070C0"/>
        </patternFill>
      </fill>
    </dxf>
    <dxf>
      <font>
        <color theme="0" tint="-4.9989318521683403E-2"/>
      </font>
      <fill>
        <patternFill>
          <bgColor theme="0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49" name="Text Box 2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0" name="Text Box 3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1" name="Text Box 4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2" name="Text Box 5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3" name="Text Box 2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4" name="Text Box 3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5" name="Text Box 4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6" name="Text Box 5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7" name="Text Box 7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8" name="Text Box 8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59" name="Text Box 9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0" name="Text Box 10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1" name="Text Box 2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2" name="Text Box 3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3" name="Text Box 4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4" name="Text Box 5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5" name="Text Box 2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6" name="Text Box 3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7" name="Text Box 4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100</xdr:row>
      <xdr:rowOff>0</xdr:rowOff>
    </xdr:from>
    <xdr:to>
      <xdr:col>12</xdr:col>
      <xdr:colOff>152400</xdr:colOff>
      <xdr:row>101</xdr:row>
      <xdr:rowOff>47625</xdr:rowOff>
    </xdr:to>
    <xdr:sp macro="" textlink="">
      <xdr:nvSpPr>
        <xdr:cNvPr id="2068" name="Text Box 5"/>
        <xdr:cNvSpPr txBox="1">
          <a:spLocks noChangeArrowheads="1"/>
        </xdr:cNvSpPr>
      </xdr:nvSpPr>
      <xdr:spPr bwMode="auto">
        <a:xfrm>
          <a:off x="3200400" y="198977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3" name="Text Box 2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4" name="Text Box 3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5" name="Text Box 4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6" name="Text Box 5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7" name="Text Box 2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8" name="Text Box 3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79" name="Text Box 4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0" name="Text Box 5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1" name="Text Box 7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2" name="Text Box 8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3" name="Text Box 9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4" name="Text Box 10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5" name="Text Box 2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6" name="Text Box 3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7" name="Text Box 4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8" name="Text Box 5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89" name="Text Box 2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90" name="Text Box 3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91" name="Text Box 4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47625</xdr:rowOff>
    </xdr:to>
    <xdr:sp macro="" textlink="">
      <xdr:nvSpPr>
        <xdr:cNvPr id="3092" name="Text Box 5"/>
        <xdr:cNvSpPr txBox="1">
          <a:spLocks noChangeArrowheads="1"/>
        </xdr:cNvSpPr>
      </xdr:nvSpPr>
      <xdr:spPr bwMode="auto">
        <a:xfrm>
          <a:off x="3200400" y="781050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097" name="Text Box 2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098" name="Text Box 3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099" name="Text Box 4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0" name="Text Box 5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1" name="Text Box 2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2" name="Text Box 3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3" name="Text Box 4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4" name="Text Box 5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5" name="Text Box 7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6" name="Text Box 8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7" name="Text Box 9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8" name="Text Box 10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09" name="Text Box 2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0" name="Text Box 3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1" name="Text Box 4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2" name="Text Box 5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3" name="Text Box 2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4" name="Text Box 3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5" name="Text Box 4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4116" name="Text Box 5"/>
        <xdr:cNvSpPr txBox="1">
          <a:spLocks noChangeArrowheads="1"/>
        </xdr:cNvSpPr>
      </xdr:nvSpPr>
      <xdr:spPr bwMode="auto">
        <a:xfrm>
          <a:off x="3200400" y="78200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1" name="Text Box 2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2" name="Text Box 3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3" name="Text Box 4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4" name="Text Box 5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5" name="Text Box 2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6" name="Text Box 3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7" name="Text Box 4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8" name="Text Box 5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29" name="Text Box 7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0" name="Text Box 8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1" name="Text Box 9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2" name="Text Box 10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3" name="Text Box 2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4" name="Text Box 3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5" name="Text Box 4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6" name="Text Box 5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7" name="Text Box 2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8" name="Text Box 3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39" name="Text Box 4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12</xdr:col>
      <xdr:colOff>76200</xdr:colOff>
      <xdr:row>37</xdr:row>
      <xdr:rowOff>0</xdr:rowOff>
    </xdr:from>
    <xdr:to>
      <xdr:col>12</xdr:col>
      <xdr:colOff>152400</xdr:colOff>
      <xdr:row>38</xdr:row>
      <xdr:rowOff>38100</xdr:rowOff>
    </xdr:to>
    <xdr:sp macro="" textlink="">
      <xdr:nvSpPr>
        <xdr:cNvPr id="5140" name="Text Box 5"/>
        <xdr:cNvSpPr txBox="1">
          <a:spLocks noChangeArrowheads="1"/>
        </xdr:cNvSpPr>
      </xdr:nvSpPr>
      <xdr:spPr bwMode="auto">
        <a:xfrm>
          <a:off x="3200400" y="787717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25" name="Text Box 2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26" name="Text Box 3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27" name="Text Box 4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28" name="Text Box 5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29" name="Text Box 2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0" name="Text Box 3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1" name="Text Box 4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2" name="Text Box 5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3" name="Text Box 7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4" name="Text Box 8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5" name="Text Box 9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6" name="Text Box 10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7" name="Text Box 2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8" name="Text Box 3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39" name="Text Box 4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40" name="Text Box 5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41" name="Text Box 2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42" name="Text Box 3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43" name="Text Box 4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54</xdr:row>
      <xdr:rowOff>0</xdr:rowOff>
    </xdr:from>
    <xdr:to>
      <xdr:col>13</xdr:col>
      <xdr:colOff>152400</xdr:colOff>
      <xdr:row>55</xdr:row>
      <xdr:rowOff>24765</xdr:rowOff>
    </xdr:to>
    <xdr:sp macro="" textlink="">
      <xdr:nvSpPr>
        <xdr:cNvPr id="1044" name="Text Box 5"/>
        <xdr:cNvSpPr txBox="1">
          <a:spLocks noChangeArrowheads="1"/>
        </xdr:cNvSpPr>
      </xdr:nvSpPr>
      <xdr:spPr bwMode="auto">
        <a:xfrm>
          <a:off x="3790950" y="25088850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4" name="Text Box 4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5" name="Text Box 5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7" name="Text Box 3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8" name="Text Box 4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29" name="Text Box 5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0" name="Text Box 7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1" name="Text Box 8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2" name="Text Box 9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3" name="Text Box 10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5" name="Text Box 3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6" name="Text Box 4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7" name="Text Box 5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39" name="Text Box 3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40" name="Text Box 4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76200</xdr:colOff>
      <xdr:row>55</xdr:row>
      <xdr:rowOff>0</xdr:rowOff>
    </xdr:from>
    <xdr:to>
      <xdr:col>13</xdr:col>
      <xdr:colOff>152400</xdr:colOff>
      <xdr:row>56</xdr:row>
      <xdr:rowOff>24765</xdr:rowOff>
    </xdr:to>
    <xdr:sp macro="" textlink="">
      <xdr:nvSpPr>
        <xdr:cNvPr id="41" name="Text Box 5"/>
        <xdr:cNvSpPr txBox="1">
          <a:spLocks noChangeArrowheads="1"/>
        </xdr:cNvSpPr>
      </xdr:nvSpPr>
      <xdr:spPr bwMode="auto">
        <a:xfrm>
          <a:off x="3924300" y="11071860"/>
          <a:ext cx="76200" cy="207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7"/>
  <sheetViews>
    <sheetView topLeftCell="B3" zoomScale="95" zoomScaleNormal="95" zoomScaleSheetLayoutView="90" workbookViewId="0">
      <selection activeCell="J20" sqref="J20"/>
    </sheetView>
  </sheetViews>
  <sheetFormatPr defaultRowHeight="12.75" x14ac:dyDescent="0.2"/>
  <cols>
    <col min="1" max="1" width="2.28515625" hidden="1" customWidth="1"/>
    <col min="2" max="2" width="13.42578125" customWidth="1"/>
    <col min="3" max="3" width="3.7109375" customWidth="1"/>
    <col min="4" max="4" width="3" customWidth="1"/>
    <col min="5" max="5" width="3.85546875" customWidth="1"/>
    <col min="6" max="6" width="4" customWidth="1"/>
    <col min="7" max="7" width="3.28515625" customWidth="1"/>
    <col min="8" max="8" width="3" customWidth="1"/>
    <col min="9" max="9" width="3.140625" style="2" customWidth="1"/>
    <col min="10" max="10" width="3" customWidth="1"/>
    <col min="11" max="11" width="3.42578125" customWidth="1"/>
    <col min="12" max="23" width="3" customWidth="1"/>
    <col min="24" max="25" width="3.42578125" customWidth="1"/>
    <col min="26" max="27" width="3" customWidth="1"/>
    <col min="28" max="28" width="3.28515625" customWidth="1"/>
    <col min="29" max="29" width="3.42578125" customWidth="1"/>
    <col min="30" max="31" width="3" customWidth="1"/>
    <col min="32" max="32" width="3.42578125" customWidth="1"/>
    <col min="33" max="33" width="3.85546875" customWidth="1"/>
    <col min="34" max="34" width="5.5703125" hidden="1" customWidth="1"/>
    <col min="35" max="35" width="8" style="5" customWidth="1"/>
    <col min="36" max="36" width="5.7109375" style="5" customWidth="1"/>
    <col min="37" max="37" width="7.5703125" style="5" bestFit="1" customWidth="1"/>
    <col min="38" max="38" width="5.7109375" style="5" bestFit="1" customWidth="1"/>
    <col min="39" max="39" width="6" style="23" customWidth="1"/>
    <col min="40" max="41" width="6.42578125" style="73" customWidth="1"/>
    <col min="42" max="42" width="5.5703125" customWidth="1"/>
    <col min="43" max="43" width="7.85546875" customWidth="1"/>
    <col min="44" max="44" width="12.85546875" customWidth="1"/>
    <col min="45" max="45" width="5.7109375" customWidth="1"/>
    <col min="46" max="46" width="4.140625" customWidth="1"/>
    <col min="47" max="47" width="6.7109375" customWidth="1"/>
    <col min="48" max="65" width="4.140625" customWidth="1"/>
  </cols>
  <sheetData>
    <row r="1" spans="1:50" ht="19.5" customHeight="1" x14ac:dyDescent="0.2">
      <c r="B1" s="1"/>
      <c r="C1" s="1"/>
      <c r="AD1" s="3"/>
      <c r="AE1" s="4"/>
      <c r="AF1" s="4"/>
      <c r="AG1" s="4"/>
      <c r="AH1" s="4"/>
      <c r="AI1" s="4"/>
      <c r="AJ1" s="4"/>
      <c r="AK1" s="4"/>
      <c r="AL1" s="324" t="s">
        <v>26</v>
      </c>
      <c r="AM1" s="324"/>
      <c r="AN1" s="324"/>
      <c r="AO1" s="324"/>
      <c r="AP1" s="324"/>
      <c r="AQ1" s="324"/>
    </row>
    <row r="2" spans="1:50" ht="17.25" customHeight="1" x14ac:dyDescent="0.2">
      <c r="AD2" s="4"/>
      <c r="AE2" s="4"/>
      <c r="AF2" s="4"/>
      <c r="AG2" s="63" t="s">
        <v>27</v>
      </c>
      <c r="AI2"/>
      <c r="AJ2"/>
      <c r="AK2"/>
      <c r="AL2"/>
      <c r="AM2"/>
    </row>
    <row r="3" spans="1:50" ht="12.6" customHeight="1" x14ac:dyDescent="0.2">
      <c r="AD3" s="4"/>
      <c r="AE3" s="4"/>
      <c r="AF3" s="4"/>
      <c r="AG3" s="63" t="s">
        <v>28</v>
      </c>
      <c r="AI3"/>
      <c r="AJ3"/>
      <c r="AK3"/>
      <c r="AL3"/>
      <c r="AM3"/>
    </row>
    <row r="4" spans="1:50" ht="24" customHeight="1" x14ac:dyDescent="0.2">
      <c r="AD4" s="4"/>
      <c r="AE4" s="4"/>
      <c r="AF4" s="4"/>
      <c r="AG4" s="63" t="s">
        <v>29</v>
      </c>
      <c r="AI4"/>
      <c r="AJ4"/>
      <c r="AK4"/>
      <c r="AL4"/>
      <c r="AM4"/>
    </row>
    <row r="5" spans="1:50" ht="15.75" customHeight="1" x14ac:dyDescent="0.2">
      <c r="C5" s="31"/>
      <c r="AD5" s="4"/>
      <c r="AE5" s="4"/>
      <c r="AF5" s="4"/>
      <c r="AG5" s="63" t="s">
        <v>71</v>
      </c>
      <c r="AI5"/>
      <c r="AJ5"/>
      <c r="AK5"/>
      <c r="AL5"/>
      <c r="AM5"/>
    </row>
    <row r="6" spans="1:50" ht="15.75" customHeight="1" x14ac:dyDescent="0.2">
      <c r="C6" s="31"/>
      <c r="AD6" s="4"/>
      <c r="AE6" s="4"/>
      <c r="AF6" s="4"/>
      <c r="AG6" s="63"/>
      <c r="AI6"/>
      <c r="AJ6"/>
      <c r="AK6"/>
      <c r="AL6"/>
      <c r="AM6"/>
    </row>
    <row r="7" spans="1:50" ht="18.75" customHeight="1" x14ac:dyDescent="0.3">
      <c r="B7" s="325" t="s">
        <v>78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</row>
    <row r="8" spans="1:50" ht="18.75" customHeight="1" x14ac:dyDescent="0.3">
      <c r="B8" s="327" t="s">
        <v>63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74"/>
      <c r="AP8" s="33"/>
      <c r="AQ8" s="33"/>
    </row>
    <row r="9" spans="1:50" ht="18.75" customHeight="1" x14ac:dyDescent="0.3">
      <c r="B9" s="328" t="s">
        <v>70</v>
      </c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75"/>
      <c r="AP9" s="33"/>
      <c r="AQ9" s="33"/>
    </row>
    <row r="10" spans="1:50" ht="18.75" customHeight="1" thickBot="1" x14ac:dyDescent="0.3">
      <c r="B10" s="27"/>
      <c r="C10" s="27"/>
      <c r="D10" s="11"/>
      <c r="E10" s="17"/>
      <c r="F10" s="11"/>
      <c r="G10" s="11"/>
      <c r="H10" s="11"/>
      <c r="I10" s="2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9"/>
      <c r="AJ10" s="29"/>
      <c r="AK10" s="29"/>
      <c r="AL10" s="29"/>
      <c r="AM10" s="30"/>
      <c r="AN10" s="76"/>
      <c r="AO10" s="76"/>
      <c r="AP10" s="11"/>
      <c r="AQ10" s="11"/>
    </row>
    <row r="11" spans="1:50" ht="71.25" customHeight="1" thickBot="1" x14ac:dyDescent="0.25">
      <c r="A11" s="6"/>
      <c r="B11" s="34" t="s">
        <v>0</v>
      </c>
      <c r="C11" s="326" t="s">
        <v>1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31" t="s">
        <v>43</v>
      </c>
      <c r="AI11" s="332"/>
      <c r="AJ11" s="332"/>
      <c r="AK11" s="332"/>
      <c r="AL11" s="332"/>
      <c r="AM11" s="332"/>
      <c r="AN11" s="332"/>
      <c r="AO11" s="333"/>
      <c r="AP11" s="329" t="s">
        <v>14</v>
      </c>
      <c r="AQ11" s="330"/>
      <c r="AR11" s="90" t="s">
        <v>30</v>
      </c>
      <c r="AS11" s="31"/>
      <c r="AT11" s="35"/>
      <c r="AU11" s="31"/>
      <c r="AV11" s="31"/>
    </row>
    <row r="12" spans="1:50" ht="39.75" customHeight="1" thickBot="1" x14ac:dyDescent="0.25">
      <c r="A12" s="7"/>
      <c r="B12" s="54" t="s">
        <v>39</v>
      </c>
      <c r="C12" s="55">
        <v>1</v>
      </c>
      <c r="D12" s="56">
        <v>2</v>
      </c>
      <c r="E12" s="57">
        <v>3</v>
      </c>
      <c r="F12" s="56">
        <v>4</v>
      </c>
      <c r="G12" s="56">
        <v>5</v>
      </c>
      <c r="H12" s="56">
        <v>6</v>
      </c>
      <c r="I12" s="56">
        <v>7</v>
      </c>
      <c r="J12" s="56">
        <v>8</v>
      </c>
      <c r="K12" s="56">
        <v>9</v>
      </c>
      <c r="L12" s="56">
        <v>10</v>
      </c>
      <c r="M12" s="56">
        <v>11</v>
      </c>
      <c r="N12" s="56">
        <v>12</v>
      </c>
      <c r="O12" s="56">
        <v>13</v>
      </c>
      <c r="P12" s="58">
        <v>14</v>
      </c>
      <c r="Q12" s="56">
        <v>15</v>
      </c>
      <c r="R12" s="57">
        <v>16</v>
      </c>
      <c r="S12" s="56">
        <v>17</v>
      </c>
      <c r="T12" s="56">
        <v>18</v>
      </c>
      <c r="U12" s="56">
        <v>19</v>
      </c>
      <c r="V12" s="56">
        <v>20</v>
      </c>
      <c r="W12" s="56">
        <v>21</v>
      </c>
      <c r="X12" s="56">
        <v>22</v>
      </c>
      <c r="Y12" s="56">
        <v>23</v>
      </c>
      <c r="Z12" s="56">
        <v>24</v>
      </c>
      <c r="AA12" s="56">
        <v>25</v>
      </c>
      <c r="AB12" s="56">
        <v>26</v>
      </c>
      <c r="AC12" s="56">
        <v>27</v>
      </c>
      <c r="AD12" s="56">
        <v>28</v>
      </c>
      <c r="AE12" s="56">
        <v>29</v>
      </c>
      <c r="AF12" s="56">
        <v>30</v>
      </c>
      <c r="AG12" s="59">
        <v>31</v>
      </c>
      <c r="AH12" s="60" t="s">
        <v>15</v>
      </c>
      <c r="AI12" s="61" t="s">
        <v>31</v>
      </c>
      <c r="AJ12" s="61" t="s">
        <v>16</v>
      </c>
      <c r="AK12" s="61" t="s">
        <v>17</v>
      </c>
      <c r="AL12" s="61" t="s">
        <v>18</v>
      </c>
      <c r="AM12" s="62" t="s">
        <v>32</v>
      </c>
      <c r="AN12" s="77" t="s">
        <v>19</v>
      </c>
      <c r="AO12" s="78" t="s">
        <v>33</v>
      </c>
      <c r="AP12" s="60" t="s">
        <v>15</v>
      </c>
      <c r="AQ12" s="58" t="s">
        <v>20</v>
      </c>
      <c r="AR12" s="91"/>
      <c r="AS12" s="31"/>
      <c r="AT12" s="31"/>
      <c r="AU12" s="31"/>
      <c r="AV12" s="31"/>
    </row>
    <row r="13" spans="1:50" s="9" customFormat="1" ht="15.4" hidden="1" customHeight="1" thickBot="1" x14ac:dyDescent="0.25">
      <c r="A13" s="8"/>
      <c r="B13" s="36">
        <v>1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>
        <v>2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40">
        <v>9</v>
      </c>
      <c r="AI13" s="41">
        <v>3</v>
      </c>
      <c r="AJ13" s="41">
        <v>4</v>
      </c>
      <c r="AK13" s="41">
        <v>5</v>
      </c>
      <c r="AL13" s="41">
        <v>6</v>
      </c>
      <c r="AM13" s="42">
        <v>7</v>
      </c>
      <c r="AN13" s="79">
        <v>8</v>
      </c>
      <c r="AO13" s="80"/>
      <c r="AP13" s="40">
        <v>9</v>
      </c>
      <c r="AQ13" s="53">
        <v>10</v>
      </c>
      <c r="AR13" s="92"/>
      <c r="AS13" s="43" t="s">
        <v>25</v>
      </c>
      <c r="AT13" s="43"/>
      <c r="AU13" s="43">
        <v>2009</v>
      </c>
      <c r="AV13" s="43"/>
    </row>
    <row r="14" spans="1:50" s="9" customFormat="1" ht="15.4" hidden="1" customHeight="1" thickBot="1" x14ac:dyDescent="0.25">
      <c r="A14" s="8"/>
      <c r="B14" s="36"/>
      <c r="C14" s="44">
        <f t="shared" ref="C14:AG14" si="0">DATEVALUE(C12&amp;"."&amp;$C$16&amp;"."&amp;$AU$13)</f>
        <v>39814</v>
      </c>
      <c r="D14" s="45">
        <f t="shared" si="0"/>
        <v>39815</v>
      </c>
      <c r="E14" s="45">
        <f t="shared" si="0"/>
        <v>39816</v>
      </c>
      <c r="F14" s="45">
        <f t="shared" si="0"/>
        <v>39817</v>
      </c>
      <c r="G14" s="45">
        <f t="shared" si="0"/>
        <v>39818</v>
      </c>
      <c r="H14" s="45">
        <f t="shared" si="0"/>
        <v>39819</v>
      </c>
      <c r="I14" s="45">
        <f t="shared" si="0"/>
        <v>39820</v>
      </c>
      <c r="J14" s="45">
        <f t="shared" si="0"/>
        <v>39821</v>
      </c>
      <c r="K14" s="45">
        <f t="shared" si="0"/>
        <v>39822</v>
      </c>
      <c r="L14" s="45">
        <f t="shared" si="0"/>
        <v>39823</v>
      </c>
      <c r="M14" s="45">
        <f t="shared" si="0"/>
        <v>39824</v>
      </c>
      <c r="N14" s="45">
        <f t="shared" si="0"/>
        <v>39825</v>
      </c>
      <c r="O14" s="45">
        <f t="shared" si="0"/>
        <v>39826</v>
      </c>
      <c r="P14" s="45">
        <f t="shared" si="0"/>
        <v>39827</v>
      </c>
      <c r="Q14" s="45">
        <f t="shared" si="0"/>
        <v>39828</v>
      </c>
      <c r="R14" s="45">
        <f t="shared" si="0"/>
        <v>39829</v>
      </c>
      <c r="S14" s="45">
        <f t="shared" si="0"/>
        <v>39830</v>
      </c>
      <c r="T14" s="45">
        <f t="shared" si="0"/>
        <v>39831</v>
      </c>
      <c r="U14" s="45">
        <f t="shared" si="0"/>
        <v>39832</v>
      </c>
      <c r="V14" s="45">
        <f t="shared" si="0"/>
        <v>39833</v>
      </c>
      <c r="W14" s="45">
        <f t="shared" si="0"/>
        <v>39834</v>
      </c>
      <c r="X14" s="45">
        <f t="shared" si="0"/>
        <v>39835</v>
      </c>
      <c r="Y14" s="45">
        <f t="shared" si="0"/>
        <v>39836</v>
      </c>
      <c r="Z14" s="45">
        <f t="shared" si="0"/>
        <v>39837</v>
      </c>
      <c r="AA14" s="45">
        <f t="shared" si="0"/>
        <v>39838</v>
      </c>
      <c r="AB14" s="45">
        <f t="shared" si="0"/>
        <v>39839</v>
      </c>
      <c r="AC14" s="45">
        <f t="shared" si="0"/>
        <v>39840</v>
      </c>
      <c r="AD14" s="45">
        <f t="shared" si="0"/>
        <v>39841</v>
      </c>
      <c r="AE14" s="45">
        <f t="shared" si="0"/>
        <v>39842</v>
      </c>
      <c r="AF14" s="45">
        <f t="shared" si="0"/>
        <v>39843</v>
      </c>
      <c r="AG14" s="46">
        <f t="shared" si="0"/>
        <v>39844</v>
      </c>
      <c r="AH14" s="40"/>
      <c r="AI14" s="41"/>
      <c r="AJ14" s="41"/>
      <c r="AK14" s="41"/>
      <c r="AL14" s="41"/>
      <c r="AM14" s="47"/>
      <c r="AN14" s="79"/>
      <c r="AO14" s="80"/>
      <c r="AP14" s="40"/>
      <c r="AQ14" s="52"/>
      <c r="AR14" s="92"/>
      <c r="AS14" s="43"/>
      <c r="AT14" s="43"/>
      <c r="AU14" s="43"/>
      <c r="AV14" s="43"/>
    </row>
    <row r="15" spans="1:50" s="9" customFormat="1" ht="15.4" hidden="1" customHeight="1" thickBot="1" x14ac:dyDescent="0.25">
      <c r="A15" s="8"/>
      <c r="B15" s="36"/>
      <c r="C15" s="48">
        <f>WEEKDAY(C14,2)</f>
        <v>4</v>
      </c>
      <c r="D15" s="49">
        <f t="shared" ref="D15:AG15" si="1">WEEKDAY(D14,2)</f>
        <v>5</v>
      </c>
      <c r="E15" s="49">
        <f t="shared" si="1"/>
        <v>6</v>
      </c>
      <c r="F15" s="49">
        <f t="shared" si="1"/>
        <v>7</v>
      </c>
      <c r="G15" s="49">
        <f t="shared" si="1"/>
        <v>1</v>
      </c>
      <c r="H15" s="49">
        <f t="shared" si="1"/>
        <v>2</v>
      </c>
      <c r="I15" s="49">
        <f t="shared" si="1"/>
        <v>3</v>
      </c>
      <c r="J15" s="49">
        <f t="shared" si="1"/>
        <v>4</v>
      </c>
      <c r="K15" s="49">
        <f t="shared" si="1"/>
        <v>5</v>
      </c>
      <c r="L15" s="49">
        <f t="shared" si="1"/>
        <v>6</v>
      </c>
      <c r="M15" s="49">
        <f t="shared" si="1"/>
        <v>7</v>
      </c>
      <c r="N15" s="49">
        <f t="shared" si="1"/>
        <v>1</v>
      </c>
      <c r="O15" s="49">
        <f t="shared" si="1"/>
        <v>2</v>
      </c>
      <c r="P15" s="49">
        <f t="shared" si="1"/>
        <v>3</v>
      </c>
      <c r="Q15" s="49">
        <f t="shared" si="1"/>
        <v>4</v>
      </c>
      <c r="R15" s="49">
        <f t="shared" si="1"/>
        <v>5</v>
      </c>
      <c r="S15" s="49">
        <f t="shared" si="1"/>
        <v>6</v>
      </c>
      <c r="T15" s="49">
        <f t="shared" si="1"/>
        <v>7</v>
      </c>
      <c r="U15" s="49">
        <f t="shared" si="1"/>
        <v>1</v>
      </c>
      <c r="V15" s="49">
        <f t="shared" si="1"/>
        <v>2</v>
      </c>
      <c r="W15" s="49">
        <f t="shared" si="1"/>
        <v>3</v>
      </c>
      <c r="X15" s="49">
        <f t="shared" si="1"/>
        <v>4</v>
      </c>
      <c r="Y15" s="49">
        <f t="shared" si="1"/>
        <v>5</v>
      </c>
      <c r="Z15" s="49">
        <f t="shared" si="1"/>
        <v>6</v>
      </c>
      <c r="AA15" s="49">
        <f t="shared" si="1"/>
        <v>7</v>
      </c>
      <c r="AB15" s="49">
        <f t="shared" si="1"/>
        <v>1</v>
      </c>
      <c r="AC15" s="49">
        <f t="shared" si="1"/>
        <v>2</v>
      </c>
      <c r="AD15" s="49">
        <f t="shared" si="1"/>
        <v>3</v>
      </c>
      <c r="AE15" s="49">
        <f t="shared" si="1"/>
        <v>4</v>
      </c>
      <c r="AF15" s="49">
        <f t="shared" si="1"/>
        <v>5</v>
      </c>
      <c r="AG15" s="50">
        <f t="shared" si="1"/>
        <v>6</v>
      </c>
      <c r="AH15" s="40"/>
      <c r="AI15" s="41"/>
      <c r="AJ15" s="41"/>
      <c r="AK15" s="41"/>
      <c r="AL15" s="41"/>
      <c r="AM15" s="47"/>
      <c r="AN15" s="79"/>
      <c r="AO15" s="80"/>
      <c r="AP15" s="40"/>
      <c r="AQ15" s="52"/>
      <c r="AR15" s="92"/>
      <c r="AS15" s="43"/>
      <c r="AT15" s="43"/>
      <c r="AU15" s="43"/>
      <c r="AV15" s="43"/>
    </row>
    <row r="16" spans="1:50" ht="15.4" customHeight="1" x14ac:dyDescent="0.2">
      <c r="A16" s="10"/>
      <c r="B16" s="93" t="s">
        <v>2</v>
      </c>
      <c r="C16" s="133">
        <v>1</v>
      </c>
      <c r="D16" s="133">
        <v>2</v>
      </c>
      <c r="E16" s="133">
        <v>3</v>
      </c>
      <c r="F16" s="133">
        <v>4</v>
      </c>
      <c r="G16" s="133">
        <v>5</v>
      </c>
      <c r="H16" s="133">
        <v>6</v>
      </c>
      <c r="I16" s="133">
        <v>7</v>
      </c>
      <c r="J16" s="133">
        <v>8</v>
      </c>
      <c r="K16" s="94">
        <v>9</v>
      </c>
      <c r="L16" s="94">
        <v>10</v>
      </c>
      <c r="M16" s="94">
        <v>11</v>
      </c>
      <c r="N16" s="151">
        <v>12</v>
      </c>
      <c r="O16" s="95">
        <v>13</v>
      </c>
      <c r="P16" s="95">
        <v>14</v>
      </c>
      <c r="Q16" s="95">
        <v>15</v>
      </c>
      <c r="R16" s="95">
        <v>16</v>
      </c>
      <c r="S16" s="94">
        <v>17</v>
      </c>
      <c r="T16" s="94">
        <v>18</v>
      </c>
      <c r="U16" s="151">
        <v>19</v>
      </c>
      <c r="V16" s="95">
        <v>20</v>
      </c>
      <c r="W16" s="95">
        <v>21</v>
      </c>
      <c r="X16" s="95">
        <v>22</v>
      </c>
      <c r="Y16" s="95">
        <v>23</v>
      </c>
      <c r="Z16" s="94">
        <v>24</v>
      </c>
      <c r="AA16" s="94">
        <v>25</v>
      </c>
      <c r="AB16" s="151">
        <v>26</v>
      </c>
      <c r="AC16" s="95">
        <v>27</v>
      </c>
      <c r="AD16" s="95">
        <v>28</v>
      </c>
      <c r="AE16" s="95">
        <v>29</v>
      </c>
      <c r="AF16" s="95">
        <v>30</v>
      </c>
      <c r="AG16" s="152">
        <v>31</v>
      </c>
      <c r="AH16" s="96">
        <v>115.2</v>
      </c>
      <c r="AI16" s="97"/>
      <c r="AJ16" s="97"/>
      <c r="AK16" s="97"/>
      <c r="AL16" s="97"/>
      <c r="AM16" s="98"/>
      <c r="AN16" s="99"/>
      <c r="AO16" s="100"/>
      <c r="AP16" s="101">
        <v>120</v>
      </c>
      <c r="AQ16" s="102"/>
      <c r="AR16" s="103"/>
      <c r="AS16" s="159" t="s">
        <v>23</v>
      </c>
      <c r="AT16" s="140" t="s">
        <v>45</v>
      </c>
      <c r="AU16" s="160">
        <v>11.67</v>
      </c>
      <c r="AV16" s="31"/>
      <c r="AX16" t="s">
        <v>21</v>
      </c>
    </row>
    <row r="17" spans="1:48" ht="15.4" customHeight="1" x14ac:dyDescent="0.2">
      <c r="A17" s="10"/>
      <c r="B17" s="104" t="s">
        <v>44</v>
      </c>
      <c r="C17" s="136" t="s">
        <v>52</v>
      </c>
      <c r="D17" s="136"/>
      <c r="E17" s="136" t="s">
        <v>45</v>
      </c>
      <c r="F17" s="136" t="s">
        <v>46</v>
      </c>
      <c r="G17" s="136"/>
      <c r="H17" s="136"/>
      <c r="I17" s="136" t="s">
        <v>45</v>
      </c>
      <c r="J17" s="136" t="s">
        <v>46</v>
      </c>
      <c r="K17" s="136"/>
      <c r="L17" s="136"/>
      <c r="M17" s="136" t="s">
        <v>45</v>
      </c>
      <c r="N17" s="136" t="s">
        <v>46</v>
      </c>
      <c r="O17" s="83"/>
      <c r="P17" s="83"/>
      <c r="Q17" s="128" t="s">
        <v>59</v>
      </c>
      <c r="R17" s="83" t="s">
        <v>46</v>
      </c>
      <c r="S17" s="83"/>
      <c r="T17" s="83"/>
      <c r="U17" s="83" t="s">
        <v>45</v>
      </c>
      <c r="V17" s="83" t="s">
        <v>46</v>
      </c>
      <c r="W17" s="83"/>
      <c r="X17" s="83"/>
      <c r="Y17" s="83" t="s">
        <v>45</v>
      </c>
      <c r="Z17" s="83" t="s">
        <v>46</v>
      </c>
      <c r="AA17" s="83"/>
      <c r="AB17" s="83"/>
      <c r="AC17" s="83" t="s">
        <v>32</v>
      </c>
      <c r="AD17" s="83" t="s">
        <v>32</v>
      </c>
      <c r="AE17" s="83"/>
      <c r="AF17" s="83"/>
      <c r="AG17" s="83" t="s">
        <v>45</v>
      </c>
      <c r="AH17" s="105"/>
      <c r="AI17" s="106">
        <f>COUNTIF(C17:AG17,$AT$16)*$AU$16+COUNTIF(C17:AG17,$AT$17)*$AU$17+COUNTIF(C17:AG17,$AT$18)*$AU$18+COUNTIF(C17:AG17,$AT$19)*$AU$19+COUNTIF(C17:AG17,$AT$20)*$AU$20+COUNTIF(C17:AG17,$AT$21)*$AU$21+COUNTIF(C17:AG17,$AT$25)*$AU$25+COUNTIF(C17:AG17,$AT$26)*$AU$26</f>
        <v>152.66999999999999</v>
      </c>
      <c r="AJ17" s="107"/>
      <c r="AK17" s="108"/>
      <c r="AL17" s="109"/>
      <c r="AM17" s="109" t="s">
        <v>82</v>
      </c>
      <c r="AN17" s="110">
        <f>AI17+AJ17+AK17+AL17</f>
        <v>152.66999999999999</v>
      </c>
      <c r="AO17" s="110">
        <f>AM17+AN17</f>
        <v>181.17</v>
      </c>
      <c r="AP17" s="105"/>
      <c r="AQ17" s="111">
        <f t="shared" ref="AQ17:AQ22" si="2">AN17-$AP$16</f>
        <v>32.669999999999987</v>
      </c>
      <c r="AR17" s="68">
        <f>AN17-AP16</f>
        <v>32.669999999999987</v>
      </c>
      <c r="AS17" s="159"/>
      <c r="AT17" s="140" t="s">
        <v>53</v>
      </c>
      <c r="AU17" s="140">
        <v>8</v>
      </c>
      <c r="AV17" s="31"/>
    </row>
    <row r="18" spans="1:48" ht="15.4" customHeight="1" x14ac:dyDescent="0.2">
      <c r="A18" s="10"/>
      <c r="B18" s="104" t="s">
        <v>49</v>
      </c>
      <c r="C18" s="83" t="s">
        <v>46</v>
      </c>
      <c r="D18" s="83"/>
      <c r="E18" s="83"/>
      <c r="F18" s="83" t="s">
        <v>45</v>
      </c>
      <c r="G18" s="83" t="s">
        <v>46</v>
      </c>
      <c r="H18" s="83"/>
      <c r="I18" s="83"/>
      <c r="J18" s="83" t="s">
        <v>45</v>
      </c>
      <c r="K18" s="83" t="s">
        <v>46</v>
      </c>
      <c r="L18" s="83"/>
      <c r="M18" s="83"/>
      <c r="N18" s="83" t="s">
        <v>45</v>
      </c>
      <c r="O18" s="83" t="s">
        <v>46</v>
      </c>
      <c r="P18" s="83"/>
      <c r="Q18" s="83"/>
      <c r="R18" s="83" t="s">
        <v>45</v>
      </c>
      <c r="S18" s="83" t="s">
        <v>46</v>
      </c>
      <c r="T18" s="83"/>
      <c r="U18" s="83"/>
      <c r="V18" s="83" t="s">
        <v>45</v>
      </c>
      <c r="W18" s="83" t="s">
        <v>46</v>
      </c>
      <c r="X18" s="83"/>
      <c r="Y18" s="83"/>
      <c r="Z18" s="83" t="s">
        <v>45</v>
      </c>
      <c r="AA18" s="83" t="s">
        <v>46</v>
      </c>
      <c r="AB18" s="83"/>
      <c r="AC18" s="83"/>
      <c r="AD18" s="83" t="s">
        <v>45</v>
      </c>
      <c r="AE18" s="83" t="s">
        <v>46</v>
      </c>
      <c r="AF18" s="83"/>
      <c r="AG18" s="83"/>
      <c r="AH18" s="105"/>
      <c r="AI18" s="106">
        <f>COUNTIF(C18:AG18,$AT$16)*$AU$16+COUNTIF(C18:AG18,$AT$17)*$AU$17+COUNTIF(C18:AG18,$AT$18)*$AU$18+COUNTIF(C18:AG18,$AT$19)*$AU$19+COUNTIF(C18:AG18,$AT$20)*$AU$20+COUNTIF(C18:AG18,$AT$22)*$AU$22</f>
        <v>172.32999999999998</v>
      </c>
      <c r="AJ18" s="107"/>
      <c r="AK18" s="108"/>
      <c r="AL18" s="109"/>
      <c r="AM18" s="109"/>
      <c r="AN18" s="110">
        <f t="shared" ref="AN18:AN56" si="3">AI18+AJ18+AK18+AL18</f>
        <v>172.32999999999998</v>
      </c>
      <c r="AO18" s="110">
        <f t="shared" ref="AO18:AO56" si="4">AM18+AN18</f>
        <v>172.32999999999998</v>
      </c>
      <c r="AP18" s="105"/>
      <c r="AQ18" s="111">
        <f t="shared" si="2"/>
        <v>52.329999999999984</v>
      </c>
      <c r="AR18" s="68">
        <f>AN18-AP16</f>
        <v>52.329999999999984</v>
      </c>
      <c r="AS18" s="159" t="s">
        <v>24</v>
      </c>
      <c r="AT18" s="140" t="s">
        <v>46</v>
      </c>
      <c r="AU18" s="160">
        <v>11.33</v>
      </c>
      <c r="AV18" s="31"/>
    </row>
    <row r="19" spans="1:48" ht="15.4" customHeight="1" x14ac:dyDescent="0.2">
      <c r="A19" s="10"/>
      <c r="B19" s="104" t="s">
        <v>47</v>
      </c>
      <c r="C19" s="83" t="s">
        <v>45</v>
      </c>
      <c r="D19" s="83" t="s">
        <v>46</v>
      </c>
      <c r="E19" s="83"/>
      <c r="F19" s="83"/>
      <c r="G19" s="83" t="s">
        <v>45</v>
      </c>
      <c r="H19" s="83" t="s">
        <v>46</v>
      </c>
      <c r="I19" s="83"/>
      <c r="J19" s="83"/>
      <c r="K19" s="83" t="s">
        <v>45</v>
      </c>
      <c r="L19" s="83" t="s">
        <v>46</v>
      </c>
      <c r="M19" s="83"/>
      <c r="N19" s="83"/>
      <c r="O19" s="83" t="s">
        <v>32</v>
      </c>
      <c r="P19" s="83" t="s">
        <v>32</v>
      </c>
      <c r="Q19" s="83"/>
      <c r="R19" s="83"/>
      <c r="S19" s="83" t="s">
        <v>45</v>
      </c>
      <c r="T19" s="83" t="s">
        <v>46</v>
      </c>
      <c r="U19" s="83"/>
      <c r="V19" s="83"/>
      <c r="W19" s="83" t="s">
        <v>45</v>
      </c>
      <c r="X19" s="83" t="s">
        <v>46</v>
      </c>
      <c r="Y19" s="83"/>
      <c r="Z19" s="83"/>
      <c r="AA19" s="83" t="s">
        <v>45</v>
      </c>
      <c r="AB19" s="83" t="s">
        <v>46</v>
      </c>
      <c r="AC19" s="83"/>
      <c r="AD19" s="83"/>
      <c r="AE19" s="128" t="s">
        <v>56</v>
      </c>
      <c r="AF19" s="83" t="s">
        <v>46</v>
      </c>
      <c r="AG19" s="83"/>
      <c r="AH19" s="105"/>
      <c r="AI19" s="106">
        <f>COUNTIF(C19:AG19,$AT$16)*$AU$16+COUNTIF(C19:AG19,$AT$17)*$AU$17+COUNTIF(C19:AG19,$AT$18)*$AU$18+COUNTIF(C19:AG19,$AT$19)*$AU$19+COUNTIF(C19:AG19,$AT$20)*$AU$20+COUNTIF(C19:AG19,$AT$21)*$AU$21+COUNTIF(C19:AG19,$AT$22)*$AU$22+COUNTIF(C19:AG19,$AT$23)*$AU$23</f>
        <v>149.49999999999997</v>
      </c>
      <c r="AJ19" s="107"/>
      <c r="AK19" s="108"/>
      <c r="AL19" s="109"/>
      <c r="AM19" s="109" t="s">
        <v>83</v>
      </c>
      <c r="AN19" s="110">
        <f t="shared" si="3"/>
        <v>149.49999999999997</v>
      </c>
      <c r="AO19" s="110">
        <f t="shared" si="4"/>
        <v>183.99999999999997</v>
      </c>
      <c r="AP19" s="105"/>
      <c r="AQ19" s="111">
        <f t="shared" si="2"/>
        <v>29.499999999999972</v>
      </c>
      <c r="AR19" s="68">
        <f>AN19-AP16</f>
        <v>29.499999999999972</v>
      </c>
      <c r="AS19" s="159"/>
      <c r="AT19" s="140" t="s">
        <v>51</v>
      </c>
      <c r="AU19" s="160">
        <v>2.83</v>
      </c>
      <c r="AV19" s="31"/>
    </row>
    <row r="20" spans="1:48" ht="13.5" customHeight="1" x14ac:dyDescent="0.2">
      <c r="A20" s="10"/>
      <c r="B20" s="104" t="s">
        <v>48</v>
      </c>
      <c r="C20" s="82"/>
      <c r="D20" s="83" t="s">
        <v>45</v>
      </c>
      <c r="E20" s="83" t="s">
        <v>46</v>
      </c>
      <c r="F20" s="83"/>
      <c r="G20" s="83"/>
      <c r="H20" s="83" t="s">
        <v>45</v>
      </c>
      <c r="I20" s="83" t="s">
        <v>46</v>
      </c>
      <c r="J20" s="83"/>
      <c r="K20" s="83"/>
      <c r="L20" s="83" t="s">
        <v>45</v>
      </c>
      <c r="M20" s="83" t="s">
        <v>46</v>
      </c>
      <c r="N20" s="83"/>
      <c r="O20" s="83"/>
      <c r="P20" s="83" t="s">
        <v>45</v>
      </c>
      <c r="Q20" s="83" t="s">
        <v>46</v>
      </c>
      <c r="R20" s="83"/>
      <c r="S20" s="83"/>
      <c r="T20" s="83" t="s">
        <v>45</v>
      </c>
      <c r="U20" s="83" t="s">
        <v>46</v>
      </c>
      <c r="V20" s="83"/>
      <c r="W20" s="83"/>
      <c r="X20" s="83" t="s">
        <v>32</v>
      </c>
      <c r="Y20" s="83" t="s">
        <v>32</v>
      </c>
      <c r="Z20" s="83"/>
      <c r="AA20" s="83"/>
      <c r="AB20" s="83" t="s">
        <v>45</v>
      </c>
      <c r="AC20" s="83" t="s">
        <v>46</v>
      </c>
      <c r="AD20" s="83"/>
      <c r="AE20" s="83"/>
      <c r="AF20" s="83" t="s">
        <v>45</v>
      </c>
      <c r="AG20" s="83" t="s">
        <v>51</v>
      </c>
      <c r="AH20" s="105"/>
      <c r="AI20" s="106">
        <f>COUNTIF(C20:AG20,$AT$16)*$AU$16+COUNTIF(C20:AG20,$AT$17)*$AU$17+COUNTIF(C20:AG20,$AT$18)*$AU$18+COUNTIF(C20:AG20,$AT$19)*$AU$19+COUNTIF(C20:AG20,$AT$20)*$AU$20+COUNTIF(C20:AG20,$AT$21)*$AU$21</f>
        <v>152.50000000000003</v>
      </c>
      <c r="AJ20" s="107"/>
      <c r="AK20" s="108"/>
      <c r="AL20" s="109"/>
      <c r="AM20" s="109" t="s">
        <v>79</v>
      </c>
      <c r="AN20" s="110">
        <f t="shared" si="3"/>
        <v>152.50000000000003</v>
      </c>
      <c r="AO20" s="110">
        <f t="shared" si="4"/>
        <v>175.50000000000003</v>
      </c>
      <c r="AP20" s="105"/>
      <c r="AQ20" s="111">
        <f t="shared" si="2"/>
        <v>32.500000000000028</v>
      </c>
      <c r="AR20" s="68">
        <f>AN20-AP16</f>
        <v>32.500000000000028</v>
      </c>
      <c r="AS20" s="159"/>
      <c r="AT20" s="140" t="s">
        <v>52</v>
      </c>
      <c r="AU20" s="140">
        <v>8.5</v>
      </c>
      <c r="AV20" s="31"/>
    </row>
    <row r="21" spans="1:48" ht="13.5" customHeight="1" x14ac:dyDescent="0.2">
      <c r="A21" s="10"/>
      <c r="B21" s="104" t="s">
        <v>58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 t="s">
        <v>53</v>
      </c>
      <c r="O21" s="83" t="s">
        <v>53</v>
      </c>
      <c r="P21" s="83" t="s">
        <v>53</v>
      </c>
      <c r="Q21" s="147" t="s">
        <v>53</v>
      </c>
      <c r="R21" s="83" t="s">
        <v>53</v>
      </c>
      <c r="S21" s="83"/>
      <c r="T21" s="83"/>
      <c r="U21" s="83" t="s">
        <v>53</v>
      </c>
      <c r="V21" s="83" t="s">
        <v>53</v>
      </c>
      <c r="W21" s="83" t="s">
        <v>53</v>
      </c>
      <c r="X21" s="83" t="s">
        <v>53</v>
      </c>
      <c r="Y21" s="83" t="s">
        <v>53</v>
      </c>
      <c r="Z21" s="83"/>
      <c r="AA21" s="83"/>
      <c r="AB21" s="83" t="s">
        <v>53</v>
      </c>
      <c r="AC21" s="83" t="s">
        <v>53</v>
      </c>
      <c r="AD21" s="83" t="s">
        <v>53</v>
      </c>
      <c r="AE21" s="83" t="s">
        <v>45</v>
      </c>
      <c r="AF21" s="83" t="s">
        <v>53</v>
      </c>
      <c r="AG21" s="83"/>
      <c r="AH21" s="105"/>
      <c r="AI21" s="106">
        <f>COUNTIF(C21:AG21,$AT$16)*$AU$16+COUNTIF(C21:AG21,$AT$17)*$AU$17+COUNTIF(C21:AG21,$AT$18)*$AU$18+COUNTIF(C21:AG21,$AT$19)*$AU$19+COUNTIF(C21:AG21,$AT$20)*$AU$20+COUNTIF(C21:AG21,$AT$21)*$AU$21+COUNTIF(C21:AG21,$AT$23)*$AU$23</f>
        <v>123.67</v>
      </c>
      <c r="AJ21" s="107"/>
      <c r="AK21" s="108"/>
      <c r="AL21" s="109"/>
      <c r="AM21" s="109"/>
      <c r="AN21" s="110">
        <f t="shared" si="3"/>
        <v>123.67</v>
      </c>
      <c r="AO21" s="110">
        <f t="shared" si="4"/>
        <v>123.67</v>
      </c>
      <c r="AP21" s="105"/>
      <c r="AQ21" s="111">
        <f t="shared" si="2"/>
        <v>3.6700000000000017</v>
      </c>
      <c r="AR21" s="68">
        <f>AN21-AP16</f>
        <v>3.6700000000000017</v>
      </c>
      <c r="AS21" s="159"/>
      <c r="AT21" s="140" t="s">
        <v>54</v>
      </c>
      <c r="AU21" s="140">
        <v>7</v>
      </c>
      <c r="AV21" s="31"/>
    </row>
    <row r="22" spans="1:48" ht="13.5" customHeight="1" x14ac:dyDescent="0.2">
      <c r="A22" s="10"/>
      <c r="B22" s="104" t="s">
        <v>50</v>
      </c>
      <c r="C22" s="87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 t="s">
        <v>53</v>
      </c>
      <c r="O22" s="83" t="s">
        <v>45</v>
      </c>
      <c r="P22" s="83" t="s">
        <v>46</v>
      </c>
      <c r="Q22" s="83"/>
      <c r="R22" s="83"/>
      <c r="S22" s="83"/>
      <c r="T22" s="83"/>
      <c r="U22" s="83" t="s">
        <v>53</v>
      </c>
      <c r="V22" s="83" t="s">
        <v>53</v>
      </c>
      <c r="W22" s="83" t="s">
        <v>53</v>
      </c>
      <c r="X22" s="83" t="s">
        <v>45</v>
      </c>
      <c r="Y22" s="83" t="s">
        <v>46</v>
      </c>
      <c r="Z22" s="83"/>
      <c r="AA22" s="83"/>
      <c r="AB22" s="83" t="s">
        <v>53</v>
      </c>
      <c r="AC22" s="83" t="s">
        <v>45</v>
      </c>
      <c r="AD22" s="83" t="s">
        <v>46</v>
      </c>
      <c r="AE22" s="83"/>
      <c r="AF22" s="83"/>
      <c r="AG22" s="83"/>
      <c r="AH22" s="105"/>
      <c r="AI22" s="106">
        <f>COUNTIF(C22:AG22,$AT$16)*$AU$16+COUNTIF(C22:AG22,$AT$17)*$AU$17+COUNTIF(C22:AG22,$AT$18)*$AU$18+COUNTIF(C22:AG22,$AT$19)*$AU$19+COUNTIF(C22:AG22,$AT$20)*$AU$20+COUNTIF(C22:AG22,$AT$23)*$AU$23</f>
        <v>109</v>
      </c>
      <c r="AJ22" s="107"/>
      <c r="AK22" s="108"/>
      <c r="AL22" s="109"/>
      <c r="AM22" s="109"/>
      <c r="AN22" s="110">
        <f t="shared" si="3"/>
        <v>109</v>
      </c>
      <c r="AO22" s="110">
        <f>AM22+AN22</f>
        <v>109</v>
      </c>
      <c r="AP22" s="105"/>
      <c r="AQ22" s="111">
        <f t="shared" si="2"/>
        <v>-11</v>
      </c>
      <c r="AR22" s="68">
        <f>AN22-AP16</f>
        <v>-11</v>
      </c>
      <c r="AS22" s="159"/>
      <c r="AT22" s="140" t="s">
        <v>56</v>
      </c>
      <c r="AU22" s="140">
        <v>0.17</v>
      </c>
      <c r="AV22" s="153"/>
    </row>
    <row r="23" spans="1:48" ht="14.25" customHeight="1" x14ac:dyDescent="0.2">
      <c r="A23" s="10"/>
      <c r="B23" s="115" t="s">
        <v>3</v>
      </c>
      <c r="C23" s="116">
        <v>1</v>
      </c>
      <c r="D23" s="147">
        <v>2</v>
      </c>
      <c r="E23" s="83">
        <v>3</v>
      </c>
      <c r="F23" s="83">
        <v>4</v>
      </c>
      <c r="G23" s="83">
        <v>5</v>
      </c>
      <c r="H23" s="83">
        <v>6</v>
      </c>
      <c r="I23" s="116">
        <v>7</v>
      </c>
      <c r="J23" s="116">
        <v>8</v>
      </c>
      <c r="K23" s="147">
        <v>9</v>
      </c>
      <c r="L23" s="83">
        <v>10</v>
      </c>
      <c r="M23" s="83">
        <v>11</v>
      </c>
      <c r="N23" s="83">
        <v>12</v>
      </c>
      <c r="O23" s="83">
        <v>13</v>
      </c>
      <c r="P23" s="116">
        <v>14</v>
      </c>
      <c r="Q23" s="116">
        <v>15</v>
      </c>
      <c r="R23" s="147">
        <v>16</v>
      </c>
      <c r="S23" s="83">
        <v>17</v>
      </c>
      <c r="T23" s="83">
        <v>18</v>
      </c>
      <c r="U23" s="83">
        <v>19</v>
      </c>
      <c r="V23" s="83">
        <v>20</v>
      </c>
      <c r="W23" s="116">
        <v>21</v>
      </c>
      <c r="X23" s="116">
        <v>22</v>
      </c>
      <c r="Y23" s="134">
        <v>23</v>
      </c>
      <c r="Z23" s="83">
        <v>24</v>
      </c>
      <c r="AA23" s="83">
        <v>25</v>
      </c>
      <c r="AB23" s="83">
        <v>26</v>
      </c>
      <c r="AC23" s="83">
        <v>27</v>
      </c>
      <c r="AD23" s="116">
        <v>28</v>
      </c>
      <c r="AE23" s="84"/>
      <c r="AF23" s="84"/>
      <c r="AG23" s="84"/>
      <c r="AH23" s="117">
        <v>136.80000000000001</v>
      </c>
      <c r="AI23" s="118"/>
      <c r="AJ23" s="119"/>
      <c r="AK23" s="108"/>
      <c r="AL23" s="108"/>
      <c r="AM23" s="109"/>
      <c r="AN23" s="110"/>
      <c r="AO23" s="110"/>
      <c r="AP23" s="117">
        <v>152</v>
      </c>
      <c r="AQ23" s="120"/>
      <c r="AR23" s="66"/>
      <c r="AS23" s="161"/>
      <c r="AT23" s="140" t="s">
        <v>55</v>
      </c>
      <c r="AU23" s="142">
        <v>3.66</v>
      </c>
      <c r="AV23" s="153"/>
    </row>
    <row r="24" spans="1:48" ht="15.4" customHeight="1" x14ac:dyDescent="0.2">
      <c r="A24" s="10"/>
      <c r="B24" s="104" t="s">
        <v>44</v>
      </c>
      <c r="C24" s="83" t="s">
        <v>46</v>
      </c>
      <c r="D24" s="83"/>
      <c r="E24" s="83"/>
      <c r="F24" s="83" t="s">
        <v>45</v>
      </c>
      <c r="G24" s="83" t="s">
        <v>46</v>
      </c>
      <c r="H24" s="83"/>
      <c r="I24" s="83"/>
      <c r="J24" s="83" t="s">
        <v>45</v>
      </c>
      <c r="K24" s="83" t="s">
        <v>46</v>
      </c>
      <c r="L24" s="83"/>
      <c r="M24" s="83"/>
      <c r="N24" s="83" t="s">
        <v>32</v>
      </c>
      <c r="O24" s="83" t="s">
        <v>32</v>
      </c>
      <c r="P24" s="83"/>
      <c r="Q24" s="83"/>
      <c r="R24" s="83" t="s">
        <v>45</v>
      </c>
      <c r="S24" s="83" t="s">
        <v>46</v>
      </c>
      <c r="T24" s="83"/>
      <c r="U24" s="83"/>
      <c r="V24" s="83" t="s">
        <v>45</v>
      </c>
      <c r="W24" s="83" t="s">
        <v>46</v>
      </c>
      <c r="X24" s="83"/>
      <c r="Y24" s="83"/>
      <c r="Z24" s="83" t="s">
        <v>45</v>
      </c>
      <c r="AA24" s="83" t="s">
        <v>46</v>
      </c>
      <c r="AB24" s="83"/>
      <c r="AC24" s="83"/>
      <c r="AD24" s="83" t="s">
        <v>45</v>
      </c>
      <c r="AE24" s="84"/>
      <c r="AF24" s="122"/>
      <c r="AG24" s="122"/>
      <c r="AH24" s="114"/>
      <c r="AI24" s="121">
        <f>COUNTIF(C24:AG24,$AT$16)*$AU$16+COUNTIF(C24:AG24,$AT$17)*$AU$17+COUNTIF(C24:AG24,$AT$18)*$AU$18+COUNTIF(C24:AG24,$AT$19)*$AU$19+COUNTIF(C24:AG24,$AT$20)*$AU$20+COUNTIF(C24:AG24,$AT$25)*$AU$25+COUNTIF(C24:AG24,$AT$21)*$AU$21</f>
        <v>138</v>
      </c>
      <c r="AJ24" s="107"/>
      <c r="AK24" s="108"/>
      <c r="AL24" s="108"/>
      <c r="AM24" s="109" t="s">
        <v>79</v>
      </c>
      <c r="AN24" s="110">
        <f t="shared" si="3"/>
        <v>138</v>
      </c>
      <c r="AO24" s="110">
        <f t="shared" si="4"/>
        <v>161</v>
      </c>
      <c r="AP24" s="114"/>
      <c r="AQ24" s="111">
        <f t="shared" ref="AQ24:AQ29" si="5">AN24-$AP$23</f>
        <v>-14</v>
      </c>
      <c r="AR24" s="68">
        <f t="shared" ref="AR24:AR29" si="6">AR17+AQ24</f>
        <v>18.669999999999987</v>
      </c>
      <c r="AS24" s="161"/>
      <c r="AT24" s="140" t="s">
        <v>57</v>
      </c>
      <c r="AU24" s="141">
        <v>3.34</v>
      </c>
      <c r="AV24" s="153"/>
    </row>
    <row r="25" spans="1:48" ht="15.4" customHeight="1" x14ac:dyDescent="0.2">
      <c r="A25" s="10"/>
      <c r="B25" s="104" t="s">
        <v>49</v>
      </c>
      <c r="C25" s="83" t="s">
        <v>45</v>
      </c>
      <c r="D25" s="83" t="s">
        <v>46</v>
      </c>
      <c r="E25" s="83"/>
      <c r="F25" s="83"/>
      <c r="G25" s="83" t="s">
        <v>32</v>
      </c>
      <c r="H25" s="83" t="s">
        <v>32</v>
      </c>
      <c r="I25" s="83"/>
      <c r="J25" s="83"/>
      <c r="K25" s="83" t="s">
        <v>45</v>
      </c>
      <c r="L25" s="83" t="s">
        <v>46</v>
      </c>
      <c r="M25" s="83"/>
      <c r="N25" s="83"/>
      <c r="O25" s="83" t="s">
        <v>45</v>
      </c>
      <c r="P25" s="83" t="s">
        <v>46</v>
      </c>
      <c r="Q25" s="83"/>
      <c r="R25" s="83"/>
      <c r="S25" s="83" t="s">
        <v>45</v>
      </c>
      <c r="T25" s="83" t="s">
        <v>46</v>
      </c>
      <c r="U25" s="83"/>
      <c r="V25" s="83"/>
      <c r="W25" s="83" t="s">
        <v>45</v>
      </c>
      <c r="X25" s="83" t="s">
        <v>46</v>
      </c>
      <c r="Y25" s="83"/>
      <c r="Z25" s="83"/>
      <c r="AA25" s="83" t="s">
        <v>32</v>
      </c>
      <c r="AB25" s="83" t="s">
        <v>32</v>
      </c>
      <c r="AC25" s="83"/>
      <c r="AD25" s="83"/>
      <c r="AE25" s="84"/>
      <c r="AF25" s="122"/>
      <c r="AG25" s="122"/>
      <c r="AH25" s="105"/>
      <c r="AI25" s="121">
        <f>COUNTIF(C25:AG25,$AT$16)*$AU$16+COUNTIF(C25:AG25,$AT$17)*$AU$17+COUNTIF(C25:AG25,$AT$18)*$AU$18+COUNTIF(C25:AG25,$AT$19)*$AU$19+COUNTIF(C25:AG25,$AT$20)*$AU$20+COUNTIF(C25:AG25,$AT$21)*$AU$21+COUNTIF(C25:AG25,$AT$25)*$AU$25</f>
        <v>115</v>
      </c>
      <c r="AJ25" s="107"/>
      <c r="AK25" s="108"/>
      <c r="AL25" s="108"/>
      <c r="AM25" s="109" t="s">
        <v>80</v>
      </c>
      <c r="AN25" s="110">
        <f t="shared" si="3"/>
        <v>115</v>
      </c>
      <c r="AO25" s="110">
        <f t="shared" si="4"/>
        <v>161</v>
      </c>
      <c r="AP25" s="105"/>
      <c r="AQ25" s="111">
        <f t="shared" si="5"/>
        <v>-37</v>
      </c>
      <c r="AR25" s="68">
        <f t="shared" si="6"/>
        <v>15.329999999999984</v>
      </c>
      <c r="AS25" s="162"/>
      <c r="AT25" s="142" t="s">
        <v>59</v>
      </c>
      <c r="AU25" s="143">
        <v>6.17</v>
      </c>
      <c r="AV25" s="153"/>
    </row>
    <row r="26" spans="1:48" ht="15.4" customHeight="1" x14ac:dyDescent="0.2">
      <c r="A26" s="10"/>
      <c r="B26" s="104" t="s">
        <v>47</v>
      </c>
      <c r="C26" s="83"/>
      <c r="D26" s="83" t="s">
        <v>32</v>
      </c>
      <c r="E26" s="83" t="s">
        <v>32</v>
      </c>
      <c r="F26" s="83"/>
      <c r="G26" s="83"/>
      <c r="H26" s="83" t="s">
        <v>45</v>
      </c>
      <c r="I26" s="147" t="s">
        <v>46</v>
      </c>
      <c r="J26" s="147"/>
      <c r="K26" s="147"/>
      <c r="L26" s="147" t="s">
        <v>45</v>
      </c>
      <c r="M26" s="147" t="s">
        <v>46</v>
      </c>
      <c r="N26" s="83"/>
      <c r="O26" s="83"/>
      <c r="P26" s="83" t="s">
        <v>45</v>
      </c>
      <c r="Q26" s="83" t="s">
        <v>46</v>
      </c>
      <c r="R26" s="83"/>
      <c r="S26" s="83"/>
      <c r="T26" s="83" t="s">
        <v>32</v>
      </c>
      <c r="U26" s="83" t="s">
        <v>32</v>
      </c>
      <c r="V26" s="83"/>
      <c r="W26" s="83"/>
      <c r="X26" s="83" t="s">
        <v>45</v>
      </c>
      <c r="Y26" s="83" t="s">
        <v>46</v>
      </c>
      <c r="Z26" s="83"/>
      <c r="AA26" s="83"/>
      <c r="AB26" s="83" t="s">
        <v>45</v>
      </c>
      <c r="AC26" s="83" t="s">
        <v>46</v>
      </c>
      <c r="AD26" s="83"/>
      <c r="AE26" s="84"/>
      <c r="AF26" s="122"/>
      <c r="AG26" s="122"/>
      <c r="AH26" s="105"/>
      <c r="AI26" s="121">
        <f>COUNTIF(C26:AG26,$AT$16)*$AU$16+COUNTIF(C26:AG26,$AT$17)*$AU$17+COUNTIF(C26:AG26,$AT$18)*$AU$18+COUNTIF(C26:AG26,$AT$19)*$AU$19+COUNTIF(C26:AG26,$AT$20)*$AU$20+COUNTIF(C26:AG26,$AT$25)*$AU$25</f>
        <v>115</v>
      </c>
      <c r="AJ26" s="107"/>
      <c r="AK26" s="108"/>
      <c r="AL26" s="108"/>
      <c r="AM26" s="109" t="s">
        <v>80</v>
      </c>
      <c r="AN26" s="110">
        <f t="shared" si="3"/>
        <v>115</v>
      </c>
      <c r="AO26" s="110">
        <f t="shared" si="4"/>
        <v>161</v>
      </c>
      <c r="AP26" s="105"/>
      <c r="AQ26" s="111">
        <f t="shared" si="5"/>
        <v>-37</v>
      </c>
      <c r="AR26" s="68">
        <f t="shared" si="6"/>
        <v>-7.5000000000000284</v>
      </c>
      <c r="AS26" s="162"/>
      <c r="AT26" s="142" t="s">
        <v>65</v>
      </c>
      <c r="AU26" s="143">
        <v>3</v>
      </c>
      <c r="AV26" s="153"/>
    </row>
    <row r="27" spans="1:48" ht="15.4" customHeight="1" x14ac:dyDescent="0.2">
      <c r="A27" s="10"/>
      <c r="B27" s="104" t="s">
        <v>48</v>
      </c>
      <c r="C27" s="83" t="s">
        <v>52</v>
      </c>
      <c r="D27" s="83"/>
      <c r="E27" s="83" t="s">
        <v>45</v>
      </c>
      <c r="F27" s="83" t="s">
        <v>46</v>
      </c>
      <c r="G27" s="83"/>
      <c r="H27" s="83"/>
      <c r="I27" s="83" t="s">
        <v>45</v>
      </c>
      <c r="J27" s="83" t="s">
        <v>46</v>
      </c>
      <c r="K27" s="83"/>
      <c r="L27" s="83"/>
      <c r="M27" s="83" t="s">
        <v>32</v>
      </c>
      <c r="N27" s="83" t="s">
        <v>32</v>
      </c>
      <c r="O27" s="83"/>
      <c r="P27" s="83"/>
      <c r="Q27" s="83" t="s">
        <v>45</v>
      </c>
      <c r="R27" s="83" t="s">
        <v>46</v>
      </c>
      <c r="S27" s="83"/>
      <c r="T27" s="83"/>
      <c r="U27" s="128" t="s">
        <v>65</v>
      </c>
      <c r="V27" s="83" t="s">
        <v>46</v>
      </c>
      <c r="W27" s="83"/>
      <c r="X27" s="83"/>
      <c r="Y27" s="83" t="s">
        <v>45</v>
      </c>
      <c r="Z27" s="83" t="s">
        <v>46</v>
      </c>
      <c r="AA27" s="83"/>
      <c r="AB27" s="83"/>
      <c r="AC27" s="83" t="s">
        <v>45</v>
      </c>
      <c r="AD27" s="83" t="s">
        <v>51</v>
      </c>
      <c r="AE27" s="84"/>
      <c r="AF27" s="122"/>
      <c r="AG27" s="122"/>
      <c r="AH27" s="105"/>
      <c r="AI27" s="121">
        <f>COUNTIF(C27:AG27,$AT$16)*$AU$16+COUNTIF(C27:AG27,$AT$17)*$AU$17+COUNTIF(C27:AG27,$AT$18)*$AU$18+COUNTIF(C27:AG27,$AT$19)*$AU$19+COUNTIF(C27:AG27,$AT$20)*$AU$20+COUNTIF(C27:AG27,$AT$25)*$AU$25+COUNTIF(C27:AG27,$AT$26)*$AU$26+COUNTIF(C27:AG27,$AT$27)*$AU$27</f>
        <v>129.32999999999998</v>
      </c>
      <c r="AJ27" s="107"/>
      <c r="AK27" s="108"/>
      <c r="AL27" s="108"/>
      <c r="AM27" s="109" t="s">
        <v>84</v>
      </c>
      <c r="AN27" s="110">
        <f t="shared" si="3"/>
        <v>129.32999999999998</v>
      </c>
      <c r="AO27" s="110">
        <f t="shared" si="4"/>
        <v>161</v>
      </c>
      <c r="AP27" s="105"/>
      <c r="AQ27" s="111">
        <f t="shared" si="5"/>
        <v>-22.670000000000016</v>
      </c>
      <c r="AR27" s="68">
        <f t="shared" si="6"/>
        <v>9.8300000000000125</v>
      </c>
      <c r="AS27" s="162"/>
      <c r="AT27" s="142" t="s">
        <v>60</v>
      </c>
      <c r="AU27" s="142">
        <v>2</v>
      </c>
      <c r="AV27" s="153"/>
    </row>
    <row r="28" spans="1:48" ht="15.4" customHeight="1" x14ac:dyDescent="0.2">
      <c r="A28" s="10"/>
      <c r="B28" s="104" t="s">
        <v>58</v>
      </c>
      <c r="C28" s="129"/>
      <c r="D28" s="83" t="s">
        <v>45</v>
      </c>
      <c r="E28" s="83" t="s">
        <v>46</v>
      </c>
      <c r="F28" s="83"/>
      <c r="G28" s="83"/>
      <c r="H28" s="83" t="s">
        <v>53</v>
      </c>
      <c r="I28" s="83"/>
      <c r="J28" s="83"/>
      <c r="K28" s="83" t="s">
        <v>53</v>
      </c>
      <c r="L28" s="154" t="s">
        <v>62</v>
      </c>
      <c r="M28" s="83" t="s">
        <v>45</v>
      </c>
      <c r="N28" s="83" t="s">
        <v>46</v>
      </c>
      <c r="O28" s="83"/>
      <c r="P28" s="83"/>
      <c r="Q28" s="83"/>
      <c r="R28" s="83" t="s">
        <v>53</v>
      </c>
      <c r="S28" s="83" t="s">
        <v>53</v>
      </c>
      <c r="T28" s="83" t="s">
        <v>45</v>
      </c>
      <c r="U28" s="83" t="s">
        <v>46</v>
      </c>
      <c r="V28" s="83"/>
      <c r="W28" s="83"/>
      <c r="X28" s="83"/>
      <c r="Y28" s="83"/>
      <c r="Z28" s="83" t="s">
        <v>53</v>
      </c>
      <c r="AA28" s="83" t="s">
        <v>53</v>
      </c>
      <c r="AB28" s="83" t="s">
        <v>53</v>
      </c>
      <c r="AC28" s="83" t="s">
        <v>53</v>
      </c>
      <c r="AD28" s="83"/>
      <c r="AE28" s="84"/>
      <c r="AF28" s="122"/>
      <c r="AG28" s="122"/>
      <c r="AH28" s="105"/>
      <c r="AI28" s="121">
        <f>COUNTIF(C28:AE28,$AT$16)*$AU$16+COUNTIF(C28:AE28,$AT$17)*$AU$17+COUNTIF(C28:AE28,$AT$18)*$AU$18+COUNTIF(C28:AE28,$AT$19)*$AU$19+COUNTIF(C28:AE28,$AT$20)*$AU$20+COUNTIF(C28:AE28,$AT$21)*$AU$21+COUNTIF(C28:AE28,$AT$30)*$AU$30+COUNTIF(C28:AE28,$AT$31)*$AU$31</f>
        <v>134.33000000000001</v>
      </c>
      <c r="AJ28" s="107"/>
      <c r="AK28" s="108"/>
      <c r="AL28" s="108"/>
      <c r="AM28" s="109"/>
      <c r="AN28" s="110">
        <f t="shared" si="3"/>
        <v>134.33000000000001</v>
      </c>
      <c r="AO28" s="110">
        <f>AN28+AM28</f>
        <v>134.33000000000001</v>
      </c>
      <c r="AP28" s="105"/>
      <c r="AQ28" s="111">
        <f t="shared" si="5"/>
        <v>-17.669999999999987</v>
      </c>
      <c r="AR28" s="68">
        <f t="shared" si="6"/>
        <v>-13.999999999999986</v>
      </c>
      <c r="AS28" s="162"/>
      <c r="AT28" s="142" t="s">
        <v>61</v>
      </c>
      <c r="AU28" s="142">
        <v>10.84</v>
      </c>
      <c r="AV28" s="153"/>
    </row>
    <row r="29" spans="1:48" ht="15.4" customHeight="1" x14ac:dyDescent="0.2">
      <c r="A29" s="10"/>
      <c r="B29" s="104" t="s">
        <v>50</v>
      </c>
      <c r="C29" s="129"/>
      <c r="D29" s="83" t="s">
        <v>53</v>
      </c>
      <c r="E29" s="83" t="s">
        <v>53</v>
      </c>
      <c r="F29" s="83" t="s">
        <v>53</v>
      </c>
      <c r="G29" s="83" t="s">
        <v>45</v>
      </c>
      <c r="H29" s="83" t="s">
        <v>46</v>
      </c>
      <c r="I29" s="83"/>
      <c r="J29" s="83"/>
      <c r="K29" s="83" t="s">
        <v>53</v>
      </c>
      <c r="L29" s="83" t="s">
        <v>53</v>
      </c>
      <c r="M29" s="83" t="s">
        <v>53</v>
      </c>
      <c r="N29" s="83" t="s">
        <v>45</v>
      </c>
      <c r="O29" s="83" t="s">
        <v>46</v>
      </c>
      <c r="P29" s="83"/>
      <c r="Q29" s="83"/>
      <c r="R29" s="83" t="s">
        <v>53</v>
      </c>
      <c r="S29" s="83" t="s">
        <v>53</v>
      </c>
      <c r="T29" s="154" t="s">
        <v>109</v>
      </c>
      <c r="U29" s="83" t="s">
        <v>45</v>
      </c>
      <c r="V29" s="147"/>
      <c r="W29" s="83"/>
      <c r="X29" s="83"/>
      <c r="Y29" s="83"/>
      <c r="Z29" s="83"/>
      <c r="AA29" s="83" t="s">
        <v>45</v>
      </c>
      <c r="AB29" s="83" t="s">
        <v>46</v>
      </c>
      <c r="AC29" s="83"/>
      <c r="AD29" s="83"/>
      <c r="AE29" s="84"/>
      <c r="AF29" s="84"/>
      <c r="AG29" s="84"/>
      <c r="AH29" s="105"/>
      <c r="AI29" s="121">
        <f>COUNTIF(C29:AE29,$AT$16)*$AU$16+COUNTIF(C29:AE29,$AT$17)*$AU$17+COUNTIF(C29:AE29,$AT$18)*$AU$18+COUNTIF(C29:AE29,$AT$19)*$AU$19+COUNTIF(C29:AE29,$AT$20)*$AU$20+COUNTIF(C29:AE29,$AT$21)*$AU$21+COUNTIF(C29:AE29,$AT$30)*$AU$30+COUNTIF(C29:AE29,$AT$31)*$AU$31+COUNTIF(C29:AE29,$AT$41)*$AU$41+COUNTIF(C29:AE29,$AT$42)*$AU$42</f>
        <v>153.00000000000003</v>
      </c>
      <c r="AJ29" s="107"/>
      <c r="AK29" s="108"/>
      <c r="AL29" s="109"/>
      <c r="AM29" s="109"/>
      <c r="AN29" s="110">
        <f>AI29+AJ29+AK29+AL29</f>
        <v>153.00000000000003</v>
      </c>
      <c r="AO29" s="110">
        <f>AM29+AN29</f>
        <v>153.00000000000003</v>
      </c>
      <c r="AP29" s="105"/>
      <c r="AQ29" s="111">
        <f t="shared" si="5"/>
        <v>1.0000000000000284</v>
      </c>
      <c r="AR29" s="68">
        <f t="shared" si="6"/>
        <v>-9.9999999999999716</v>
      </c>
      <c r="AS29" s="162"/>
      <c r="AT29" s="142" t="s">
        <v>64</v>
      </c>
      <c r="AU29" s="142">
        <v>5.17</v>
      </c>
      <c r="AV29" s="153"/>
    </row>
    <row r="30" spans="1:48" ht="15" customHeight="1" x14ac:dyDescent="0.2">
      <c r="A30" s="10"/>
      <c r="B30" s="115" t="s">
        <v>4</v>
      </c>
      <c r="C30" s="116">
        <v>1</v>
      </c>
      <c r="D30" s="147">
        <v>2</v>
      </c>
      <c r="E30" s="83">
        <v>3</v>
      </c>
      <c r="F30" s="83">
        <v>4</v>
      </c>
      <c r="G30" s="83">
        <v>5</v>
      </c>
      <c r="H30" s="83">
        <v>6</v>
      </c>
      <c r="I30" s="116">
        <v>7</v>
      </c>
      <c r="J30" s="134">
        <v>8</v>
      </c>
      <c r="K30" s="116">
        <v>9</v>
      </c>
      <c r="L30" s="147">
        <v>10</v>
      </c>
      <c r="M30" s="83">
        <v>11</v>
      </c>
      <c r="N30" s="83">
        <v>12</v>
      </c>
      <c r="O30" s="83">
        <v>13</v>
      </c>
      <c r="P30" s="116">
        <v>14</v>
      </c>
      <c r="Q30" s="116">
        <v>15</v>
      </c>
      <c r="R30" s="147">
        <v>16</v>
      </c>
      <c r="S30" s="83">
        <v>17</v>
      </c>
      <c r="T30" s="83">
        <v>18</v>
      </c>
      <c r="U30" s="83">
        <v>19</v>
      </c>
      <c r="V30" s="83">
        <v>20</v>
      </c>
      <c r="W30" s="116">
        <v>21</v>
      </c>
      <c r="X30" s="116">
        <v>22</v>
      </c>
      <c r="Y30" s="147">
        <v>23</v>
      </c>
      <c r="Z30" s="83">
        <v>24</v>
      </c>
      <c r="AA30" s="83">
        <v>25</v>
      </c>
      <c r="AB30" s="83">
        <v>26</v>
      </c>
      <c r="AC30" s="83">
        <v>27</v>
      </c>
      <c r="AD30" s="116">
        <v>28</v>
      </c>
      <c r="AE30" s="116">
        <v>29</v>
      </c>
      <c r="AF30" s="147">
        <v>30</v>
      </c>
      <c r="AG30" s="83">
        <v>31</v>
      </c>
      <c r="AH30" s="117">
        <v>151.19999999999999</v>
      </c>
      <c r="AI30" s="118"/>
      <c r="AJ30" s="119"/>
      <c r="AK30" s="108"/>
      <c r="AL30" s="108"/>
      <c r="AM30" s="109"/>
      <c r="AN30" s="110"/>
      <c r="AO30" s="110"/>
      <c r="AP30" s="117">
        <v>168</v>
      </c>
      <c r="AQ30" s="120"/>
      <c r="AR30" s="66"/>
      <c r="AS30" s="66"/>
      <c r="AT30" s="142" t="s">
        <v>62</v>
      </c>
      <c r="AU30" s="142">
        <v>1.33</v>
      </c>
      <c r="AV30" s="153"/>
    </row>
    <row r="31" spans="1:48" ht="15.4" customHeight="1" x14ac:dyDescent="0.2">
      <c r="A31" s="10"/>
      <c r="B31" s="104" t="s">
        <v>44</v>
      </c>
      <c r="C31" s="83" t="s">
        <v>46</v>
      </c>
      <c r="D31" s="83"/>
      <c r="E31" s="83"/>
      <c r="F31" s="83" t="s">
        <v>45</v>
      </c>
      <c r="G31" s="83" t="s">
        <v>46</v>
      </c>
      <c r="H31" s="83"/>
      <c r="I31" s="83"/>
      <c r="J31" s="83" t="s">
        <v>45</v>
      </c>
      <c r="K31" s="83" t="s">
        <v>46</v>
      </c>
      <c r="L31" s="83"/>
      <c r="M31" s="83"/>
      <c r="N31" s="83" t="s">
        <v>45</v>
      </c>
      <c r="O31" s="83" t="s">
        <v>46</v>
      </c>
      <c r="P31" s="83"/>
      <c r="Q31" s="83"/>
      <c r="R31" s="83" t="s">
        <v>32</v>
      </c>
      <c r="S31" s="83" t="s">
        <v>46</v>
      </c>
      <c r="T31" s="83"/>
      <c r="U31" s="83"/>
      <c r="V31" s="83" t="s">
        <v>45</v>
      </c>
      <c r="W31" s="83" t="s">
        <v>32</v>
      </c>
      <c r="X31" s="83"/>
      <c r="Y31" s="83"/>
      <c r="Z31" s="83" t="s">
        <v>45</v>
      </c>
      <c r="AA31" s="83" t="s">
        <v>46</v>
      </c>
      <c r="AB31" s="83"/>
      <c r="AC31" s="83"/>
      <c r="AD31" s="83" t="s">
        <v>45</v>
      </c>
      <c r="AE31" s="83" t="s">
        <v>46</v>
      </c>
      <c r="AF31" s="83"/>
      <c r="AG31" s="83"/>
      <c r="AH31" s="105"/>
      <c r="AI31" s="121">
        <f>COUNTIF(C31:AG31,$AT$16)*$AU$16+COUNTIF(C31:AG31,$AT$17)*$AU$17+COUNTIF(C31:AG31,$AT$18)*$AU$18+COUNTIF(C31:AG31,$AT$19)*$AU$19+COUNTIF(C31:AG31,$AT$20)*$AU$20+COUNTIF(C31:AG31,$AT$22)*$AU$22</f>
        <v>149.32999999999998</v>
      </c>
      <c r="AJ31" s="107"/>
      <c r="AK31" s="108"/>
      <c r="AL31" s="108"/>
      <c r="AM31" s="109" t="s">
        <v>79</v>
      </c>
      <c r="AN31" s="110">
        <f t="shared" si="3"/>
        <v>149.32999999999998</v>
      </c>
      <c r="AO31" s="110">
        <f t="shared" si="4"/>
        <v>172.32999999999998</v>
      </c>
      <c r="AP31" s="105"/>
      <c r="AQ31" s="111">
        <f t="shared" ref="AQ31:AQ36" si="7">AN31-$AP$30</f>
        <v>-18.670000000000016</v>
      </c>
      <c r="AR31" s="144">
        <f t="shared" ref="AR31:AR36" si="8">AR24+AQ31</f>
        <v>-2.8421709430404007E-14</v>
      </c>
      <c r="AS31" s="66"/>
      <c r="AT31" s="142" t="s">
        <v>66</v>
      </c>
      <c r="AU31" s="142">
        <v>6.99</v>
      </c>
      <c r="AV31" s="153"/>
    </row>
    <row r="32" spans="1:48" ht="15.4" customHeight="1" x14ac:dyDescent="0.2">
      <c r="A32" s="10"/>
      <c r="B32" s="104" t="s">
        <v>49</v>
      </c>
      <c r="C32" s="83" t="s">
        <v>45</v>
      </c>
      <c r="D32" s="83" t="s">
        <v>46</v>
      </c>
      <c r="E32" s="83"/>
      <c r="F32" s="83"/>
      <c r="G32" s="83" t="s">
        <v>32</v>
      </c>
      <c r="H32" s="83" t="s">
        <v>32</v>
      </c>
      <c r="I32" s="83"/>
      <c r="J32" s="83"/>
      <c r="K32" s="83" t="s">
        <v>45</v>
      </c>
      <c r="L32" s="83" t="s">
        <v>46</v>
      </c>
      <c r="M32" s="83"/>
      <c r="N32" s="83"/>
      <c r="O32" s="128" t="s">
        <v>57</v>
      </c>
      <c r="P32" s="136" t="s">
        <v>46</v>
      </c>
      <c r="Q32" s="136"/>
      <c r="R32" s="136"/>
      <c r="S32" s="136" t="s">
        <v>45</v>
      </c>
      <c r="T32" s="136" t="s">
        <v>46</v>
      </c>
      <c r="U32" s="136"/>
      <c r="V32" s="136"/>
      <c r="W32" s="136" t="s">
        <v>45</v>
      </c>
      <c r="X32" s="136" t="s">
        <v>46</v>
      </c>
      <c r="Y32" s="136"/>
      <c r="Z32" s="136"/>
      <c r="AA32" s="136" t="s">
        <v>45</v>
      </c>
      <c r="AB32" s="136" t="s">
        <v>46</v>
      </c>
      <c r="AC32" s="136"/>
      <c r="AD32" s="136"/>
      <c r="AE32" s="136" t="s">
        <v>45</v>
      </c>
      <c r="AF32" s="136" t="s">
        <v>46</v>
      </c>
      <c r="AG32" s="136"/>
      <c r="AH32" s="105"/>
      <c r="AI32" s="121">
        <f>COUNTIF(C32:AG32,$AT$16)*$AU$16+COUNTIF(C32:AG32,$AT$17)*$AU$17+COUNTIF(C32:AG32,$AT$18)*$AU$18+COUNTIF(C32:AG32,$AT$19)*$AU$19+COUNTIF(C32:AG32,$AT$20)*$AU$20+COUNTIF(C32:AG32,$AT$21)*$AU$21+COUNTIF(C32:AG32,$AT$24)*$AU$24</f>
        <v>152.66999999999999</v>
      </c>
      <c r="AJ32" s="107"/>
      <c r="AK32" s="108"/>
      <c r="AL32" s="108"/>
      <c r="AM32" s="109" t="s">
        <v>81</v>
      </c>
      <c r="AN32" s="110">
        <f t="shared" si="3"/>
        <v>152.66999999999999</v>
      </c>
      <c r="AO32" s="110">
        <f t="shared" si="4"/>
        <v>184</v>
      </c>
      <c r="AP32" s="105"/>
      <c r="AQ32" s="111">
        <f t="shared" si="7"/>
        <v>-15.330000000000013</v>
      </c>
      <c r="AR32" s="144">
        <f t="shared" si="8"/>
        <v>-2.8421709430404007E-14</v>
      </c>
      <c r="AS32" s="66"/>
      <c r="AT32" s="142" t="s">
        <v>67</v>
      </c>
      <c r="AU32" s="142">
        <v>2.34</v>
      </c>
      <c r="AV32" s="153"/>
    </row>
    <row r="33" spans="1:48" ht="15.4" customHeight="1" x14ac:dyDescent="0.2">
      <c r="A33" s="10"/>
      <c r="B33" s="104" t="s">
        <v>47</v>
      </c>
      <c r="C33" s="130"/>
      <c r="D33" s="112" t="s">
        <v>45</v>
      </c>
      <c r="E33" s="83" t="s">
        <v>46</v>
      </c>
      <c r="F33" s="83"/>
      <c r="G33" s="83"/>
      <c r="H33" s="83" t="s">
        <v>45</v>
      </c>
      <c r="I33" s="83" t="s">
        <v>46</v>
      </c>
      <c r="J33" s="83"/>
      <c r="K33" s="83"/>
      <c r="L33" s="112" t="s">
        <v>45</v>
      </c>
      <c r="M33" s="83" t="s">
        <v>46</v>
      </c>
      <c r="N33" s="83"/>
      <c r="O33" s="83"/>
      <c r="P33" s="83" t="s">
        <v>45</v>
      </c>
      <c r="Q33" s="83" t="s">
        <v>46</v>
      </c>
      <c r="R33" s="83"/>
      <c r="S33" s="83"/>
      <c r="T33" s="83" t="s">
        <v>45</v>
      </c>
      <c r="U33" s="83" t="s">
        <v>46</v>
      </c>
      <c r="V33" s="83"/>
      <c r="W33" s="83"/>
      <c r="X33" s="83" t="s">
        <v>45</v>
      </c>
      <c r="Y33" s="83" t="s">
        <v>46</v>
      </c>
      <c r="Z33" s="83"/>
      <c r="AA33" s="83"/>
      <c r="AB33" s="83" t="s">
        <v>45</v>
      </c>
      <c r="AC33" s="83" t="s">
        <v>46</v>
      </c>
      <c r="AD33" s="83"/>
      <c r="AE33" s="83"/>
      <c r="AF33" s="112" t="s">
        <v>45</v>
      </c>
      <c r="AG33" s="112" t="s">
        <v>51</v>
      </c>
      <c r="AH33" s="105"/>
      <c r="AI33" s="121">
        <f>COUNTIF(C33:AG33,$AT$16)*$AU$16+COUNTIF(C33:AG33,$AT$17)*$AU$17+COUNTIF(C33:AG33,$AT$18)*$AU$18+COUNTIF(C33:AG33,$AT$19)*$AU$19+COUNTIF(C33:AG33,$AT$20)*$AU$20+COUNTIF(C33:AG33,$AT$25)*$AU$25</f>
        <v>175.50000000000003</v>
      </c>
      <c r="AJ33" s="107"/>
      <c r="AK33" s="108"/>
      <c r="AL33" s="108"/>
      <c r="AM33" s="109"/>
      <c r="AN33" s="110">
        <f t="shared" si="3"/>
        <v>175.50000000000003</v>
      </c>
      <c r="AO33" s="110">
        <f t="shared" si="4"/>
        <v>175.50000000000003</v>
      </c>
      <c r="AP33" s="105"/>
      <c r="AQ33" s="111">
        <f t="shared" si="7"/>
        <v>7.5000000000000284</v>
      </c>
      <c r="AR33" s="144">
        <f t="shared" si="8"/>
        <v>0</v>
      </c>
      <c r="AS33" s="66"/>
      <c r="AT33" s="142" t="s">
        <v>69</v>
      </c>
      <c r="AU33" s="142">
        <v>3.33</v>
      </c>
      <c r="AV33" s="153"/>
    </row>
    <row r="34" spans="1:48" ht="15.4" customHeight="1" x14ac:dyDescent="0.2">
      <c r="A34" s="10"/>
      <c r="B34" s="104" t="s">
        <v>48</v>
      </c>
      <c r="C34" s="83" t="s">
        <v>52</v>
      </c>
      <c r="D34" s="83"/>
      <c r="E34" s="83" t="s">
        <v>45</v>
      </c>
      <c r="F34" s="83" t="s">
        <v>46</v>
      </c>
      <c r="G34" s="83"/>
      <c r="H34" s="83"/>
      <c r="I34" s="83" t="s">
        <v>45</v>
      </c>
      <c r="J34" s="83" t="s">
        <v>46</v>
      </c>
      <c r="K34" s="83"/>
      <c r="L34" s="83"/>
      <c r="M34" s="83" t="s">
        <v>45</v>
      </c>
      <c r="N34" s="83" t="s">
        <v>46</v>
      </c>
      <c r="O34" s="83"/>
      <c r="P34" s="83"/>
      <c r="Q34" s="83" t="s">
        <v>45</v>
      </c>
      <c r="R34" s="83" t="s">
        <v>46</v>
      </c>
      <c r="S34" s="83"/>
      <c r="T34" s="83"/>
      <c r="U34" s="83" t="s">
        <v>45</v>
      </c>
      <c r="V34" s="83" t="s">
        <v>46</v>
      </c>
      <c r="W34" s="83"/>
      <c r="X34" s="83"/>
      <c r="Y34" s="83" t="s">
        <v>45</v>
      </c>
      <c r="Z34" s="83" t="s">
        <v>46</v>
      </c>
      <c r="AA34" s="83"/>
      <c r="AB34" s="83"/>
      <c r="AC34" s="83" t="s">
        <v>32</v>
      </c>
      <c r="AD34" s="83" t="s">
        <v>32</v>
      </c>
      <c r="AE34" s="83"/>
      <c r="AF34" s="83"/>
      <c r="AG34" s="83" t="s">
        <v>45</v>
      </c>
      <c r="AH34" s="105"/>
      <c r="AI34" s="121">
        <f>COUNTIF(C34:AG34,$AT$16)*$AU$16+COUNTIF(C34:AG34,$AT$17)*$AU$17+COUNTIF(C34:AG34,$AT$18)*$AU$18+COUNTIF(C34:AG34,$AT$19)*$AU$19+COUNTIF(C34:AG34,$AT$20)*$AU$20+COUNTIF(C34:AG34,$AT$27)*$AU$27</f>
        <v>158.17000000000002</v>
      </c>
      <c r="AJ34" s="107"/>
      <c r="AK34" s="108"/>
      <c r="AL34" s="108"/>
      <c r="AM34" s="109" t="s">
        <v>79</v>
      </c>
      <c r="AN34" s="110">
        <f t="shared" si="3"/>
        <v>158.17000000000002</v>
      </c>
      <c r="AO34" s="110">
        <f t="shared" si="4"/>
        <v>181.17000000000002</v>
      </c>
      <c r="AP34" s="105"/>
      <c r="AQ34" s="111">
        <f t="shared" si="7"/>
        <v>-9.8299999999999841</v>
      </c>
      <c r="AR34" s="144">
        <f t="shared" si="8"/>
        <v>2.8421709430404007E-14</v>
      </c>
      <c r="AS34" s="31"/>
      <c r="AT34" s="142" t="s">
        <v>76</v>
      </c>
      <c r="AU34" s="142">
        <v>10.67</v>
      </c>
      <c r="AV34" s="153"/>
    </row>
    <row r="35" spans="1:48" ht="15.4" customHeight="1" x14ac:dyDescent="0.2">
      <c r="A35" s="10"/>
      <c r="B35" s="104" t="s">
        <v>58</v>
      </c>
      <c r="C35" s="130"/>
      <c r="D35" s="83" t="s">
        <v>53</v>
      </c>
      <c r="E35" s="83" t="s">
        <v>53</v>
      </c>
      <c r="F35" s="83" t="s">
        <v>53</v>
      </c>
      <c r="G35" s="83" t="s">
        <v>53</v>
      </c>
      <c r="H35" s="83" t="s">
        <v>53</v>
      </c>
      <c r="I35" s="83"/>
      <c r="J35" s="83"/>
      <c r="K35" s="83"/>
      <c r="L35" s="83" t="s">
        <v>53</v>
      </c>
      <c r="M35" s="83" t="s">
        <v>53</v>
      </c>
      <c r="N35" s="83" t="s">
        <v>53</v>
      </c>
      <c r="O35" s="83" t="s">
        <v>53</v>
      </c>
      <c r="P35" s="83"/>
      <c r="Q35" s="83"/>
      <c r="R35" s="83" t="s">
        <v>45</v>
      </c>
      <c r="S35" s="83" t="s">
        <v>53</v>
      </c>
      <c r="T35" s="83" t="s">
        <v>53</v>
      </c>
      <c r="U35" s="83" t="s">
        <v>53</v>
      </c>
      <c r="V35" s="83" t="s">
        <v>53</v>
      </c>
      <c r="W35" s="83" t="s">
        <v>46</v>
      </c>
      <c r="X35" s="112"/>
      <c r="Y35" s="83"/>
      <c r="Z35" s="83" t="s">
        <v>53</v>
      </c>
      <c r="AA35" s="83" t="s">
        <v>53</v>
      </c>
      <c r="AB35" s="83" t="s">
        <v>53</v>
      </c>
      <c r="AC35" s="83" t="s">
        <v>45</v>
      </c>
      <c r="AD35" s="83" t="s">
        <v>46</v>
      </c>
      <c r="AE35" s="83"/>
      <c r="AF35" s="83"/>
      <c r="AG35" s="83" t="s">
        <v>53</v>
      </c>
      <c r="AH35" s="105"/>
      <c r="AI35" s="121">
        <f>COUNTIF(C35:AG35,$AT$16)*$AU$16+COUNTIF(C35:AG35,$AT$17)*$AU$17+COUNTIF(C35:AG35,$AT$18)*$AU$18+COUNTIF(C35:AG35,$AT$19)*$AU$19+COUNTIF(C35:AG35,$AT$20)*$AU$20+COUNTIF(C35:AG35,$AT$21)*$AU$21</f>
        <v>182</v>
      </c>
      <c r="AJ35" s="107"/>
      <c r="AK35" s="108"/>
      <c r="AL35" s="108"/>
      <c r="AM35" s="109"/>
      <c r="AN35" s="110">
        <f>AI35+AJ35+AK35+AL35</f>
        <v>182</v>
      </c>
      <c r="AO35" s="110">
        <f>AM35+AN35</f>
        <v>182</v>
      </c>
      <c r="AP35" s="105"/>
      <c r="AQ35" s="111">
        <f t="shared" si="7"/>
        <v>14</v>
      </c>
      <c r="AR35" s="144">
        <f t="shared" si="8"/>
        <v>1.4210854715202004E-14</v>
      </c>
      <c r="AS35" s="31"/>
      <c r="AT35" s="142" t="s">
        <v>90</v>
      </c>
      <c r="AU35" s="142">
        <v>0.67</v>
      </c>
      <c r="AV35" s="153"/>
    </row>
    <row r="36" spans="1:48" ht="15" customHeight="1" x14ac:dyDescent="0.2">
      <c r="A36" s="10"/>
      <c r="B36" s="104" t="s">
        <v>50</v>
      </c>
      <c r="C36" s="82"/>
      <c r="D36" s="83" t="s">
        <v>53</v>
      </c>
      <c r="E36" s="83" t="s">
        <v>53</v>
      </c>
      <c r="F36" s="83" t="s">
        <v>53</v>
      </c>
      <c r="G36" s="83" t="s">
        <v>45</v>
      </c>
      <c r="H36" s="83" t="s">
        <v>46</v>
      </c>
      <c r="I36" s="83"/>
      <c r="J36" s="112"/>
      <c r="K36" s="83"/>
      <c r="L36" s="83" t="s">
        <v>53</v>
      </c>
      <c r="M36" s="83" t="s">
        <v>53</v>
      </c>
      <c r="N36" s="128"/>
      <c r="O36" s="83" t="s">
        <v>45</v>
      </c>
      <c r="P36" s="147" t="s">
        <v>46</v>
      </c>
      <c r="Q36" s="147"/>
      <c r="R36" s="83"/>
      <c r="S36" s="83" t="s">
        <v>45</v>
      </c>
      <c r="T36" s="83" t="s">
        <v>46</v>
      </c>
      <c r="U36" s="83"/>
      <c r="V36" s="83"/>
      <c r="W36" s="147" t="s">
        <v>45</v>
      </c>
      <c r="X36" s="149" t="s">
        <v>46</v>
      </c>
      <c r="Y36" s="83"/>
      <c r="Z36" s="83"/>
      <c r="AA36" s="83" t="s">
        <v>45</v>
      </c>
      <c r="AB36" s="83" t="s">
        <v>46</v>
      </c>
      <c r="AC36" s="83"/>
      <c r="AD36" s="147"/>
      <c r="AE36" s="83" t="s">
        <v>45</v>
      </c>
      <c r="AF36" s="83" t="s">
        <v>46</v>
      </c>
      <c r="AG36" s="83"/>
      <c r="AH36" s="105"/>
      <c r="AI36" s="121">
        <f>COUNTIF(C36:AG36,$AT$16)*$AU$16+COUNTIF(C36:AG36,$AT$17)*$AU$17+COUNTIF(C36:AG36,$AT$18)*$AU$18+COUNTIF(C36:AG36,$AT$19)*$AU$19+COUNTIF(C36:AG36,$AT$20)*$AU$20+COUNTIF(C36:AG36,$AT$21)*$AU$21+COUNTIF(C36:AG36,$AT$23)*$AU$23+COUNTIF(C36:AG36,$AT$24)*$AU$24</f>
        <v>178</v>
      </c>
      <c r="AJ36" s="107"/>
      <c r="AK36" s="108"/>
      <c r="AL36" s="108"/>
      <c r="AM36" s="109"/>
      <c r="AN36" s="110">
        <f>AI36+AJ36+AK36+AL36</f>
        <v>178</v>
      </c>
      <c r="AO36" s="110">
        <f>AM36+AN36</f>
        <v>178</v>
      </c>
      <c r="AP36" s="105"/>
      <c r="AQ36" s="111">
        <f t="shared" si="7"/>
        <v>10</v>
      </c>
      <c r="AR36" s="144">
        <f t="shared" si="8"/>
        <v>2.8421709430404007E-14</v>
      </c>
      <c r="AS36" s="31"/>
      <c r="AT36" s="142" t="s">
        <v>77</v>
      </c>
      <c r="AU36" s="142">
        <v>6.33</v>
      </c>
      <c r="AV36" s="153"/>
    </row>
    <row r="37" spans="1:48" ht="12.75" customHeight="1" x14ac:dyDescent="0.2">
      <c r="A37" s="10"/>
      <c r="B37" s="115" t="s">
        <v>5</v>
      </c>
      <c r="C37" s="83">
        <v>1</v>
      </c>
      <c r="D37" s="83">
        <v>2</v>
      </c>
      <c r="E37" s="83">
        <v>3</v>
      </c>
      <c r="F37" s="116">
        <v>4</v>
      </c>
      <c r="G37" s="116">
        <v>5</v>
      </c>
      <c r="H37" s="147">
        <v>6</v>
      </c>
      <c r="I37" s="83">
        <v>7</v>
      </c>
      <c r="J37" s="83">
        <v>8</v>
      </c>
      <c r="K37" s="83">
        <v>9</v>
      </c>
      <c r="L37" s="83">
        <v>10</v>
      </c>
      <c r="M37" s="116">
        <v>11</v>
      </c>
      <c r="N37" s="116">
        <v>12</v>
      </c>
      <c r="O37" s="147">
        <v>13</v>
      </c>
      <c r="P37" s="83">
        <v>14</v>
      </c>
      <c r="Q37" s="83">
        <v>15</v>
      </c>
      <c r="R37" s="83">
        <v>16</v>
      </c>
      <c r="S37" s="83">
        <v>17</v>
      </c>
      <c r="T37" s="116">
        <v>18</v>
      </c>
      <c r="U37" s="116">
        <v>19</v>
      </c>
      <c r="V37" s="147">
        <v>20</v>
      </c>
      <c r="W37" s="83">
        <v>21</v>
      </c>
      <c r="X37" s="83">
        <v>22</v>
      </c>
      <c r="Y37" s="83">
        <v>23</v>
      </c>
      <c r="Z37" s="83">
        <v>24</v>
      </c>
      <c r="AA37" s="116">
        <v>25</v>
      </c>
      <c r="AB37" s="116">
        <v>26</v>
      </c>
      <c r="AC37" s="147">
        <v>27</v>
      </c>
      <c r="AD37" s="83">
        <v>28</v>
      </c>
      <c r="AE37" s="83">
        <v>29</v>
      </c>
      <c r="AF37" s="83">
        <v>30</v>
      </c>
      <c r="AG37" s="84"/>
      <c r="AH37" s="117">
        <v>157.4</v>
      </c>
      <c r="AI37" s="118"/>
      <c r="AJ37" s="119"/>
      <c r="AK37" s="108"/>
      <c r="AL37" s="108"/>
      <c r="AM37" s="109"/>
      <c r="AN37" s="110"/>
      <c r="AO37" s="110"/>
      <c r="AP37" s="117">
        <v>175</v>
      </c>
      <c r="AQ37" s="120"/>
      <c r="AR37" s="66"/>
      <c r="AS37" s="31"/>
      <c r="AT37" s="142" t="s">
        <v>93</v>
      </c>
      <c r="AU37" s="142">
        <v>2.99</v>
      </c>
      <c r="AV37" s="153"/>
    </row>
    <row r="38" spans="1:48" ht="15.4" customHeight="1" x14ac:dyDescent="0.2">
      <c r="A38" s="10"/>
      <c r="B38" s="104" t="s">
        <v>44</v>
      </c>
      <c r="C38" s="155" t="s">
        <v>45</v>
      </c>
      <c r="D38" s="83" t="s">
        <v>46</v>
      </c>
      <c r="E38" s="83"/>
      <c r="F38" s="83"/>
      <c r="G38" s="83" t="s">
        <v>45</v>
      </c>
      <c r="H38" s="83" t="s">
        <v>46</v>
      </c>
      <c r="I38" s="83"/>
      <c r="J38" s="83"/>
      <c r="K38" s="83" t="s">
        <v>45</v>
      </c>
      <c r="L38" s="83" t="s">
        <v>46</v>
      </c>
      <c r="M38" s="83"/>
      <c r="N38" s="83"/>
      <c r="O38" s="83" t="s">
        <v>45</v>
      </c>
      <c r="P38" s="83" t="s">
        <v>46</v>
      </c>
      <c r="Q38" s="83"/>
      <c r="R38" s="83"/>
      <c r="S38" s="83" t="s">
        <v>45</v>
      </c>
      <c r="T38" s="147" t="s">
        <v>32</v>
      </c>
      <c r="U38" s="147"/>
      <c r="V38" s="147"/>
      <c r="W38" s="147" t="s">
        <v>45</v>
      </c>
      <c r="X38" s="147" t="s">
        <v>46</v>
      </c>
      <c r="Y38" s="147"/>
      <c r="Z38" s="147"/>
      <c r="AA38" s="147" t="s">
        <v>45</v>
      </c>
      <c r="AB38" s="147" t="s">
        <v>46</v>
      </c>
      <c r="AC38" s="147"/>
      <c r="AD38" s="147"/>
      <c r="AE38" s="147" t="s">
        <v>45</v>
      </c>
      <c r="AF38" s="147" t="s">
        <v>51</v>
      </c>
      <c r="AG38" s="84"/>
      <c r="AH38" s="105"/>
      <c r="AI38" s="121">
        <f>COUNTIF(C38:AG38,$AT$16)*$AU$16+COUNTIF(C38:AG38,$AT$17)*$AU$17+COUNTIF(C38:AG38,$AT$18)*$AU$18+COUNTIF(C38:AG38,$AT$19)*$AU$19+COUNTIF(C38:AG38,$AT$20)*$AU$20</f>
        <v>164.17000000000002</v>
      </c>
      <c r="AJ38" s="107"/>
      <c r="AK38" s="109"/>
      <c r="AL38" s="108"/>
      <c r="AM38" s="109" t="s">
        <v>68</v>
      </c>
      <c r="AN38" s="110">
        <f t="shared" si="3"/>
        <v>164.17000000000002</v>
      </c>
      <c r="AO38" s="110">
        <f t="shared" si="4"/>
        <v>175.50000000000003</v>
      </c>
      <c r="AP38" s="105"/>
      <c r="AQ38" s="111">
        <f t="shared" ref="AQ38:AQ43" si="9">AN38-$AP$37</f>
        <v>-10.829999999999984</v>
      </c>
      <c r="AR38" s="68">
        <f>AQ38+AR31</f>
        <v>-10.830000000000013</v>
      </c>
      <c r="AS38" s="31"/>
      <c r="AT38" s="142" t="s">
        <v>94</v>
      </c>
      <c r="AU38" s="142">
        <v>10.66</v>
      </c>
      <c r="AV38" s="31"/>
    </row>
    <row r="39" spans="1:48" ht="15.4" customHeight="1" x14ac:dyDescent="0.2">
      <c r="A39" s="10"/>
      <c r="B39" s="104" t="s">
        <v>49</v>
      </c>
      <c r="C39" s="147"/>
      <c r="D39" s="147" t="s">
        <v>45</v>
      </c>
      <c r="E39" s="147" t="s">
        <v>46</v>
      </c>
      <c r="F39" s="83"/>
      <c r="G39" s="83"/>
      <c r="H39" s="83" t="s">
        <v>45</v>
      </c>
      <c r="I39" s="83" t="s">
        <v>46</v>
      </c>
      <c r="J39" s="83"/>
      <c r="K39" s="83"/>
      <c r="L39" s="83" t="s">
        <v>32</v>
      </c>
      <c r="M39" s="83" t="s">
        <v>32</v>
      </c>
      <c r="N39" s="83"/>
      <c r="O39" s="83"/>
      <c r="P39" s="83" t="s">
        <v>45</v>
      </c>
      <c r="Q39" s="83" t="s">
        <v>46</v>
      </c>
      <c r="R39" s="83"/>
      <c r="S39" s="83"/>
      <c r="T39" s="83" t="s">
        <v>45</v>
      </c>
      <c r="U39" s="83" t="s">
        <v>46</v>
      </c>
      <c r="V39" s="83"/>
      <c r="W39" s="83"/>
      <c r="X39" s="83" t="s">
        <v>45</v>
      </c>
      <c r="Y39" s="83" t="s">
        <v>46</v>
      </c>
      <c r="Z39" s="83"/>
      <c r="AA39" s="83"/>
      <c r="AB39" s="83" t="s">
        <v>45</v>
      </c>
      <c r="AC39" s="83" t="s">
        <v>46</v>
      </c>
      <c r="AD39" s="83"/>
      <c r="AE39" s="83"/>
      <c r="AF39" s="83" t="s">
        <v>45</v>
      </c>
      <c r="AG39" s="122"/>
      <c r="AH39" s="105"/>
      <c r="AI39" s="121">
        <f>COUNTIF(C39:AG39,$AT$16)*$AU$16+COUNTIF(C39:AG39,$AT$17)*$AU$17+COUNTIF(C39:AG39,$AT$18)*$AU$18+COUNTIF(C39:AG39,$AT$19)*$AU$19+COUNTIF(C39:AG39,$AT$20)*$AU$20</f>
        <v>149.67000000000002</v>
      </c>
      <c r="AJ39" s="107"/>
      <c r="AK39" s="109"/>
      <c r="AL39" s="108"/>
      <c r="AM39" s="109" t="s">
        <v>79</v>
      </c>
      <c r="AN39" s="110">
        <f t="shared" si="3"/>
        <v>149.67000000000002</v>
      </c>
      <c r="AO39" s="110">
        <f t="shared" si="4"/>
        <v>172.67000000000002</v>
      </c>
      <c r="AP39" s="105"/>
      <c r="AQ39" s="111">
        <f t="shared" si="9"/>
        <v>-25.329999999999984</v>
      </c>
      <c r="AR39" s="68">
        <f>AQ39+AR32</f>
        <v>-25.330000000000013</v>
      </c>
      <c r="AS39" s="31"/>
      <c r="AT39" s="142" t="s">
        <v>95</v>
      </c>
      <c r="AU39" s="142">
        <v>11.33</v>
      </c>
      <c r="AV39" s="31"/>
    </row>
    <row r="40" spans="1:48" ht="15.4" customHeight="1" thickBot="1" x14ac:dyDescent="0.25">
      <c r="A40" s="7"/>
      <c r="B40" s="104" t="s">
        <v>47</v>
      </c>
      <c r="C40" s="83" t="s">
        <v>52</v>
      </c>
      <c r="D40" s="83"/>
      <c r="E40" s="83" t="s">
        <v>45</v>
      </c>
      <c r="F40" s="83" t="s">
        <v>46</v>
      </c>
      <c r="G40" s="83"/>
      <c r="H40" s="83"/>
      <c r="I40" s="83" t="s">
        <v>45</v>
      </c>
      <c r="J40" s="83" t="s">
        <v>46</v>
      </c>
      <c r="K40" s="83"/>
      <c r="L40" s="83"/>
      <c r="M40" s="83" t="s">
        <v>32</v>
      </c>
      <c r="N40" s="83" t="s">
        <v>32</v>
      </c>
      <c r="O40" s="83"/>
      <c r="P40" s="83"/>
      <c r="Q40" s="83" t="s">
        <v>45</v>
      </c>
      <c r="R40" s="83" t="s">
        <v>46</v>
      </c>
      <c r="S40" s="83"/>
      <c r="T40" s="83"/>
      <c r="U40" s="83" t="s">
        <v>45</v>
      </c>
      <c r="V40" s="83" t="s">
        <v>46</v>
      </c>
      <c r="W40" s="83"/>
      <c r="X40" s="83"/>
      <c r="Y40" s="136" t="s">
        <v>45</v>
      </c>
      <c r="Z40" s="136" t="s">
        <v>46</v>
      </c>
      <c r="AA40" s="136"/>
      <c r="AB40" s="136"/>
      <c r="AC40" s="136" t="s">
        <v>45</v>
      </c>
      <c r="AD40" s="136" t="s">
        <v>46</v>
      </c>
      <c r="AE40" s="136"/>
      <c r="AF40" s="136"/>
      <c r="AG40" s="122"/>
      <c r="AH40" s="105"/>
      <c r="AI40" s="121">
        <f>COUNTIF(C40:AG40,$AT$16)*$AU$16+COUNTIF(C40:AG40,$AT$17)*$AU$17+COUNTIF(C40:AG40,$AT$18)*$AU$18+COUNTIF(C40:AG40,$AT$19)*$AU$19+COUNTIF(C40:AG40,$AT$20)*$AU$20+COUNTIF(C40:AG40,$AT$25)*$AU$25</f>
        <v>146.5</v>
      </c>
      <c r="AJ40" s="107"/>
      <c r="AK40" s="109"/>
      <c r="AL40" s="108"/>
      <c r="AM40" s="109" t="s">
        <v>79</v>
      </c>
      <c r="AN40" s="110">
        <f t="shared" si="3"/>
        <v>146.5</v>
      </c>
      <c r="AO40" s="110">
        <f t="shared" si="4"/>
        <v>169.5</v>
      </c>
      <c r="AP40" s="105"/>
      <c r="AQ40" s="111">
        <f t="shared" si="9"/>
        <v>-28.5</v>
      </c>
      <c r="AR40" s="68">
        <f>AQ40+AR33</f>
        <v>-28.5</v>
      </c>
      <c r="AS40" s="31"/>
      <c r="AT40" s="142" t="s">
        <v>97</v>
      </c>
      <c r="AU40" s="142">
        <v>3.67</v>
      </c>
      <c r="AV40" s="31"/>
    </row>
    <row r="41" spans="1:48" ht="15.4" customHeight="1" x14ac:dyDescent="0.2">
      <c r="A41" s="10"/>
      <c r="B41" s="104" t="s">
        <v>48</v>
      </c>
      <c r="C41" s="83" t="s">
        <v>46</v>
      </c>
      <c r="D41" s="83"/>
      <c r="E41" s="83"/>
      <c r="F41" s="83" t="s">
        <v>45</v>
      </c>
      <c r="G41" s="83" t="s">
        <v>46</v>
      </c>
      <c r="H41" s="83"/>
      <c r="I41" s="83"/>
      <c r="J41" s="83" t="s">
        <v>45</v>
      </c>
      <c r="K41" s="83" t="s">
        <v>46</v>
      </c>
      <c r="L41" s="83"/>
      <c r="M41" s="83"/>
      <c r="N41" s="83" t="s">
        <v>45</v>
      </c>
      <c r="O41" s="83" t="s">
        <v>46</v>
      </c>
      <c r="P41" s="83"/>
      <c r="Q41" s="83"/>
      <c r="R41" s="83" t="s">
        <v>45</v>
      </c>
      <c r="S41" s="83" t="s">
        <v>46</v>
      </c>
      <c r="T41" s="83"/>
      <c r="U41" s="83"/>
      <c r="V41" s="83" t="s">
        <v>45</v>
      </c>
      <c r="W41" s="83" t="s">
        <v>46</v>
      </c>
      <c r="X41" s="83"/>
      <c r="Y41" s="83"/>
      <c r="Z41" s="83" t="s">
        <v>45</v>
      </c>
      <c r="AA41" s="83" t="s">
        <v>46</v>
      </c>
      <c r="AB41" s="83"/>
      <c r="AC41" s="83"/>
      <c r="AD41" s="83" t="s">
        <v>45</v>
      </c>
      <c r="AE41" s="83" t="s">
        <v>46</v>
      </c>
      <c r="AF41" s="83"/>
      <c r="AG41" s="122"/>
      <c r="AH41" s="105"/>
      <c r="AI41" s="121">
        <f>COUNTIF(C41:AG41,$AT$16)*$AU$16+COUNTIF(C41:AG41,$AT$17)*$AU$17+COUNTIF(C41:AG41,$AT$18)*$AU$18+COUNTIF(C41:AG41,$AT$19)*$AU$19+COUNTIF(C41:AG41,$AT$20)*$AU$20+COUNTIF(C41:AG41,$AT$25)*$AU$25+COUNTIF(C41:AG41,$AT$32)*$AU$32+COUNTIF(C41:AG41,$AT$33)*$AU$33</f>
        <v>172.32999999999998</v>
      </c>
      <c r="AJ41" s="107"/>
      <c r="AK41" s="109"/>
      <c r="AL41" s="108"/>
      <c r="AM41" s="109"/>
      <c r="AN41" s="110">
        <f t="shared" si="3"/>
        <v>172.32999999999998</v>
      </c>
      <c r="AO41" s="110">
        <f t="shared" si="4"/>
        <v>172.32999999999998</v>
      </c>
      <c r="AP41" s="105"/>
      <c r="AQ41" s="111">
        <f t="shared" si="9"/>
        <v>-2.6700000000000159</v>
      </c>
      <c r="AR41" s="68">
        <f>AQ41+AR34</f>
        <v>-2.6699999999999875</v>
      </c>
      <c r="AS41" s="31"/>
      <c r="AT41" s="142" t="s">
        <v>109</v>
      </c>
      <c r="AU41" s="142">
        <v>8.33</v>
      </c>
      <c r="AV41" s="31"/>
    </row>
    <row r="42" spans="1:48" ht="15.4" customHeight="1" x14ac:dyDescent="0.2">
      <c r="A42" s="10"/>
      <c r="B42" s="104" t="s">
        <v>58</v>
      </c>
      <c r="C42" s="83" t="s">
        <v>53</v>
      </c>
      <c r="D42" s="83" t="s">
        <v>53</v>
      </c>
      <c r="E42" s="83" t="s">
        <v>53</v>
      </c>
      <c r="F42" s="83"/>
      <c r="G42" s="83"/>
      <c r="H42" s="83" t="s">
        <v>53</v>
      </c>
      <c r="I42" s="83" t="s">
        <v>53</v>
      </c>
      <c r="J42" s="83" t="s">
        <v>53</v>
      </c>
      <c r="K42" s="83" t="s">
        <v>53</v>
      </c>
      <c r="L42" s="83"/>
      <c r="M42" s="83" t="s">
        <v>45</v>
      </c>
      <c r="N42" s="83" t="s">
        <v>46</v>
      </c>
      <c r="O42" s="83"/>
      <c r="P42" s="83"/>
      <c r="Q42" s="83" t="s">
        <v>53</v>
      </c>
      <c r="R42" s="83" t="s">
        <v>53</v>
      </c>
      <c r="S42" s="83" t="s">
        <v>53</v>
      </c>
      <c r="T42" s="83"/>
      <c r="U42" s="83"/>
      <c r="V42" s="83" t="s">
        <v>53</v>
      </c>
      <c r="W42" s="83" t="s">
        <v>53</v>
      </c>
      <c r="X42" s="83" t="s">
        <v>53</v>
      </c>
      <c r="Y42" s="83" t="s">
        <v>45</v>
      </c>
      <c r="Z42" s="83" t="s">
        <v>46</v>
      </c>
      <c r="AA42" s="83"/>
      <c r="AB42" s="83"/>
      <c r="AC42" s="83" t="s">
        <v>45</v>
      </c>
      <c r="AD42" s="83" t="s">
        <v>46</v>
      </c>
      <c r="AE42" s="83"/>
      <c r="AF42" s="83"/>
      <c r="AG42" s="122"/>
      <c r="AH42" s="105"/>
      <c r="AI42" s="121">
        <f>COUNTIF(C42:AG42,$AT$16)*$AU$16+COUNTIF(C42:AG42,$AT$17)*$AU$17+COUNTIF(C42:AG42,$AT$18)*$AU$18+COUNTIF(C42:AG42,$AT$19)*$AU$19+COUNTIF(C42:AG42,$AT$20)*$AU$20+COUNTIF(C42:AG42,$AT$21)*$AU$21</f>
        <v>173</v>
      </c>
      <c r="AJ42" s="107"/>
      <c r="AK42" s="109"/>
      <c r="AL42" s="108"/>
      <c r="AM42" s="109"/>
      <c r="AN42" s="110">
        <f t="shared" si="3"/>
        <v>173</v>
      </c>
      <c r="AO42" s="110">
        <f t="shared" si="4"/>
        <v>173</v>
      </c>
      <c r="AP42" s="105"/>
      <c r="AQ42" s="111">
        <f t="shared" si="9"/>
        <v>-2</v>
      </c>
      <c r="AR42" s="68">
        <f>AR35+AQ42</f>
        <v>-1.9999999999999858</v>
      </c>
      <c r="AS42" s="31"/>
      <c r="AT42" s="142" t="s">
        <v>110</v>
      </c>
      <c r="AU42" s="142">
        <v>8.67</v>
      </c>
      <c r="AV42" s="31"/>
    </row>
    <row r="43" spans="1:48" ht="15.4" customHeight="1" x14ac:dyDescent="0.2">
      <c r="A43" s="10"/>
      <c r="B43" s="104" t="s">
        <v>50</v>
      </c>
      <c r="C43" s="83"/>
      <c r="D43" s="83"/>
      <c r="E43" s="83"/>
      <c r="F43" s="83"/>
      <c r="G43" s="83"/>
      <c r="H43" s="83" t="s">
        <v>53</v>
      </c>
      <c r="I43" s="83" t="s">
        <v>53</v>
      </c>
      <c r="J43" s="83" t="s">
        <v>53</v>
      </c>
      <c r="K43" s="83"/>
      <c r="L43" s="83" t="s">
        <v>45</v>
      </c>
      <c r="M43" s="83" t="s">
        <v>46</v>
      </c>
      <c r="N43" s="83"/>
      <c r="O43" s="83"/>
      <c r="P43" s="83" t="s">
        <v>53</v>
      </c>
      <c r="Q43" s="83" t="s">
        <v>53</v>
      </c>
      <c r="R43" s="128" t="s">
        <v>110</v>
      </c>
      <c r="S43" s="83"/>
      <c r="T43" s="83" t="s">
        <v>46</v>
      </c>
      <c r="U43" s="83"/>
      <c r="V43" s="83"/>
      <c r="W43" s="83" t="s">
        <v>53</v>
      </c>
      <c r="X43" s="83" t="s">
        <v>53</v>
      </c>
      <c r="Y43" s="83" t="s">
        <v>53</v>
      </c>
      <c r="Z43" s="83" t="s">
        <v>53</v>
      </c>
      <c r="AA43" s="83"/>
      <c r="AB43" s="83"/>
      <c r="AC43" s="83" t="s">
        <v>53</v>
      </c>
      <c r="AD43" s="83" t="s">
        <v>53</v>
      </c>
      <c r="AE43" s="83" t="s">
        <v>53</v>
      </c>
      <c r="AF43" s="83"/>
      <c r="AG43" s="122"/>
      <c r="AH43" s="105"/>
      <c r="AI43" s="121">
        <f>COUNTIF(C43:AG43,$AT$16)*$AU$16+COUNTIF(C43:AG43,$AT$17)*$AU$17+COUNTIF(C43:AG43,$AT$18)*$AU$18+COUNTIF(C43:AG43,$AT$19)*$AU$19+COUNTIF(C43:AG43,$AT$20)*$AU$20+COUNTIF(C43:AG43,$AT$21)*$AU$21+COUNTIF(C43:AG43,$AT$40)*$AU$40+COUNTIF(C43:AG43,$AT$41)*$AU$41+COUNTIF(C43:AG43,$AT$42)*$AU$42+COUNTIF(C43:AG43,$AT$43)*$AU$43</f>
        <v>139</v>
      </c>
      <c r="AJ43" s="107"/>
      <c r="AK43" s="109"/>
      <c r="AL43" s="108"/>
      <c r="AM43" s="109"/>
      <c r="AN43" s="110">
        <f>AI43+AJ43+AK43+AL43</f>
        <v>139</v>
      </c>
      <c r="AO43" s="110">
        <f>AM43+AN43</f>
        <v>139</v>
      </c>
      <c r="AP43" s="105"/>
      <c r="AQ43" s="111">
        <f t="shared" si="9"/>
        <v>-36</v>
      </c>
      <c r="AR43" s="68">
        <f>AR36+AQ43</f>
        <v>-35.999999999999972</v>
      </c>
      <c r="AS43" s="31"/>
      <c r="AT43" s="142" t="s">
        <v>111</v>
      </c>
      <c r="AU43" s="142">
        <v>8.32</v>
      </c>
      <c r="AV43" s="31"/>
    </row>
    <row r="44" spans="1:48" ht="15.4" customHeight="1" x14ac:dyDescent="0.2">
      <c r="A44" s="10"/>
      <c r="B44" s="115" t="s">
        <v>6</v>
      </c>
      <c r="C44" s="134">
        <v>1</v>
      </c>
      <c r="D44" s="116">
        <v>2</v>
      </c>
      <c r="E44" s="116">
        <v>3</v>
      </c>
      <c r="F44" s="116">
        <v>4</v>
      </c>
      <c r="G44" s="83">
        <v>5</v>
      </c>
      <c r="H44" s="83">
        <v>6</v>
      </c>
      <c r="I44" s="83">
        <v>7</v>
      </c>
      <c r="J44" s="83">
        <v>8</v>
      </c>
      <c r="K44" s="134">
        <v>9</v>
      </c>
      <c r="L44" s="116">
        <v>10</v>
      </c>
      <c r="M44" s="116">
        <v>11</v>
      </c>
      <c r="N44" s="83">
        <v>12</v>
      </c>
      <c r="O44" s="83">
        <v>13</v>
      </c>
      <c r="P44" s="83">
        <v>14</v>
      </c>
      <c r="Q44" s="83">
        <v>15</v>
      </c>
      <c r="R44" s="116">
        <v>16</v>
      </c>
      <c r="S44" s="116">
        <v>17</v>
      </c>
      <c r="T44" s="147">
        <v>18</v>
      </c>
      <c r="U44" s="83">
        <v>19</v>
      </c>
      <c r="V44" s="83">
        <v>20</v>
      </c>
      <c r="W44" s="83">
        <v>21</v>
      </c>
      <c r="X44" s="83">
        <v>22</v>
      </c>
      <c r="Y44" s="116">
        <v>23</v>
      </c>
      <c r="Z44" s="116">
        <v>24</v>
      </c>
      <c r="AA44" s="147">
        <v>25</v>
      </c>
      <c r="AB44" s="83">
        <v>26</v>
      </c>
      <c r="AC44" s="83">
        <v>27</v>
      </c>
      <c r="AD44" s="83">
        <v>28</v>
      </c>
      <c r="AE44" s="83">
        <v>29</v>
      </c>
      <c r="AF44" s="116">
        <v>30</v>
      </c>
      <c r="AG44" s="116">
        <v>31</v>
      </c>
      <c r="AH44" s="117">
        <v>135.80000000000001</v>
      </c>
      <c r="AI44" s="118"/>
      <c r="AJ44" s="119"/>
      <c r="AK44" s="108"/>
      <c r="AL44" s="108"/>
      <c r="AM44" s="109"/>
      <c r="AN44" s="110"/>
      <c r="AO44" s="110"/>
      <c r="AP44" s="117">
        <v>143</v>
      </c>
      <c r="AQ44" s="120"/>
      <c r="AR44" s="66"/>
      <c r="AS44" s="31"/>
      <c r="AT44" s="31"/>
      <c r="AU44" s="31"/>
      <c r="AV44" s="31"/>
    </row>
    <row r="45" spans="1:48" ht="15.4" customHeight="1" x14ac:dyDescent="0.2">
      <c r="A45" s="10"/>
      <c r="B45" s="104" t="s">
        <v>44</v>
      </c>
      <c r="C45" s="147" t="s">
        <v>52</v>
      </c>
      <c r="D45" s="147"/>
      <c r="E45" s="147" t="s">
        <v>45</v>
      </c>
      <c r="F45" s="147" t="s">
        <v>46</v>
      </c>
      <c r="G45" s="147"/>
      <c r="H45" s="147"/>
      <c r="I45" s="83" t="s">
        <v>45</v>
      </c>
      <c r="J45" s="83" t="s">
        <v>46</v>
      </c>
      <c r="K45" s="83"/>
      <c r="L45" s="83"/>
      <c r="M45" s="83" t="s">
        <v>45</v>
      </c>
      <c r="N45" s="83" t="s">
        <v>46</v>
      </c>
      <c r="O45" s="83"/>
      <c r="P45" s="83"/>
      <c r="Q45" s="83" t="s">
        <v>45</v>
      </c>
      <c r="R45" s="83" t="s">
        <v>46</v>
      </c>
      <c r="S45" s="83"/>
      <c r="T45" s="83"/>
      <c r="U45" s="83" t="s">
        <v>45</v>
      </c>
      <c r="V45" s="83" t="s">
        <v>46</v>
      </c>
      <c r="W45" s="83"/>
      <c r="X45" s="83"/>
      <c r="Y45" s="128" t="s">
        <v>60</v>
      </c>
      <c r="Z45" s="83" t="s">
        <v>32</v>
      </c>
      <c r="AA45" s="83"/>
      <c r="AB45" s="83"/>
      <c r="AC45" s="83" t="s">
        <v>45</v>
      </c>
      <c r="AD45" s="83" t="s">
        <v>46</v>
      </c>
      <c r="AE45" s="83"/>
      <c r="AF45" s="83"/>
      <c r="AG45" s="83" t="s">
        <v>45</v>
      </c>
      <c r="AH45" s="105"/>
      <c r="AI45" s="121">
        <f>COUNTIF(C45:AG45,$AT$16)*$AU$16+COUNTIF(C45:AG45,$AT$17)*$AU$17+COUNTIF(C45:AG45,$AT$18)*$AU$18+COUNTIF(C45:AG45,$AT$19)*$AU$19+COUNTIF(C45:AG45,$AT$20)*$AU$20+COUNTIF(C45:AG45,$AT$27)*$AU$27+COUNTIF(C45:AG45,$AT$28)*$AU$28</f>
        <v>160.17000000000002</v>
      </c>
      <c r="AJ45" s="107"/>
      <c r="AK45" s="109"/>
      <c r="AL45" s="108"/>
      <c r="AM45" s="109" t="s">
        <v>86</v>
      </c>
      <c r="AN45" s="110">
        <f t="shared" si="3"/>
        <v>160.17000000000002</v>
      </c>
      <c r="AO45" s="110">
        <f t="shared" si="4"/>
        <v>181.17000000000002</v>
      </c>
      <c r="AP45" s="105"/>
      <c r="AQ45" s="111">
        <f t="shared" ref="AQ45:AQ50" si="10">AN45-$AP$44</f>
        <v>17.170000000000016</v>
      </c>
      <c r="AR45" s="68">
        <f t="shared" ref="AR45:AR50" si="11">AQ45+AR38</f>
        <v>6.3400000000000034</v>
      </c>
      <c r="AS45" s="31"/>
      <c r="AT45" s="31"/>
      <c r="AU45" s="31"/>
      <c r="AV45" s="31"/>
    </row>
    <row r="46" spans="1:48" ht="15.4" customHeight="1" x14ac:dyDescent="0.2">
      <c r="A46" s="10"/>
      <c r="B46" s="104" t="s">
        <v>49</v>
      </c>
      <c r="C46" s="83" t="s">
        <v>46</v>
      </c>
      <c r="D46" s="83"/>
      <c r="E46" s="83"/>
      <c r="F46" s="83" t="s">
        <v>45</v>
      </c>
      <c r="G46" s="83" t="s">
        <v>46</v>
      </c>
      <c r="H46" s="83"/>
      <c r="I46" s="83"/>
      <c r="J46" s="83" t="s">
        <v>45</v>
      </c>
      <c r="K46" s="83" t="s">
        <v>46</v>
      </c>
      <c r="L46" s="83"/>
      <c r="M46" s="83"/>
      <c r="N46" s="83" t="s">
        <v>32</v>
      </c>
      <c r="O46" s="83" t="s">
        <v>46</v>
      </c>
      <c r="P46" s="83"/>
      <c r="Q46" s="83"/>
      <c r="R46" s="83" t="s">
        <v>45</v>
      </c>
      <c r="S46" s="83" t="s">
        <v>46</v>
      </c>
      <c r="T46" s="83"/>
      <c r="U46" s="83"/>
      <c r="V46" s="83" t="s">
        <v>45</v>
      </c>
      <c r="W46" s="83" t="s">
        <v>46</v>
      </c>
      <c r="X46" s="83"/>
      <c r="Y46" s="83"/>
      <c r="Z46" s="83" t="s">
        <v>45</v>
      </c>
      <c r="AA46" s="83" t="s">
        <v>46</v>
      </c>
      <c r="AB46" s="83"/>
      <c r="AC46" s="83"/>
      <c r="AD46" s="83" t="s">
        <v>45</v>
      </c>
      <c r="AE46" s="83" t="s">
        <v>46</v>
      </c>
      <c r="AF46" s="83"/>
      <c r="AG46" s="83"/>
      <c r="AH46" s="105"/>
      <c r="AI46" s="121">
        <f>COUNTIF(C46:AG46,$AT$16)*$AU$16+COUNTIF(C46:AG46,$AT$17)*$AU$17+COUNTIF(C46:AG46,$AT$18)*$AU$18+COUNTIF(C46:AG46,$AT$19)*$AU$19+COUNTIF(C46:AG46,$AT$20)*$AU$20</f>
        <v>160.66</v>
      </c>
      <c r="AJ46" s="107"/>
      <c r="AK46" s="109"/>
      <c r="AL46" s="108"/>
      <c r="AM46" s="109" t="s">
        <v>85</v>
      </c>
      <c r="AN46" s="110">
        <f t="shared" si="3"/>
        <v>160.66</v>
      </c>
      <c r="AO46" s="110">
        <f t="shared" si="4"/>
        <v>172.32999999999998</v>
      </c>
      <c r="AP46" s="105"/>
      <c r="AQ46" s="111">
        <f t="shared" si="10"/>
        <v>17.659999999999997</v>
      </c>
      <c r="AR46" s="68">
        <f t="shared" si="11"/>
        <v>-7.6700000000000159</v>
      </c>
      <c r="AS46" s="31"/>
      <c r="AT46" s="31"/>
      <c r="AU46" s="31"/>
      <c r="AV46" s="31"/>
    </row>
    <row r="47" spans="1:48" ht="15.4" customHeight="1" x14ac:dyDescent="0.2">
      <c r="A47" s="10"/>
      <c r="B47" s="104" t="s">
        <v>47</v>
      </c>
      <c r="C47" s="136"/>
      <c r="D47" s="136" t="s">
        <v>46</v>
      </c>
      <c r="E47" s="136"/>
      <c r="F47" s="136"/>
      <c r="G47" s="83" t="s">
        <v>45</v>
      </c>
      <c r="H47" s="83" t="s">
        <v>46</v>
      </c>
      <c r="I47" s="83"/>
      <c r="J47" s="83"/>
      <c r="K47" s="83" t="s">
        <v>45</v>
      </c>
      <c r="L47" s="83" t="s">
        <v>46</v>
      </c>
      <c r="M47" s="83"/>
      <c r="N47" s="83"/>
      <c r="O47" s="83" t="s">
        <v>45</v>
      </c>
      <c r="P47" s="83" t="s">
        <v>46</v>
      </c>
      <c r="Q47" s="83"/>
      <c r="R47" s="83"/>
      <c r="S47" s="83" t="s">
        <v>45</v>
      </c>
      <c r="T47" s="83" t="s">
        <v>46</v>
      </c>
      <c r="U47" s="83"/>
      <c r="V47" s="83"/>
      <c r="W47" s="83" t="s">
        <v>45</v>
      </c>
      <c r="X47" s="83" t="s">
        <v>46</v>
      </c>
      <c r="Y47" s="83"/>
      <c r="Z47" s="83"/>
      <c r="AA47" s="83" t="s">
        <v>45</v>
      </c>
      <c r="AB47" s="83" t="s">
        <v>46</v>
      </c>
      <c r="AC47" s="83"/>
      <c r="AD47" s="83"/>
      <c r="AE47" s="83" t="s">
        <v>45</v>
      </c>
      <c r="AF47" s="83" t="s">
        <v>46</v>
      </c>
      <c r="AG47" s="83"/>
      <c r="AH47" s="105"/>
      <c r="AI47" s="121">
        <f>COUNTIF(C47:AG47,$AT$16)*$AU$16+COUNTIF(C47:AG47,$AT$17)*$AU$17+COUNTIF(C47:AG47,$AT$18)*$AU$18+COUNTIF(C47:AG47,$AT$19)*$AU$19+COUNTIF(C47:AG47,$AT$20)*$AU$20</f>
        <v>172.32999999999998</v>
      </c>
      <c r="AJ47" s="107"/>
      <c r="AK47" s="109"/>
      <c r="AL47" s="108"/>
      <c r="AM47" s="109"/>
      <c r="AN47" s="110">
        <f t="shared" si="3"/>
        <v>172.32999999999998</v>
      </c>
      <c r="AO47" s="110">
        <f t="shared" si="4"/>
        <v>172.32999999999998</v>
      </c>
      <c r="AP47" s="105"/>
      <c r="AQ47" s="111">
        <f t="shared" si="10"/>
        <v>29.329999999999984</v>
      </c>
      <c r="AR47" s="68">
        <f t="shared" si="11"/>
        <v>0.82999999999998408</v>
      </c>
      <c r="AS47" s="31"/>
      <c r="AT47" s="31"/>
      <c r="AU47" s="31"/>
      <c r="AV47" s="31"/>
    </row>
    <row r="48" spans="1:48" ht="15.4" customHeight="1" x14ac:dyDescent="0.2">
      <c r="A48" s="10"/>
      <c r="B48" s="104" t="s">
        <v>48</v>
      </c>
      <c r="C48" s="83"/>
      <c r="D48" s="83" t="s">
        <v>45</v>
      </c>
      <c r="E48" s="83" t="s">
        <v>46</v>
      </c>
      <c r="F48" s="83"/>
      <c r="G48" s="83"/>
      <c r="H48" s="83" t="s">
        <v>45</v>
      </c>
      <c r="I48" s="83" t="s">
        <v>46</v>
      </c>
      <c r="J48" s="83"/>
      <c r="K48" s="83"/>
      <c r="L48" s="83" t="s">
        <v>32</v>
      </c>
      <c r="M48" s="83" t="s">
        <v>32</v>
      </c>
      <c r="N48" s="83"/>
      <c r="O48" s="83"/>
      <c r="P48" s="136" t="s">
        <v>45</v>
      </c>
      <c r="Q48" s="136" t="s">
        <v>46</v>
      </c>
      <c r="R48" s="136"/>
      <c r="S48" s="136"/>
      <c r="T48" s="136" t="s">
        <v>45</v>
      </c>
      <c r="U48" s="136" t="s">
        <v>46</v>
      </c>
      <c r="V48" s="136"/>
      <c r="W48" s="136"/>
      <c r="X48" s="136" t="s">
        <v>45</v>
      </c>
      <c r="Y48" s="136" t="s">
        <v>46</v>
      </c>
      <c r="Z48" s="136"/>
      <c r="AA48" s="136"/>
      <c r="AB48" s="136" t="s">
        <v>45</v>
      </c>
      <c r="AC48" s="136" t="s">
        <v>46</v>
      </c>
      <c r="AD48" s="136"/>
      <c r="AE48" s="136"/>
      <c r="AF48" s="136" t="s">
        <v>45</v>
      </c>
      <c r="AG48" s="136" t="s">
        <v>51</v>
      </c>
      <c r="AH48" s="105"/>
      <c r="AI48" s="121">
        <f>COUNTIF(C48:AG48,$AT$16)*$AU$16+COUNTIF(C48:AG48,$AT$17)*$AU$17+COUNTIF(C48:AG48,$AT$18)*$AU$18+COUNTIF(C48:AG48,$AT$19)*$AU$19+COUNTIF(C48:AG48,$AT$20)*$AU$20</f>
        <v>152.50000000000003</v>
      </c>
      <c r="AJ48" s="107"/>
      <c r="AK48" s="109"/>
      <c r="AL48" s="108"/>
      <c r="AM48" s="109" t="s">
        <v>79</v>
      </c>
      <c r="AN48" s="110">
        <f t="shared" si="3"/>
        <v>152.50000000000003</v>
      </c>
      <c r="AO48" s="110">
        <f t="shared" si="4"/>
        <v>175.50000000000003</v>
      </c>
      <c r="AP48" s="105"/>
      <c r="AQ48" s="111">
        <f t="shared" si="10"/>
        <v>9.5000000000000284</v>
      </c>
      <c r="AR48" s="68">
        <f t="shared" si="11"/>
        <v>6.8300000000000409</v>
      </c>
      <c r="AS48" s="31"/>
      <c r="AT48" s="31"/>
      <c r="AU48" s="31"/>
      <c r="AV48" s="31"/>
    </row>
    <row r="49" spans="1:48" ht="15.4" customHeight="1" x14ac:dyDescent="0.2">
      <c r="A49" s="10"/>
      <c r="B49" s="104" t="s">
        <v>58</v>
      </c>
      <c r="C49" s="130"/>
      <c r="D49" s="83"/>
      <c r="E49" s="83"/>
      <c r="F49" s="83"/>
      <c r="G49" s="83" t="s">
        <v>53</v>
      </c>
      <c r="H49" s="83" t="s">
        <v>53</v>
      </c>
      <c r="I49" s="83" t="s">
        <v>53</v>
      </c>
      <c r="J49" s="83" t="s">
        <v>54</v>
      </c>
      <c r="K49" s="83"/>
      <c r="L49" s="83"/>
      <c r="M49" s="83"/>
      <c r="N49" s="83" t="s">
        <v>45</v>
      </c>
      <c r="O49" s="83" t="s">
        <v>53</v>
      </c>
      <c r="P49" s="83" t="s">
        <v>53</v>
      </c>
      <c r="Q49" s="83" t="s">
        <v>53</v>
      </c>
      <c r="R49" s="83"/>
      <c r="S49" s="83"/>
      <c r="T49" s="83" t="s">
        <v>53</v>
      </c>
      <c r="U49" s="83" t="s">
        <v>53</v>
      </c>
      <c r="V49" s="83" t="s">
        <v>53</v>
      </c>
      <c r="W49" s="83" t="s">
        <v>53</v>
      </c>
      <c r="X49" s="83"/>
      <c r="Y49" s="83" t="s">
        <v>45</v>
      </c>
      <c r="Z49" s="83" t="s">
        <v>46</v>
      </c>
      <c r="AA49" s="83"/>
      <c r="AB49" s="83"/>
      <c r="AC49" s="83" t="s">
        <v>53</v>
      </c>
      <c r="AD49" s="83" t="s">
        <v>53</v>
      </c>
      <c r="AE49" s="83" t="s">
        <v>53</v>
      </c>
      <c r="AF49" s="83"/>
      <c r="AG49" s="83"/>
      <c r="AH49" s="105"/>
      <c r="AI49" s="121">
        <f>COUNTIF(C49:AG49,$AT$16)*$AU$16+COUNTIF(C49:AG49,$AT$17)*$AU$17+COUNTIF(C49:AG49,$AT$18)*$AU$18+COUNTIF(C49:AG49,$AT$19)*$AU$19+COUNTIF(C49:AG49,$AT$20)*$AU$20+COUNTIF(C49:AG49,$AT$21)*$AU$21+COUNTIF(C49:AG49,$AT$33)*$AU$33</f>
        <v>145.67000000000002</v>
      </c>
      <c r="AJ49" s="107"/>
      <c r="AK49" s="109"/>
      <c r="AL49" s="108"/>
      <c r="AM49" s="109"/>
      <c r="AN49" s="110">
        <f t="shared" si="3"/>
        <v>145.67000000000002</v>
      </c>
      <c r="AO49" s="110">
        <f t="shared" si="4"/>
        <v>145.67000000000002</v>
      </c>
      <c r="AP49" s="105"/>
      <c r="AQ49" s="111">
        <f t="shared" si="10"/>
        <v>2.6700000000000159</v>
      </c>
      <c r="AR49" s="68">
        <f t="shared" si="11"/>
        <v>0.67000000000003013</v>
      </c>
      <c r="AS49" s="31"/>
      <c r="AT49" s="31"/>
      <c r="AU49" s="31"/>
      <c r="AV49" s="31"/>
    </row>
    <row r="50" spans="1:48" ht="15.4" customHeight="1" x14ac:dyDescent="0.2">
      <c r="A50" s="10"/>
      <c r="B50" s="104" t="s">
        <v>50</v>
      </c>
      <c r="C50" s="83" t="s">
        <v>45</v>
      </c>
      <c r="D50" s="83" t="s">
        <v>46</v>
      </c>
      <c r="E50" s="83"/>
      <c r="F50" s="83"/>
      <c r="G50" s="83" t="s">
        <v>53</v>
      </c>
      <c r="H50" s="83" t="s">
        <v>53</v>
      </c>
      <c r="I50" s="83" t="s">
        <v>53</v>
      </c>
      <c r="J50" s="83"/>
      <c r="K50" s="83"/>
      <c r="L50" s="83" t="s">
        <v>45</v>
      </c>
      <c r="M50" s="83" t="s">
        <v>46</v>
      </c>
      <c r="N50" s="83"/>
      <c r="O50" s="83"/>
      <c r="P50" s="83" t="s">
        <v>45</v>
      </c>
      <c r="Q50" s="83" t="s">
        <v>46</v>
      </c>
      <c r="R50" s="83"/>
      <c r="S50" s="83"/>
      <c r="T50" s="83" t="s">
        <v>45</v>
      </c>
      <c r="U50" s="83" t="s">
        <v>46</v>
      </c>
      <c r="V50" s="83"/>
      <c r="W50" s="83"/>
      <c r="X50" s="83" t="s">
        <v>45</v>
      </c>
      <c r="Y50" s="83" t="s">
        <v>46</v>
      </c>
      <c r="Z50" s="83"/>
      <c r="AA50" s="83"/>
      <c r="AB50" s="83" t="s">
        <v>45</v>
      </c>
      <c r="AC50" s="83" t="s">
        <v>46</v>
      </c>
      <c r="AD50" s="83"/>
      <c r="AE50" s="83"/>
      <c r="AF50" s="83" t="s">
        <v>45</v>
      </c>
      <c r="AG50" s="83" t="s">
        <v>51</v>
      </c>
      <c r="AH50" s="105"/>
      <c r="AI50" s="121">
        <f>COUNTIF(C50:AG50,$AT$16)*$AU$16+COUNTIF(C50:AG50,$AT$17)*$AU$17+COUNTIF(C50:AG50,$AT$18)*$AU$18+COUNTIF(C50:AG50,$AT$19)*$AU$19+COUNTIF(C50:AG50,$AT$20)*$AU$20+COUNTIF(C50:AG50,$AT$21)*$AU$21</f>
        <v>176.50000000000003</v>
      </c>
      <c r="AJ50" s="107"/>
      <c r="AK50" s="109"/>
      <c r="AL50" s="108"/>
      <c r="AM50" s="109"/>
      <c r="AN50" s="110">
        <f>AI50+AJ50+AK50+AL50</f>
        <v>176.50000000000003</v>
      </c>
      <c r="AO50" s="110">
        <f>AM50+AN50</f>
        <v>176.50000000000003</v>
      </c>
      <c r="AP50" s="105"/>
      <c r="AQ50" s="111">
        <f t="shared" si="10"/>
        <v>33.500000000000028</v>
      </c>
      <c r="AR50" s="68">
        <f t="shared" si="11"/>
        <v>-2.4999999999999432</v>
      </c>
      <c r="AS50" s="31"/>
      <c r="AT50" s="31"/>
      <c r="AU50" s="31"/>
      <c r="AV50" s="31"/>
    </row>
    <row r="51" spans="1:48" ht="12.75" customHeight="1" x14ac:dyDescent="0.2">
      <c r="A51" s="10"/>
      <c r="B51" s="115" t="s">
        <v>7</v>
      </c>
      <c r="C51" s="147">
        <v>1</v>
      </c>
      <c r="D51" s="83">
        <v>2</v>
      </c>
      <c r="E51" s="83">
        <v>3</v>
      </c>
      <c r="F51" s="83">
        <v>4</v>
      </c>
      <c r="G51" s="83">
        <v>5</v>
      </c>
      <c r="H51" s="116">
        <v>6</v>
      </c>
      <c r="I51" s="116">
        <v>7</v>
      </c>
      <c r="J51" s="147">
        <v>8</v>
      </c>
      <c r="K51" s="83">
        <v>9</v>
      </c>
      <c r="L51" s="83">
        <v>10</v>
      </c>
      <c r="M51" s="83">
        <v>11</v>
      </c>
      <c r="N51" s="134">
        <v>12</v>
      </c>
      <c r="O51" s="116">
        <v>13</v>
      </c>
      <c r="P51" s="116">
        <v>14</v>
      </c>
      <c r="Q51" s="147">
        <v>15</v>
      </c>
      <c r="R51" s="83">
        <v>16</v>
      </c>
      <c r="S51" s="83">
        <v>17</v>
      </c>
      <c r="T51" s="83">
        <v>18</v>
      </c>
      <c r="U51" s="83">
        <v>19</v>
      </c>
      <c r="V51" s="116">
        <v>20</v>
      </c>
      <c r="W51" s="116">
        <v>21</v>
      </c>
      <c r="X51" s="147">
        <v>22</v>
      </c>
      <c r="Y51" s="83">
        <v>23</v>
      </c>
      <c r="Z51" s="83">
        <v>24</v>
      </c>
      <c r="AA51" s="83">
        <v>25</v>
      </c>
      <c r="AB51" s="83">
        <v>26</v>
      </c>
      <c r="AC51" s="116">
        <v>27</v>
      </c>
      <c r="AD51" s="116">
        <v>28</v>
      </c>
      <c r="AE51" s="147">
        <v>29</v>
      </c>
      <c r="AF51" s="83">
        <v>30</v>
      </c>
      <c r="AG51" s="84"/>
      <c r="AH51" s="117">
        <v>150.19999999999999</v>
      </c>
      <c r="AI51" s="118"/>
      <c r="AJ51" s="119"/>
      <c r="AK51" s="108"/>
      <c r="AL51" s="108"/>
      <c r="AM51" s="109"/>
      <c r="AN51" s="110"/>
      <c r="AO51" s="110"/>
      <c r="AP51" s="117">
        <v>167</v>
      </c>
      <c r="AQ51" s="109"/>
      <c r="AR51" s="66"/>
      <c r="AS51" s="31"/>
      <c r="AT51" s="31"/>
      <c r="AU51" s="31"/>
      <c r="AV51" s="31"/>
    </row>
    <row r="52" spans="1:48" ht="15.4" customHeight="1" x14ac:dyDescent="0.2">
      <c r="A52" s="10"/>
      <c r="B52" s="104" t="s">
        <v>44</v>
      </c>
      <c r="C52" s="83" t="s">
        <v>46</v>
      </c>
      <c r="D52" s="83"/>
      <c r="E52" s="83"/>
      <c r="F52" s="137" t="s">
        <v>45</v>
      </c>
      <c r="G52" s="136" t="s">
        <v>46</v>
      </c>
      <c r="H52" s="136"/>
      <c r="I52" s="136"/>
      <c r="J52" s="136" t="s">
        <v>45</v>
      </c>
      <c r="K52" s="136" t="s">
        <v>46</v>
      </c>
      <c r="L52" s="136"/>
      <c r="M52" s="136"/>
      <c r="N52" s="137"/>
      <c r="O52" s="136" t="s">
        <v>46</v>
      </c>
      <c r="P52" s="136"/>
      <c r="Q52" s="136"/>
      <c r="R52" s="136" t="s">
        <v>45</v>
      </c>
      <c r="S52" s="136" t="s">
        <v>46</v>
      </c>
      <c r="T52" s="136"/>
      <c r="U52" s="136"/>
      <c r="V52" s="137" t="s">
        <v>45</v>
      </c>
      <c r="W52" s="136" t="s">
        <v>46</v>
      </c>
      <c r="X52" s="136"/>
      <c r="Y52" s="136"/>
      <c r="Z52" s="136" t="s">
        <v>45</v>
      </c>
      <c r="AA52" s="136" t="s">
        <v>46</v>
      </c>
      <c r="AB52" s="136"/>
      <c r="AC52" s="136"/>
      <c r="AD52" s="137" t="s">
        <v>45</v>
      </c>
      <c r="AE52" s="136" t="s">
        <v>46</v>
      </c>
      <c r="AF52" s="136"/>
      <c r="AG52" s="84"/>
      <c r="AH52" s="105"/>
      <c r="AI52" s="121">
        <f>COUNTIF(C52:AG52,$AT$16)*$AU$16+COUNTIF(C52:AG52,$AT$17)*$AU$17+COUNTIF(C52:AG52,$AT$18)*$AU$18+COUNTIF(C52:AG52,$AT$19)*$AU$19+COUNTIF(C52:AG52,$AT$20)*$AU$20+COUNTIF(C52:AG52,$AT$21)*$AU$21+COUNTIF(C52:AG52,$AT$22)*$AU$22+COUNTIF(C52:AG52,$AT$28)*$AU$28</f>
        <v>160.66</v>
      </c>
      <c r="AJ52" s="107"/>
      <c r="AK52" s="108"/>
      <c r="AL52" s="108"/>
      <c r="AM52" s="109"/>
      <c r="AN52" s="110">
        <f t="shared" si="3"/>
        <v>160.66</v>
      </c>
      <c r="AO52" s="110">
        <f t="shared" si="4"/>
        <v>160.66</v>
      </c>
      <c r="AP52" s="105"/>
      <c r="AQ52" s="111">
        <f t="shared" ref="AQ52:AQ57" si="12">AN52-$AP$51</f>
        <v>-6.3400000000000034</v>
      </c>
      <c r="AR52" s="145">
        <f>AQ52+AR45</f>
        <v>0</v>
      </c>
      <c r="AS52" s="31"/>
      <c r="AT52" s="31"/>
      <c r="AU52" s="31"/>
      <c r="AV52" s="31"/>
    </row>
    <row r="53" spans="1:48" ht="15.4" customHeight="1" x14ac:dyDescent="0.2">
      <c r="A53" s="10"/>
      <c r="B53" s="104" t="s">
        <v>49</v>
      </c>
      <c r="C53" s="83" t="s">
        <v>45</v>
      </c>
      <c r="D53" s="83" t="s">
        <v>46</v>
      </c>
      <c r="E53" s="83"/>
      <c r="F53" s="83"/>
      <c r="G53" s="123" t="s">
        <v>45</v>
      </c>
      <c r="H53" s="83" t="s">
        <v>46</v>
      </c>
      <c r="I53" s="83"/>
      <c r="J53" s="83"/>
      <c r="K53" s="128" t="s">
        <v>61</v>
      </c>
      <c r="L53" s="83" t="s">
        <v>46</v>
      </c>
      <c r="M53" s="83"/>
      <c r="N53" s="83"/>
      <c r="O53" s="123" t="s">
        <v>45</v>
      </c>
      <c r="P53" s="83" t="s">
        <v>46</v>
      </c>
      <c r="Q53" s="83"/>
      <c r="R53" s="83"/>
      <c r="S53" s="83" t="s">
        <v>45</v>
      </c>
      <c r="T53" s="147" t="s">
        <v>46</v>
      </c>
      <c r="U53" s="83"/>
      <c r="V53" s="83"/>
      <c r="W53" s="123" t="s">
        <v>45</v>
      </c>
      <c r="X53" s="83" t="s">
        <v>46</v>
      </c>
      <c r="Y53" s="83"/>
      <c r="Z53" s="83"/>
      <c r="AA53" s="83" t="s">
        <v>45</v>
      </c>
      <c r="AB53" s="83" t="s">
        <v>46</v>
      </c>
      <c r="AC53" s="83"/>
      <c r="AD53" s="83"/>
      <c r="AE53" s="123" t="s">
        <v>45</v>
      </c>
      <c r="AF53" s="83" t="s">
        <v>51</v>
      </c>
      <c r="AG53" s="84"/>
      <c r="AH53" s="105"/>
      <c r="AI53" s="121">
        <f>COUNTIF(C53:AG53,$AT$16)*$AU$16+COUNTIF(C53:AG53,$AT$17)*$AU$17+COUNTIF(C53:AG53,$AT$18)*$AU$18+COUNTIF(C53:AG53,$AT$19)*$AU$19+COUNTIF(C53:AG53,$AT$20)*$AU$20+COUNTIF(C53:AG53,$AT$21)*$AU$21+COUNTIF(C53:AG53,$AT$22)*$AU$22+COUNTIF(C53:AG53,$AT$28)*$AU$28+COUNTIF(C53:AG53,$AT$29)*$AU$29</f>
        <v>174.67000000000002</v>
      </c>
      <c r="AJ53" s="107"/>
      <c r="AK53" s="108"/>
      <c r="AL53" s="108"/>
      <c r="AM53" s="109" t="s">
        <v>88</v>
      </c>
      <c r="AN53" s="110">
        <f t="shared" si="3"/>
        <v>174.67000000000002</v>
      </c>
      <c r="AO53" s="110">
        <f t="shared" si="4"/>
        <v>175.50000000000003</v>
      </c>
      <c r="AP53" s="105"/>
      <c r="AQ53" s="111">
        <f t="shared" si="12"/>
        <v>7.6700000000000159</v>
      </c>
      <c r="AR53" s="145">
        <f>AQ53+AR46</f>
        <v>0</v>
      </c>
      <c r="AS53" s="31"/>
      <c r="AT53" s="31"/>
      <c r="AU53" s="31"/>
      <c r="AV53" s="31"/>
    </row>
    <row r="54" spans="1:48" ht="15.4" customHeight="1" x14ac:dyDescent="0.2">
      <c r="A54" s="10"/>
      <c r="B54" s="104" t="s">
        <v>47</v>
      </c>
      <c r="C54" s="83"/>
      <c r="D54" s="83" t="s">
        <v>45</v>
      </c>
      <c r="E54" s="83" t="s">
        <v>46</v>
      </c>
      <c r="F54" s="83"/>
      <c r="G54" s="83"/>
      <c r="H54" s="123" t="s">
        <v>45</v>
      </c>
      <c r="I54" s="83" t="s">
        <v>46</v>
      </c>
      <c r="J54" s="83"/>
      <c r="K54" s="83"/>
      <c r="L54" s="123" t="s">
        <v>45</v>
      </c>
      <c r="M54" s="83" t="s">
        <v>46</v>
      </c>
      <c r="N54" s="83"/>
      <c r="O54" s="83"/>
      <c r="P54" s="123" t="s">
        <v>45</v>
      </c>
      <c r="Q54" s="83" t="s">
        <v>46</v>
      </c>
      <c r="R54" s="83"/>
      <c r="S54" s="83"/>
      <c r="T54" s="156" t="s">
        <v>64</v>
      </c>
      <c r="U54" s="83" t="s">
        <v>46</v>
      </c>
      <c r="V54" s="83"/>
      <c r="W54" s="83"/>
      <c r="X54" s="123" t="s">
        <v>45</v>
      </c>
      <c r="Y54" s="83" t="s">
        <v>46</v>
      </c>
      <c r="Z54" s="83"/>
      <c r="AA54" s="83"/>
      <c r="AB54" s="123" t="s">
        <v>45</v>
      </c>
      <c r="AC54" s="83" t="s">
        <v>46</v>
      </c>
      <c r="AD54" s="83"/>
      <c r="AE54" s="83"/>
      <c r="AF54" s="123" t="s">
        <v>45</v>
      </c>
      <c r="AG54" s="84"/>
      <c r="AH54" s="105"/>
      <c r="AI54" s="121">
        <f>COUNTIF(C54:AG54,$AT$16)*$AU$16+COUNTIF(C54:AG54,$AT$17)*$AU$17+COUNTIF(C54:AG54,$AT$18)*$AU$18+COUNTIF(C54:AG54,$AT$19)*$AU$19+COUNTIF(C54:AG54,$AT$20)*$AU$20+COUNTIF(C54:AG54,$AT$21)*$AU$21+COUNTIF(C54:AG54,$AT$22)*$AU$22+COUNTIF(C54:AG54,$AT$26)*$AU$26+COUNTIF(C54:AG54,$AT$29)*$AU$29+COUNTIF(C54:AG54,$AT$30)*$AU$30</f>
        <v>166.17</v>
      </c>
      <c r="AJ54" s="107"/>
      <c r="AK54" s="108"/>
      <c r="AL54" s="108"/>
      <c r="AM54" s="109" t="s">
        <v>89</v>
      </c>
      <c r="AN54" s="110">
        <f t="shared" si="3"/>
        <v>166.17</v>
      </c>
      <c r="AO54" s="110">
        <f t="shared" si="4"/>
        <v>172.67</v>
      </c>
      <c r="AP54" s="105"/>
      <c r="AQ54" s="111">
        <f t="shared" si="12"/>
        <v>-0.83000000000001251</v>
      </c>
      <c r="AR54" s="145">
        <f>AQ54+AR47</f>
        <v>-2.8421709430404007E-14</v>
      </c>
      <c r="AS54" s="31"/>
      <c r="AT54" s="31"/>
      <c r="AU54" s="31"/>
      <c r="AV54" s="31"/>
    </row>
    <row r="55" spans="1:48" ht="15.4" customHeight="1" x14ac:dyDescent="0.2">
      <c r="A55" s="10"/>
      <c r="B55" s="104" t="s">
        <v>48</v>
      </c>
      <c r="C55" s="147" t="s">
        <v>32</v>
      </c>
      <c r="D55" s="83"/>
      <c r="E55" s="83" t="s">
        <v>45</v>
      </c>
      <c r="F55" s="83" t="s">
        <v>46</v>
      </c>
      <c r="G55" s="83"/>
      <c r="H55" s="83"/>
      <c r="I55" s="123" t="s">
        <v>45</v>
      </c>
      <c r="J55" s="83" t="s">
        <v>46</v>
      </c>
      <c r="K55" s="83"/>
      <c r="L55" s="83"/>
      <c r="M55" s="83" t="s">
        <v>45</v>
      </c>
      <c r="N55" s="83" t="s">
        <v>46</v>
      </c>
      <c r="O55" s="83"/>
      <c r="P55" s="83"/>
      <c r="Q55" s="123" t="s">
        <v>45</v>
      </c>
      <c r="R55" s="83" t="s">
        <v>46</v>
      </c>
      <c r="S55" s="83"/>
      <c r="T55" s="147"/>
      <c r="U55" s="83" t="s">
        <v>45</v>
      </c>
      <c r="V55" s="83" t="s">
        <v>46</v>
      </c>
      <c r="W55" s="83"/>
      <c r="X55" s="83"/>
      <c r="Y55" s="146" t="s">
        <v>61</v>
      </c>
      <c r="Z55" s="83" t="s">
        <v>46</v>
      </c>
      <c r="AA55" s="83"/>
      <c r="AB55" s="83"/>
      <c r="AC55" s="83" t="s">
        <v>45</v>
      </c>
      <c r="AD55" s="83" t="s">
        <v>46</v>
      </c>
      <c r="AE55" s="83"/>
      <c r="AF55" s="83"/>
      <c r="AG55" s="84"/>
      <c r="AH55" s="105"/>
      <c r="AI55" s="121">
        <f>COUNTIF(C55:AG55,$AT$16)*$AU$16+COUNTIF(C55:AG55,$AT$17)*$AU$17+COUNTIF(C55:AG55,$AT$18)*$AU$18+COUNTIF(C55:AG55,$AT$19)*$AU$19+COUNTIF(C55:AG55,$AT$20)*$AU$20+COUNTIF(C55:AG55,$AT$21)*$AU$21+COUNTIF(C55:AG55,$AT$21)*$AU$21+COUNTIF(C55:AG55,$AT$26)*$AU$26+COUNTIF(C55:AG55,$AT$28)*$AU$28+COUNTIF(C55:AG55,$AT$29)*$AU$29</f>
        <v>160.16999999999999</v>
      </c>
      <c r="AJ55" s="107"/>
      <c r="AK55" s="108"/>
      <c r="AL55" s="108"/>
      <c r="AM55" s="109" t="s">
        <v>87</v>
      </c>
      <c r="AN55" s="110">
        <f t="shared" si="3"/>
        <v>160.16999999999999</v>
      </c>
      <c r="AO55" s="110">
        <f t="shared" si="4"/>
        <v>169.5</v>
      </c>
      <c r="AP55" s="105"/>
      <c r="AQ55" s="111">
        <f t="shared" si="12"/>
        <v>-6.8300000000000125</v>
      </c>
      <c r="AR55" s="145">
        <f>AQ55+AR48</f>
        <v>2.8421709430404007E-14</v>
      </c>
      <c r="AS55" s="31"/>
      <c r="AT55" s="31"/>
      <c r="AU55" s="31"/>
      <c r="AV55" s="31"/>
    </row>
    <row r="56" spans="1:48" ht="15.4" customHeight="1" x14ac:dyDescent="0.2">
      <c r="A56" s="10"/>
      <c r="B56" s="104" t="s">
        <v>58</v>
      </c>
      <c r="C56" s="83" t="s">
        <v>53</v>
      </c>
      <c r="D56" s="83" t="s">
        <v>53</v>
      </c>
      <c r="E56" s="83" t="s">
        <v>53</v>
      </c>
      <c r="F56" s="83" t="s">
        <v>53</v>
      </c>
      <c r="G56" s="83" t="s">
        <v>53</v>
      </c>
      <c r="H56" s="83"/>
      <c r="I56" s="83"/>
      <c r="J56" s="83" t="s">
        <v>53</v>
      </c>
      <c r="K56" s="83" t="s">
        <v>53</v>
      </c>
      <c r="L56" s="83" t="s">
        <v>53</v>
      </c>
      <c r="M56" s="128" t="s">
        <v>77</v>
      </c>
      <c r="N56" s="149"/>
      <c r="O56" s="148"/>
      <c r="P56" s="147"/>
      <c r="Q56" s="83" t="s">
        <v>53</v>
      </c>
      <c r="R56" s="83" t="s">
        <v>53</v>
      </c>
      <c r="S56" s="83" t="s">
        <v>53</v>
      </c>
      <c r="T56" s="147" t="s">
        <v>53</v>
      </c>
      <c r="U56" s="83" t="s">
        <v>53</v>
      </c>
      <c r="V56" s="147"/>
      <c r="W56" s="147"/>
      <c r="X56" s="83" t="s">
        <v>53</v>
      </c>
      <c r="Y56" s="83" t="s">
        <v>53</v>
      </c>
      <c r="Z56" s="83" t="s">
        <v>53</v>
      </c>
      <c r="AA56" s="83" t="s">
        <v>53</v>
      </c>
      <c r="AB56" s="83" t="s">
        <v>53</v>
      </c>
      <c r="AC56" s="147"/>
      <c r="AD56" s="147"/>
      <c r="AE56" s="83" t="s">
        <v>53</v>
      </c>
      <c r="AF56" s="83" t="s">
        <v>53</v>
      </c>
      <c r="AG56" s="84"/>
      <c r="AH56" s="105"/>
      <c r="AI56" s="121">
        <f>COUNTIF(C56:AG56,$AT$16)*$AU$16+COUNTIF(C56:AG56,$AT$17)*$AU$17+COUNTIF(C56:AG56,$AT$18)*$AU$18+COUNTIF(C56:AG56,$AT$19)*$AU$19+COUNTIF(C56:AG56,$AT$20)*$AU$20+COUNTIF(C56:AG56,$AT$21)*$AU$21+COUNTIF(C56:AG56,$AT$23)*$AU$23+COUNTIF(C56:AG56,$AT$31)*$AU$31+COUNTIF(C56:AG56,$AT$32)*$AU$32+COUNTIF(C56:AG56,$AT$38)*$AU$38+COUNTIF(C56:AG56,$AT$39)*$AU$39+COUNTIF(C56:AG56,$AT$36)*$AU$36+COUNTIF(C56:AG56,$AT$37)*$AU$37</f>
        <v>166.33</v>
      </c>
      <c r="AJ56" s="107"/>
      <c r="AK56" s="108"/>
      <c r="AL56" s="108"/>
      <c r="AM56" s="109"/>
      <c r="AN56" s="110">
        <f t="shared" si="3"/>
        <v>166.33</v>
      </c>
      <c r="AO56" s="110">
        <f t="shared" si="4"/>
        <v>166.33</v>
      </c>
      <c r="AP56" s="105"/>
      <c r="AQ56" s="111">
        <f t="shared" si="12"/>
        <v>-0.66999999999998749</v>
      </c>
      <c r="AR56" s="145">
        <f>AR49+AQ56</f>
        <v>4.2632564145606011E-14</v>
      </c>
      <c r="AS56" s="31"/>
      <c r="AT56" s="31"/>
      <c r="AU56" s="31"/>
      <c r="AV56" s="31"/>
    </row>
    <row r="57" spans="1:48" ht="15.4" customHeight="1" x14ac:dyDescent="0.2">
      <c r="A57" s="10"/>
      <c r="B57" s="104" t="s">
        <v>50</v>
      </c>
      <c r="C57" s="147" t="s">
        <v>52</v>
      </c>
      <c r="D57" s="83"/>
      <c r="E57" s="83"/>
      <c r="F57" s="83" t="s">
        <v>45</v>
      </c>
      <c r="G57" s="83" t="s">
        <v>46</v>
      </c>
      <c r="H57" s="83"/>
      <c r="I57" s="83"/>
      <c r="J57" s="83" t="s">
        <v>45</v>
      </c>
      <c r="K57" s="83" t="s">
        <v>46</v>
      </c>
      <c r="L57" s="83"/>
      <c r="M57" s="83"/>
      <c r="N57" s="112" t="s">
        <v>45</v>
      </c>
      <c r="O57" s="123" t="s">
        <v>46</v>
      </c>
      <c r="P57" s="83"/>
      <c r="Q57" s="83"/>
      <c r="R57" s="83" t="s">
        <v>45</v>
      </c>
      <c r="S57" s="83" t="s">
        <v>46</v>
      </c>
      <c r="T57" s="147"/>
      <c r="U57" s="83"/>
      <c r="V57" s="83" t="s">
        <v>45</v>
      </c>
      <c r="W57" s="83" t="s">
        <v>46</v>
      </c>
      <c r="X57" s="83"/>
      <c r="Y57" s="83"/>
      <c r="Z57" s="83" t="s">
        <v>45</v>
      </c>
      <c r="AA57" s="83" t="s">
        <v>46</v>
      </c>
      <c r="AB57" s="83"/>
      <c r="AC57" s="83"/>
      <c r="AD57" s="83" t="s">
        <v>45</v>
      </c>
      <c r="AE57" s="83" t="s">
        <v>46</v>
      </c>
      <c r="AF57" s="83"/>
      <c r="AG57" s="84"/>
      <c r="AH57" s="105"/>
      <c r="AI57" s="121">
        <f>COUNTIF(C57:AG57,$AT$16)*$AU$16+COUNTIF(C57:AG57,$AT$17)*$AU$17+COUNTIF(C57:AG57,$AT$18)*$AU$18+COUNTIF(C57:AG57,$AT$19)*$AU$19+COUNTIF(C57:AG57,$AT$20)*$AU$20+COUNTIF(C57:AG57,$AT$21)*$AU$21+COUNTIF(C57:AG57,$AT$23)*$AU$23+COUNTIF(C57:AG57,$AT$33)*$AU$33</f>
        <v>169.5</v>
      </c>
      <c r="AJ57" s="107"/>
      <c r="AK57" s="108"/>
      <c r="AL57" s="108"/>
      <c r="AM57" s="109"/>
      <c r="AN57" s="110">
        <f t="shared" ref="AN57:AN92" si="13">AI57+AJ57+AK57+AL57</f>
        <v>169.5</v>
      </c>
      <c r="AO57" s="110">
        <f t="shared" ref="AO57:AO92" si="14">AM57+AN57</f>
        <v>169.5</v>
      </c>
      <c r="AP57" s="105"/>
      <c r="AQ57" s="111">
        <f t="shared" si="12"/>
        <v>2.5</v>
      </c>
      <c r="AR57" s="145">
        <f>AR50+AQ57</f>
        <v>5.6843418860808015E-14</v>
      </c>
      <c r="AS57" s="31"/>
      <c r="AT57" s="31"/>
      <c r="AU57" s="31"/>
      <c r="AV57" s="31"/>
    </row>
    <row r="58" spans="1:48" ht="13.5" customHeight="1" x14ac:dyDescent="0.2">
      <c r="A58" s="10"/>
      <c r="B58" s="115" t="s">
        <v>8</v>
      </c>
      <c r="C58" s="83">
        <v>1</v>
      </c>
      <c r="D58" s="83">
        <v>2</v>
      </c>
      <c r="E58" s="83">
        <v>3</v>
      </c>
      <c r="F58" s="116">
        <v>4</v>
      </c>
      <c r="G58" s="116">
        <v>5</v>
      </c>
      <c r="H58" s="147">
        <v>6</v>
      </c>
      <c r="I58" s="83">
        <v>7</v>
      </c>
      <c r="J58" s="83">
        <v>8</v>
      </c>
      <c r="K58" s="83">
        <v>9</v>
      </c>
      <c r="L58" s="83">
        <v>10</v>
      </c>
      <c r="M58" s="116">
        <v>11</v>
      </c>
      <c r="N58" s="116">
        <v>12</v>
      </c>
      <c r="O58" s="147">
        <v>13</v>
      </c>
      <c r="P58" s="83">
        <v>14</v>
      </c>
      <c r="Q58" s="83">
        <v>15</v>
      </c>
      <c r="R58" s="83">
        <v>16</v>
      </c>
      <c r="S58" s="83">
        <v>17</v>
      </c>
      <c r="T58" s="116">
        <v>18</v>
      </c>
      <c r="U58" s="116">
        <v>19</v>
      </c>
      <c r="V58" s="147">
        <v>20</v>
      </c>
      <c r="W58" s="83">
        <v>21</v>
      </c>
      <c r="X58" s="83">
        <v>22</v>
      </c>
      <c r="Y58" s="83">
        <v>23</v>
      </c>
      <c r="Z58" s="83">
        <v>24</v>
      </c>
      <c r="AA58" s="116">
        <v>25</v>
      </c>
      <c r="AB58" s="116">
        <v>26</v>
      </c>
      <c r="AC58" s="147">
        <v>27</v>
      </c>
      <c r="AD58" s="83">
        <v>28</v>
      </c>
      <c r="AE58" s="83">
        <v>29</v>
      </c>
      <c r="AF58" s="83">
        <v>30</v>
      </c>
      <c r="AG58" s="83">
        <v>31</v>
      </c>
      <c r="AH58" s="117">
        <v>165.6</v>
      </c>
      <c r="AI58" s="118"/>
      <c r="AJ58" s="119"/>
      <c r="AK58" s="108"/>
      <c r="AL58" s="108"/>
      <c r="AM58" s="109"/>
      <c r="AN58" s="110"/>
      <c r="AO58" s="110"/>
      <c r="AP58" s="117">
        <v>184</v>
      </c>
      <c r="AQ58" s="109"/>
      <c r="AR58" s="66"/>
      <c r="AS58" s="31"/>
      <c r="AT58" s="31"/>
      <c r="AU58" s="31"/>
      <c r="AV58" s="31" t="s">
        <v>21</v>
      </c>
    </row>
    <row r="59" spans="1:48" ht="15.4" customHeight="1" x14ac:dyDescent="0.2">
      <c r="A59" s="10"/>
      <c r="B59" s="104" t="s">
        <v>44</v>
      </c>
      <c r="C59" s="136"/>
      <c r="D59" s="136" t="s">
        <v>45</v>
      </c>
      <c r="E59" s="136" t="s">
        <v>46</v>
      </c>
      <c r="F59" s="136"/>
      <c r="G59" s="136"/>
      <c r="H59" s="136" t="s">
        <v>45</v>
      </c>
      <c r="I59" s="136" t="s">
        <v>46</v>
      </c>
      <c r="J59" s="136"/>
      <c r="K59" s="136"/>
      <c r="L59" s="137" t="s">
        <v>45</v>
      </c>
      <c r="M59" s="83" t="s">
        <v>46</v>
      </c>
      <c r="N59" s="83"/>
      <c r="O59" s="83"/>
      <c r="P59" s="83" t="s">
        <v>45</v>
      </c>
      <c r="Q59" s="83" t="s">
        <v>46</v>
      </c>
      <c r="R59" s="83"/>
      <c r="S59" s="83"/>
      <c r="T59" s="83" t="s">
        <v>45</v>
      </c>
      <c r="U59" s="83" t="s">
        <v>46</v>
      </c>
      <c r="V59" s="83"/>
      <c r="W59" s="83"/>
      <c r="X59" s="83" t="s">
        <v>45</v>
      </c>
      <c r="Y59" s="83" t="s">
        <v>46</v>
      </c>
      <c r="Z59" s="83"/>
      <c r="AA59" s="83"/>
      <c r="AB59" s="123" t="s">
        <v>45</v>
      </c>
      <c r="AC59" s="83" t="s">
        <v>46</v>
      </c>
      <c r="AD59" s="83"/>
      <c r="AE59" s="83"/>
      <c r="AF59" s="83" t="s">
        <v>45</v>
      </c>
      <c r="AG59" s="83" t="s">
        <v>51</v>
      </c>
      <c r="AH59" s="105"/>
      <c r="AI59" s="121">
        <f>COUNTIF(C59:AG59,$AT$16)*$AU$16+COUNTIF(C59:AG59,$AT$17)*$AU$17+COUNTIF(C59:AG59,$AT$18)*$AU$18+COUNTIF(C59:AG59,$AT$19)*$AU$19+COUNTIF(C59:AG59,$AT$20)*$AU$20</f>
        <v>175.50000000000003</v>
      </c>
      <c r="AJ59" s="107"/>
      <c r="AK59" s="108"/>
      <c r="AL59" s="108"/>
      <c r="AM59" s="109"/>
      <c r="AN59" s="110">
        <f t="shared" si="13"/>
        <v>175.50000000000003</v>
      </c>
      <c r="AO59" s="110">
        <f t="shared" si="14"/>
        <v>175.50000000000003</v>
      </c>
      <c r="AP59" s="105"/>
      <c r="AQ59" s="111">
        <f t="shared" ref="AQ59:AQ64" si="15">AN59-$AP$58</f>
        <v>-8.4999999999999716</v>
      </c>
      <c r="AR59" s="68">
        <f t="shared" ref="AR59:AR64" si="16">AQ59+AR52</f>
        <v>-8.4999999999999716</v>
      </c>
      <c r="AS59" s="31"/>
      <c r="AT59" s="31"/>
      <c r="AU59" s="31"/>
      <c r="AV59" s="31"/>
    </row>
    <row r="60" spans="1:48" ht="15.4" customHeight="1" x14ac:dyDescent="0.2">
      <c r="A60" s="10"/>
      <c r="B60" s="104" t="s">
        <v>49</v>
      </c>
      <c r="C60" s="123" t="s">
        <v>52</v>
      </c>
      <c r="D60" s="83"/>
      <c r="E60" s="83" t="s">
        <v>45</v>
      </c>
      <c r="F60" s="83" t="s">
        <v>46</v>
      </c>
      <c r="G60" s="83"/>
      <c r="H60" s="83"/>
      <c r="I60" s="83" t="s">
        <v>45</v>
      </c>
      <c r="J60" s="83" t="s">
        <v>46</v>
      </c>
      <c r="K60" s="83"/>
      <c r="L60" s="83"/>
      <c r="M60" s="123" t="s">
        <v>45</v>
      </c>
      <c r="N60" s="83" t="s">
        <v>46</v>
      </c>
      <c r="O60" s="83"/>
      <c r="P60" s="83"/>
      <c r="Q60" s="83" t="s">
        <v>45</v>
      </c>
      <c r="R60" s="147" t="s">
        <v>46</v>
      </c>
      <c r="S60" s="147"/>
      <c r="T60" s="147"/>
      <c r="U60" s="136" t="s">
        <v>45</v>
      </c>
      <c r="V60" s="136" t="s">
        <v>46</v>
      </c>
      <c r="W60" s="136"/>
      <c r="X60" s="136"/>
      <c r="Y60" s="136" t="s">
        <v>45</v>
      </c>
      <c r="Z60" s="136" t="s">
        <v>46</v>
      </c>
      <c r="AA60" s="136"/>
      <c r="AB60" s="136"/>
      <c r="AC60" s="137" t="s">
        <v>45</v>
      </c>
      <c r="AD60" s="136" t="s">
        <v>46</v>
      </c>
      <c r="AE60" s="136"/>
      <c r="AF60" s="136"/>
      <c r="AG60" s="136" t="s">
        <v>45</v>
      </c>
      <c r="AH60" s="105"/>
      <c r="AI60" s="121">
        <f>COUNTIF(C60:AG60,$AT$16)*$AU$16+COUNTIF(C60:AG60,$AT$17)*$AU$17+COUNTIF(C60:AG60,$AT$18)*$AU$18+COUNTIF(C60:AG60,$AT$19)*$AU$19+COUNTIF(C60:AG60,$AT$20)*$AU$20</f>
        <v>181.17000000000002</v>
      </c>
      <c r="AJ60" s="107"/>
      <c r="AK60" s="108"/>
      <c r="AL60" s="108"/>
      <c r="AM60" s="109"/>
      <c r="AN60" s="110">
        <f t="shared" si="13"/>
        <v>181.17000000000002</v>
      </c>
      <c r="AO60" s="110">
        <f t="shared" si="14"/>
        <v>181.17000000000002</v>
      </c>
      <c r="AP60" s="105"/>
      <c r="AQ60" s="111">
        <f t="shared" si="15"/>
        <v>-2.8299999999999841</v>
      </c>
      <c r="AR60" s="68">
        <f t="shared" si="16"/>
        <v>-2.8299999999999841</v>
      </c>
      <c r="AS60" s="31"/>
      <c r="AT60" s="31"/>
      <c r="AU60" s="31"/>
      <c r="AV60" s="31"/>
    </row>
    <row r="61" spans="1:48" ht="15.4" customHeight="1" x14ac:dyDescent="0.2">
      <c r="A61" s="10"/>
      <c r="B61" s="104" t="s">
        <v>47</v>
      </c>
      <c r="C61" s="83" t="s">
        <v>46</v>
      </c>
      <c r="D61" s="83"/>
      <c r="E61" s="83"/>
      <c r="F61" s="123" t="s">
        <v>45</v>
      </c>
      <c r="G61" s="83" t="s">
        <v>46</v>
      </c>
      <c r="H61" s="83"/>
      <c r="I61" s="83"/>
      <c r="J61" s="123" t="s">
        <v>45</v>
      </c>
      <c r="K61" s="83" t="s">
        <v>46</v>
      </c>
      <c r="L61" s="83"/>
      <c r="M61" s="83"/>
      <c r="N61" s="83" t="s">
        <v>45</v>
      </c>
      <c r="O61" s="83" t="s">
        <v>46</v>
      </c>
      <c r="P61" s="83"/>
      <c r="Q61" s="83"/>
      <c r="R61" s="83" t="s">
        <v>45</v>
      </c>
      <c r="S61" s="83" t="s">
        <v>46</v>
      </c>
      <c r="T61" s="83"/>
      <c r="U61" s="83"/>
      <c r="V61" s="83" t="s">
        <v>45</v>
      </c>
      <c r="W61" s="83" t="s">
        <v>46</v>
      </c>
      <c r="X61" s="83"/>
      <c r="Y61" s="83"/>
      <c r="Z61" s="123" t="s">
        <v>45</v>
      </c>
      <c r="AA61" s="83" t="s">
        <v>46</v>
      </c>
      <c r="AB61" s="83"/>
      <c r="AC61" s="83"/>
      <c r="AD61" s="123" t="s">
        <v>45</v>
      </c>
      <c r="AE61" s="83" t="s">
        <v>46</v>
      </c>
      <c r="AF61" s="83"/>
      <c r="AG61" s="83"/>
      <c r="AH61" s="105"/>
      <c r="AI61" s="121">
        <f>COUNTIF(C61:AG61,$AT$16)*$AU$16+COUNTIF(C61:AG61,$AT$17)*$AU$17+COUNTIF(C61:AG61,$AT$18)*$AU$18+COUNTIF(C61:AG61,$AT$19)*$AU$19+COUNTIF(C61:AG61,$AT$20)*$AU$20</f>
        <v>172.32999999999998</v>
      </c>
      <c r="AJ61" s="107"/>
      <c r="AK61" s="108"/>
      <c r="AL61" s="108"/>
      <c r="AM61" s="109"/>
      <c r="AN61" s="110">
        <f t="shared" si="13"/>
        <v>172.32999999999998</v>
      </c>
      <c r="AO61" s="110">
        <f t="shared" si="14"/>
        <v>172.32999999999998</v>
      </c>
      <c r="AP61" s="105"/>
      <c r="AQ61" s="111">
        <f t="shared" si="15"/>
        <v>-11.670000000000016</v>
      </c>
      <c r="AR61" s="68">
        <f t="shared" si="16"/>
        <v>-11.670000000000044</v>
      </c>
      <c r="AS61" s="31"/>
      <c r="AT61" s="31"/>
      <c r="AU61" s="31"/>
      <c r="AV61" s="31"/>
    </row>
    <row r="62" spans="1:48" ht="15.4" customHeight="1" x14ac:dyDescent="0.2">
      <c r="A62" s="10"/>
      <c r="B62" s="104" t="s">
        <v>48</v>
      </c>
      <c r="C62" s="83" t="s">
        <v>45</v>
      </c>
      <c r="D62" s="123" t="s">
        <v>46</v>
      </c>
      <c r="E62" s="83"/>
      <c r="F62" s="112"/>
      <c r="G62" s="112" t="s">
        <v>45</v>
      </c>
      <c r="H62" s="123" t="s">
        <v>46</v>
      </c>
      <c r="I62" s="83"/>
      <c r="J62" s="112"/>
      <c r="K62" s="83" t="s">
        <v>45</v>
      </c>
      <c r="L62" s="123" t="s">
        <v>46</v>
      </c>
      <c r="M62" s="83"/>
      <c r="N62" s="112"/>
      <c r="O62" s="112" t="s">
        <v>45</v>
      </c>
      <c r="P62" s="123" t="s">
        <v>46</v>
      </c>
      <c r="Q62" s="83"/>
      <c r="R62" s="83"/>
      <c r="S62" s="83" t="s">
        <v>45</v>
      </c>
      <c r="T62" s="123" t="s">
        <v>46</v>
      </c>
      <c r="U62" s="83"/>
      <c r="V62" s="83"/>
      <c r="W62" s="83" t="s">
        <v>45</v>
      </c>
      <c r="X62" s="123" t="s">
        <v>46</v>
      </c>
      <c r="Y62" s="83"/>
      <c r="Z62" s="83"/>
      <c r="AA62" s="123" t="s">
        <v>45</v>
      </c>
      <c r="AB62" s="123" t="s">
        <v>46</v>
      </c>
      <c r="AC62" s="83"/>
      <c r="AD62" s="83"/>
      <c r="AE62" s="123" t="s">
        <v>45</v>
      </c>
      <c r="AF62" s="123" t="s">
        <v>46</v>
      </c>
      <c r="AG62" s="83"/>
      <c r="AH62" s="105"/>
      <c r="AI62" s="121">
        <f>COUNTIF(C62:AG62,$AT$16)*$AU$16+COUNTIF(C62:AG62,$AT$17)*$AU$17+COUNTIF(C62:AG62,$AT$18)*$AU$18+COUNTIF(C62:AG62,$AT$19)*$AU$19+COUNTIF(C62:AG62,$AT$20)*$AU$20</f>
        <v>184</v>
      </c>
      <c r="AJ62" s="107"/>
      <c r="AK62" s="108"/>
      <c r="AL62" s="108"/>
      <c r="AM62" s="109"/>
      <c r="AN62" s="110">
        <f t="shared" si="13"/>
        <v>184</v>
      </c>
      <c r="AO62" s="110">
        <f t="shared" si="14"/>
        <v>184</v>
      </c>
      <c r="AP62" s="105"/>
      <c r="AQ62" s="111">
        <f t="shared" si="15"/>
        <v>0</v>
      </c>
      <c r="AR62" s="68">
        <f t="shared" si="16"/>
        <v>2.8421709430404007E-14</v>
      </c>
      <c r="AS62" s="31"/>
      <c r="AT62" s="31"/>
      <c r="AU62" s="31"/>
      <c r="AV62" s="31"/>
    </row>
    <row r="63" spans="1:48" ht="15.4" customHeight="1" x14ac:dyDescent="0.2">
      <c r="A63" s="10"/>
      <c r="B63" s="104" t="s">
        <v>58</v>
      </c>
      <c r="C63" s="136" t="s">
        <v>53</v>
      </c>
      <c r="D63" s="137" t="s">
        <v>53</v>
      </c>
      <c r="E63" s="136" t="s">
        <v>53</v>
      </c>
      <c r="F63" s="138"/>
      <c r="G63" s="138"/>
      <c r="H63" s="136" t="s">
        <v>53</v>
      </c>
      <c r="I63" s="136" t="s">
        <v>53</v>
      </c>
      <c r="J63" s="136" t="s">
        <v>53</v>
      </c>
      <c r="K63" s="136" t="s">
        <v>53</v>
      </c>
      <c r="L63" s="136" t="s">
        <v>53</v>
      </c>
      <c r="M63" s="136"/>
      <c r="N63" s="138"/>
      <c r="O63" s="136" t="s">
        <v>53</v>
      </c>
      <c r="P63" s="136" t="s">
        <v>53</v>
      </c>
      <c r="Q63" s="136" t="s">
        <v>53</v>
      </c>
      <c r="R63" s="136" t="s">
        <v>53</v>
      </c>
      <c r="S63" s="136" t="s">
        <v>53</v>
      </c>
      <c r="T63" s="136"/>
      <c r="U63" s="138"/>
      <c r="V63" s="136" t="s">
        <v>53</v>
      </c>
      <c r="W63" s="136" t="s">
        <v>53</v>
      </c>
      <c r="X63" s="136" t="s">
        <v>53</v>
      </c>
      <c r="Y63" s="136" t="s">
        <v>53</v>
      </c>
      <c r="Z63" s="136" t="s">
        <v>53</v>
      </c>
      <c r="AA63" s="136"/>
      <c r="AB63" s="138"/>
      <c r="AC63" s="136" t="s">
        <v>53</v>
      </c>
      <c r="AD63" s="136" t="s">
        <v>53</v>
      </c>
      <c r="AE63" s="136" t="s">
        <v>53</v>
      </c>
      <c r="AF63" s="136" t="s">
        <v>53</v>
      </c>
      <c r="AG63" s="136" t="s">
        <v>53</v>
      </c>
      <c r="AH63" s="105"/>
      <c r="AI63" s="121">
        <f>COUNTIF(C63:AG63,$AT$16)*$AU$16+COUNTIF(C63:AG63,$AT$17)*$AU$17+COUNTIF(C63:AG63,$AT$18)*$AU$18+COUNTIF(C63:AG63,$AT$19)*$AU$19+COUNTIF(C63:AG63,$AT$20)*$AU$20</f>
        <v>184</v>
      </c>
      <c r="AJ63" s="107"/>
      <c r="AK63" s="108"/>
      <c r="AL63" s="108"/>
      <c r="AM63" s="109"/>
      <c r="AN63" s="110">
        <f>AI63+AJ63+AK63+AL63</f>
        <v>184</v>
      </c>
      <c r="AO63" s="110">
        <v>184</v>
      </c>
      <c r="AP63" s="105"/>
      <c r="AQ63" s="111">
        <f t="shared" si="15"/>
        <v>0</v>
      </c>
      <c r="AR63" s="68">
        <f t="shared" si="16"/>
        <v>4.2632564145606011E-14</v>
      </c>
      <c r="AS63" s="31"/>
      <c r="AT63" s="31"/>
      <c r="AU63" s="31"/>
      <c r="AV63" s="31"/>
    </row>
    <row r="64" spans="1:48" ht="15.4" customHeight="1" x14ac:dyDescent="0.2">
      <c r="A64" s="10"/>
      <c r="B64" s="104" t="s">
        <v>50</v>
      </c>
      <c r="C64" s="147"/>
      <c r="D64" s="148" t="s">
        <v>45</v>
      </c>
      <c r="E64" s="147" t="s">
        <v>46</v>
      </c>
      <c r="F64" s="149"/>
      <c r="G64" s="149"/>
      <c r="H64" s="148" t="s">
        <v>45</v>
      </c>
      <c r="I64" s="147" t="s">
        <v>46</v>
      </c>
      <c r="J64" s="147"/>
      <c r="K64" s="148"/>
      <c r="L64" s="147" t="s">
        <v>45</v>
      </c>
      <c r="M64" s="147"/>
      <c r="N64" s="149"/>
      <c r="O64" s="149" t="s">
        <v>53</v>
      </c>
      <c r="P64" s="147" t="s">
        <v>53</v>
      </c>
      <c r="Q64" s="147" t="s">
        <v>53</v>
      </c>
      <c r="R64" s="148" t="s">
        <v>53</v>
      </c>
      <c r="S64" s="147" t="s">
        <v>53</v>
      </c>
      <c r="T64" s="147"/>
      <c r="U64" s="112" t="s">
        <v>45</v>
      </c>
      <c r="V64" s="112" t="s">
        <v>46</v>
      </c>
      <c r="W64" s="83"/>
      <c r="X64" s="83"/>
      <c r="Y64" s="123" t="s">
        <v>45</v>
      </c>
      <c r="Z64" s="83" t="s">
        <v>46</v>
      </c>
      <c r="AA64" s="83"/>
      <c r="AB64" s="112"/>
      <c r="AC64" s="112" t="s">
        <v>45</v>
      </c>
      <c r="AD64" s="112" t="s">
        <v>46</v>
      </c>
      <c r="AE64" s="112"/>
      <c r="AF64" s="83"/>
      <c r="AG64" s="83" t="s">
        <v>45</v>
      </c>
      <c r="AH64" s="105"/>
      <c r="AI64" s="121">
        <f>COUNTIF(C64:AG64,$AT$16)*$AU$16+COUNTIF(C64:AG64,$AT$17)*$AU$17+COUNTIF(C64:AG64,$AT$18)*$AU$18+COUNTIF(C64:AG64,$AT$19)*$AU$19+COUNTIF(C64:AG64,$AT$20)*$AU$20+COUNTIF(C64:AG64,$AT$33)*$AU$33+COUNTIF(C64:AG64,$AT$34)*$AU$34</f>
        <v>178.34</v>
      </c>
      <c r="AJ64" s="107"/>
      <c r="AK64" s="108"/>
      <c r="AL64" s="108"/>
      <c r="AM64" s="109"/>
      <c r="AN64" s="110">
        <f t="shared" si="13"/>
        <v>178.34</v>
      </c>
      <c r="AO64" s="110">
        <f t="shared" si="14"/>
        <v>178.34</v>
      </c>
      <c r="AP64" s="105"/>
      <c r="AQ64" s="111">
        <f t="shared" si="15"/>
        <v>-5.6599999999999966</v>
      </c>
      <c r="AR64" s="68">
        <f t="shared" si="16"/>
        <v>-5.6599999999999397</v>
      </c>
      <c r="AS64" s="31"/>
      <c r="AT64" s="31"/>
      <c r="AU64" s="31"/>
      <c r="AV64" s="31"/>
    </row>
    <row r="65" spans="1:48" ht="15.75" customHeight="1" x14ac:dyDescent="0.2">
      <c r="A65" s="10"/>
      <c r="B65" s="115" t="s">
        <v>9</v>
      </c>
      <c r="C65" s="116">
        <v>1</v>
      </c>
      <c r="D65" s="116">
        <v>2</v>
      </c>
      <c r="E65" s="147">
        <v>3</v>
      </c>
      <c r="F65" s="83">
        <v>4</v>
      </c>
      <c r="G65" s="83">
        <v>5</v>
      </c>
      <c r="H65" s="83">
        <v>6</v>
      </c>
      <c r="I65" s="83">
        <v>7</v>
      </c>
      <c r="J65" s="116">
        <v>8</v>
      </c>
      <c r="K65" s="116">
        <v>9</v>
      </c>
      <c r="L65" s="147">
        <v>10</v>
      </c>
      <c r="M65" s="83">
        <v>11</v>
      </c>
      <c r="N65" s="83">
        <v>12</v>
      </c>
      <c r="O65" s="83">
        <v>13</v>
      </c>
      <c r="P65" s="83">
        <v>14</v>
      </c>
      <c r="Q65" s="116">
        <v>15</v>
      </c>
      <c r="R65" s="116">
        <v>16</v>
      </c>
      <c r="S65" s="147">
        <v>17</v>
      </c>
      <c r="T65" s="83">
        <v>18</v>
      </c>
      <c r="U65" s="83">
        <v>19</v>
      </c>
      <c r="V65" s="83">
        <v>20</v>
      </c>
      <c r="W65" s="83">
        <v>21</v>
      </c>
      <c r="X65" s="116">
        <v>22</v>
      </c>
      <c r="Y65" s="116">
        <v>23</v>
      </c>
      <c r="Z65" s="147">
        <v>24</v>
      </c>
      <c r="AA65" s="83">
        <v>25</v>
      </c>
      <c r="AB65" s="83">
        <v>26</v>
      </c>
      <c r="AC65" s="83">
        <v>27</v>
      </c>
      <c r="AD65" s="83">
        <v>28</v>
      </c>
      <c r="AE65" s="116">
        <v>29</v>
      </c>
      <c r="AF65" s="116">
        <v>30</v>
      </c>
      <c r="AG65" s="147">
        <v>31</v>
      </c>
      <c r="AH65" s="117">
        <v>151.19999999999999</v>
      </c>
      <c r="AI65" s="118"/>
      <c r="AJ65" s="124"/>
      <c r="AK65" s="124"/>
      <c r="AL65" s="124"/>
      <c r="AM65" s="67"/>
      <c r="AN65" s="110"/>
      <c r="AO65" s="110"/>
      <c r="AP65" s="117">
        <v>168</v>
      </c>
      <c r="AQ65" s="67"/>
      <c r="AR65" s="66"/>
      <c r="AS65" s="31"/>
      <c r="AT65" s="31"/>
      <c r="AU65" s="31"/>
      <c r="AV65" s="31"/>
    </row>
    <row r="66" spans="1:48" ht="15.4" customHeight="1" x14ac:dyDescent="0.2">
      <c r="A66" s="10"/>
      <c r="B66" s="104" t="s">
        <v>44</v>
      </c>
      <c r="C66" s="83" t="s">
        <v>52</v>
      </c>
      <c r="D66" s="83"/>
      <c r="E66" s="83" t="s">
        <v>45</v>
      </c>
      <c r="F66" s="83" t="s">
        <v>46</v>
      </c>
      <c r="G66" s="83"/>
      <c r="H66" s="83"/>
      <c r="I66" s="123" t="s">
        <v>45</v>
      </c>
      <c r="J66" s="83" t="s">
        <v>46</v>
      </c>
      <c r="K66" s="83"/>
      <c r="L66" s="83"/>
      <c r="M66" s="83" t="s">
        <v>45</v>
      </c>
      <c r="N66" s="83" t="s">
        <v>46</v>
      </c>
      <c r="O66" s="83"/>
      <c r="P66" s="83"/>
      <c r="Q66" s="123" t="s">
        <v>45</v>
      </c>
      <c r="R66" s="83" t="s">
        <v>46</v>
      </c>
      <c r="S66" s="83"/>
      <c r="T66" s="83"/>
      <c r="U66" s="83" t="s">
        <v>45</v>
      </c>
      <c r="V66" s="83" t="s">
        <v>46</v>
      </c>
      <c r="W66" s="83"/>
      <c r="X66" s="83"/>
      <c r="Y66" s="123" t="s">
        <v>45</v>
      </c>
      <c r="Z66" s="83" t="s">
        <v>46</v>
      </c>
      <c r="AA66" s="83"/>
      <c r="AB66" s="83"/>
      <c r="AC66" s="83" t="s">
        <v>45</v>
      </c>
      <c r="AD66" s="83" t="s">
        <v>46</v>
      </c>
      <c r="AE66" s="83"/>
      <c r="AF66" s="83"/>
      <c r="AG66" s="83" t="s">
        <v>45</v>
      </c>
      <c r="AH66" s="105"/>
      <c r="AI66" s="121">
        <f t="shared" ref="AI66:AI71" si="17">COUNTIF(C66:AG66,$AT$16)*$AU$16+COUNTIF(C66:AG66,$AT$17)*$AU$17+COUNTIF(C66:AG66,$AT$18)*$AU$18+COUNTIF(C66:AG66,$AT$19)*$AU$19+COUNTIF(C66:AG66,$AT$20)*$AU$20</f>
        <v>181.17000000000002</v>
      </c>
      <c r="AJ66" s="107"/>
      <c r="AK66" s="108"/>
      <c r="AL66" s="108"/>
      <c r="AM66" s="109"/>
      <c r="AN66" s="110">
        <f t="shared" si="13"/>
        <v>181.17000000000002</v>
      </c>
      <c r="AO66" s="110">
        <f t="shared" si="14"/>
        <v>181.17000000000002</v>
      </c>
      <c r="AP66" s="105"/>
      <c r="AQ66" s="111">
        <f t="shared" ref="AQ66:AQ71" si="18">AN66-$AP$65</f>
        <v>13.170000000000016</v>
      </c>
      <c r="AR66" s="68">
        <f t="shared" ref="AR66:AR71" si="19">AQ66+AR59</f>
        <v>4.6700000000000443</v>
      </c>
      <c r="AS66" s="31"/>
      <c r="AT66" s="31"/>
      <c r="AU66" s="31"/>
      <c r="AV66" s="31"/>
    </row>
    <row r="67" spans="1:48" ht="15.4" customHeight="1" x14ac:dyDescent="0.2">
      <c r="A67" s="10"/>
      <c r="B67" s="104" t="s">
        <v>49</v>
      </c>
      <c r="C67" s="136" t="s">
        <v>46</v>
      </c>
      <c r="D67" s="136"/>
      <c r="E67" s="136"/>
      <c r="F67" s="137" t="s">
        <v>45</v>
      </c>
      <c r="G67" s="136" t="s">
        <v>46</v>
      </c>
      <c r="H67" s="83"/>
      <c r="I67" s="83"/>
      <c r="J67" s="123" t="s">
        <v>45</v>
      </c>
      <c r="K67" s="83" t="s">
        <v>46</v>
      </c>
      <c r="L67" s="83"/>
      <c r="M67" s="83"/>
      <c r="N67" s="123" t="s">
        <v>45</v>
      </c>
      <c r="O67" s="83" t="s">
        <v>46</v>
      </c>
      <c r="P67" s="83"/>
      <c r="Q67" s="83"/>
      <c r="R67" s="123" t="s">
        <v>45</v>
      </c>
      <c r="S67" s="83" t="s">
        <v>46</v>
      </c>
      <c r="T67" s="83"/>
      <c r="U67" s="83"/>
      <c r="V67" s="123" t="s">
        <v>45</v>
      </c>
      <c r="W67" s="83" t="s">
        <v>46</v>
      </c>
      <c r="X67" s="83"/>
      <c r="Y67" s="83"/>
      <c r="Z67" s="123" t="s">
        <v>45</v>
      </c>
      <c r="AA67" s="83" t="s">
        <v>46</v>
      </c>
      <c r="AB67" s="83"/>
      <c r="AC67" s="83"/>
      <c r="AD67" s="123" t="s">
        <v>45</v>
      </c>
      <c r="AE67" s="83" t="s">
        <v>46</v>
      </c>
      <c r="AF67" s="83"/>
      <c r="AG67" s="83"/>
      <c r="AH67" s="105"/>
      <c r="AI67" s="121">
        <f t="shared" si="17"/>
        <v>172.32999999999998</v>
      </c>
      <c r="AJ67" s="107"/>
      <c r="AK67" s="108"/>
      <c r="AL67" s="108"/>
      <c r="AM67" s="109"/>
      <c r="AN67" s="110">
        <f t="shared" si="13"/>
        <v>172.32999999999998</v>
      </c>
      <c r="AO67" s="110">
        <f t="shared" si="14"/>
        <v>172.32999999999998</v>
      </c>
      <c r="AP67" s="105"/>
      <c r="AQ67" s="111">
        <f t="shared" si="18"/>
        <v>4.3299999999999841</v>
      </c>
      <c r="AR67" s="68">
        <f t="shared" si="19"/>
        <v>1.5</v>
      </c>
      <c r="AS67" s="31"/>
      <c r="AT67" s="31"/>
      <c r="AU67" s="31"/>
      <c r="AV67" s="31"/>
    </row>
    <row r="68" spans="1:48" ht="15.4" customHeight="1" x14ac:dyDescent="0.2">
      <c r="A68" s="10"/>
      <c r="B68" s="104" t="s">
        <v>47</v>
      </c>
      <c r="C68" s="82" t="s">
        <v>45</v>
      </c>
      <c r="D68" s="83" t="s">
        <v>46</v>
      </c>
      <c r="E68" s="83"/>
      <c r="F68" s="83"/>
      <c r="G68" s="123" t="s">
        <v>45</v>
      </c>
      <c r="H68" s="147" t="s">
        <v>46</v>
      </c>
      <c r="I68" s="147"/>
      <c r="J68" s="147"/>
      <c r="K68" s="148" t="s">
        <v>45</v>
      </c>
      <c r="L68" s="147" t="s">
        <v>46</v>
      </c>
      <c r="M68" s="147"/>
      <c r="N68" s="147"/>
      <c r="O68" s="148" t="s">
        <v>45</v>
      </c>
      <c r="P68" s="147" t="s">
        <v>46</v>
      </c>
      <c r="Q68" s="147"/>
      <c r="R68" s="147"/>
      <c r="S68" s="148" t="s">
        <v>45</v>
      </c>
      <c r="T68" s="147" t="s">
        <v>46</v>
      </c>
      <c r="U68" s="147"/>
      <c r="V68" s="147"/>
      <c r="W68" s="148" t="s">
        <v>45</v>
      </c>
      <c r="X68" s="147" t="s">
        <v>46</v>
      </c>
      <c r="Y68" s="147"/>
      <c r="Z68" s="147"/>
      <c r="AA68" s="148" t="s">
        <v>45</v>
      </c>
      <c r="AB68" s="147" t="s">
        <v>46</v>
      </c>
      <c r="AC68" s="147"/>
      <c r="AD68" s="147"/>
      <c r="AE68" s="148" t="s">
        <v>45</v>
      </c>
      <c r="AF68" s="147" t="s">
        <v>46</v>
      </c>
      <c r="AG68" s="147"/>
      <c r="AH68" s="83" t="s">
        <v>46</v>
      </c>
      <c r="AI68" s="121">
        <f t="shared" si="17"/>
        <v>184</v>
      </c>
      <c r="AJ68" s="107"/>
      <c r="AK68" s="108"/>
      <c r="AL68" s="108"/>
      <c r="AM68" s="109"/>
      <c r="AN68" s="110">
        <f t="shared" si="13"/>
        <v>184</v>
      </c>
      <c r="AO68" s="110">
        <f t="shared" si="14"/>
        <v>184</v>
      </c>
      <c r="AP68" s="105"/>
      <c r="AQ68" s="111">
        <f t="shared" si="18"/>
        <v>16</v>
      </c>
      <c r="AR68" s="68">
        <f t="shared" si="19"/>
        <v>4.3299999999999557</v>
      </c>
      <c r="AS68" s="31"/>
      <c r="AT68" s="31"/>
      <c r="AU68" s="31"/>
      <c r="AV68" s="31"/>
    </row>
    <row r="69" spans="1:48" ht="15.4" customHeight="1" x14ac:dyDescent="0.2">
      <c r="A69" s="10"/>
      <c r="B69" s="104" t="s">
        <v>48</v>
      </c>
      <c r="C69" s="83"/>
      <c r="D69" s="83" t="s">
        <v>45</v>
      </c>
      <c r="E69" s="83" t="s">
        <v>46</v>
      </c>
      <c r="F69" s="83"/>
      <c r="G69" s="83"/>
      <c r="H69" s="123" t="s">
        <v>45</v>
      </c>
      <c r="I69" s="83" t="s">
        <v>46</v>
      </c>
      <c r="J69" s="83"/>
      <c r="K69" s="83"/>
      <c r="L69" s="83" t="s">
        <v>45</v>
      </c>
      <c r="M69" s="83" t="s">
        <v>46</v>
      </c>
      <c r="N69" s="83"/>
      <c r="O69" s="83"/>
      <c r="P69" s="123" t="s">
        <v>45</v>
      </c>
      <c r="Q69" s="83" t="s">
        <v>46</v>
      </c>
      <c r="R69" s="83"/>
      <c r="S69" s="83"/>
      <c r="T69" s="83" t="s">
        <v>45</v>
      </c>
      <c r="U69" s="83" t="s">
        <v>46</v>
      </c>
      <c r="V69" s="83"/>
      <c r="W69" s="83"/>
      <c r="X69" s="123" t="s">
        <v>45</v>
      </c>
      <c r="Y69" s="83" t="s">
        <v>46</v>
      </c>
      <c r="Z69" s="83"/>
      <c r="AA69" s="83"/>
      <c r="AB69" s="83" t="s">
        <v>45</v>
      </c>
      <c r="AC69" s="83" t="s">
        <v>46</v>
      </c>
      <c r="AD69" s="83"/>
      <c r="AE69" s="83"/>
      <c r="AF69" s="123" t="s">
        <v>45</v>
      </c>
      <c r="AG69" s="83" t="s">
        <v>51</v>
      </c>
      <c r="AH69" s="105"/>
      <c r="AI69" s="121">
        <f t="shared" si="17"/>
        <v>175.50000000000003</v>
      </c>
      <c r="AJ69" s="107"/>
      <c r="AK69" s="108"/>
      <c r="AL69" s="108"/>
      <c r="AM69" s="109"/>
      <c r="AN69" s="110">
        <f t="shared" si="13"/>
        <v>175.50000000000003</v>
      </c>
      <c r="AO69" s="110">
        <f t="shared" si="14"/>
        <v>175.50000000000003</v>
      </c>
      <c r="AP69" s="105"/>
      <c r="AQ69" s="111">
        <f t="shared" si="18"/>
        <v>7.5000000000000284</v>
      </c>
      <c r="AR69" s="68">
        <f t="shared" si="19"/>
        <v>7.5000000000000568</v>
      </c>
      <c r="AS69" s="31"/>
      <c r="AT69" s="31"/>
      <c r="AU69" s="31"/>
      <c r="AV69" s="31"/>
    </row>
    <row r="70" spans="1:48" ht="15.4" customHeight="1" x14ac:dyDescent="0.2">
      <c r="A70" s="10"/>
      <c r="B70" s="113" t="s">
        <v>58</v>
      </c>
      <c r="C70" s="138"/>
      <c r="D70" s="138"/>
      <c r="E70" s="138" t="s">
        <v>53</v>
      </c>
      <c r="F70" s="138" t="s">
        <v>53</v>
      </c>
      <c r="G70" s="138" t="s">
        <v>53</v>
      </c>
      <c r="H70" s="123" t="s">
        <v>53</v>
      </c>
      <c r="I70" s="83" t="s">
        <v>53</v>
      </c>
      <c r="J70" s="112"/>
      <c r="K70" s="112"/>
      <c r="L70" s="112" t="s">
        <v>53</v>
      </c>
      <c r="M70" s="112" t="s">
        <v>53</v>
      </c>
      <c r="N70" s="112" t="s">
        <v>53</v>
      </c>
      <c r="O70" s="112" t="s">
        <v>53</v>
      </c>
      <c r="P70" s="112" t="s">
        <v>53</v>
      </c>
      <c r="Q70" s="112"/>
      <c r="R70" s="112"/>
      <c r="S70" s="112" t="s">
        <v>53</v>
      </c>
      <c r="T70" s="112" t="s">
        <v>53</v>
      </c>
      <c r="U70" s="112" t="s">
        <v>53</v>
      </c>
      <c r="V70" s="112" t="s">
        <v>53</v>
      </c>
      <c r="W70" s="112" t="s">
        <v>53</v>
      </c>
      <c r="X70" s="112"/>
      <c r="Y70" s="112"/>
      <c r="Z70" s="112" t="s">
        <v>53</v>
      </c>
      <c r="AA70" s="112" t="s">
        <v>53</v>
      </c>
      <c r="AB70" s="112" t="s">
        <v>53</v>
      </c>
      <c r="AC70" s="112" t="s">
        <v>53</v>
      </c>
      <c r="AD70" s="112" t="s">
        <v>53</v>
      </c>
      <c r="AE70" s="83"/>
      <c r="AF70" s="123"/>
      <c r="AG70" s="112" t="s">
        <v>53</v>
      </c>
      <c r="AH70" s="105"/>
      <c r="AI70" s="121">
        <f t="shared" si="17"/>
        <v>168</v>
      </c>
      <c r="AJ70" s="107"/>
      <c r="AK70" s="108"/>
      <c r="AL70" s="108"/>
      <c r="AM70" s="109"/>
      <c r="AN70" s="110">
        <f t="shared" si="13"/>
        <v>168</v>
      </c>
      <c r="AO70" s="110">
        <f t="shared" si="14"/>
        <v>168</v>
      </c>
      <c r="AP70" s="105"/>
      <c r="AQ70" s="111">
        <f t="shared" si="18"/>
        <v>0</v>
      </c>
      <c r="AR70" s="68">
        <f t="shared" si="19"/>
        <v>4.2632564145606011E-14</v>
      </c>
      <c r="AS70" s="31"/>
      <c r="AT70" s="31"/>
      <c r="AU70" s="31"/>
      <c r="AV70" s="31"/>
    </row>
    <row r="71" spans="1:48" ht="15.4" customHeight="1" x14ac:dyDescent="0.2">
      <c r="A71" s="10"/>
      <c r="B71" s="104" t="s">
        <v>50</v>
      </c>
      <c r="C71" s="83" t="s">
        <v>46</v>
      </c>
      <c r="D71" s="112"/>
      <c r="E71" s="149"/>
      <c r="F71" s="147" t="s">
        <v>45</v>
      </c>
      <c r="G71" s="147" t="s">
        <v>46</v>
      </c>
      <c r="H71" s="148"/>
      <c r="I71" s="147"/>
      <c r="J71" s="147"/>
      <c r="K71" s="149"/>
      <c r="L71" s="138" t="s">
        <v>53</v>
      </c>
      <c r="M71" s="136" t="s">
        <v>53</v>
      </c>
      <c r="N71" s="136" t="s">
        <v>53</v>
      </c>
      <c r="O71" s="137" t="s">
        <v>53</v>
      </c>
      <c r="P71" s="136" t="s">
        <v>53</v>
      </c>
      <c r="Q71" s="136"/>
      <c r="R71" s="138"/>
      <c r="S71" s="138" t="s">
        <v>53</v>
      </c>
      <c r="T71" s="136" t="s">
        <v>53</v>
      </c>
      <c r="U71" s="136" t="s">
        <v>53</v>
      </c>
      <c r="V71" s="137" t="s">
        <v>53</v>
      </c>
      <c r="W71" s="138" t="s">
        <v>53</v>
      </c>
      <c r="X71" s="136"/>
      <c r="Y71" s="138"/>
      <c r="Z71" s="138" t="s">
        <v>53</v>
      </c>
      <c r="AA71" s="138" t="s">
        <v>53</v>
      </c>
      <c r="AB71" s="138" t="s">
        <v>53</v>
      </c>
      <c r="AC71" s="138" t="s">
        <v>53</v>
      </c>
      <c r="AD71" s="112" t="s">
        <v>53</v>
      </c>
      <c r="AE71" s="83"/>
      <c r="AF71" s="112"/>
      <c r="AG71" s="112" t="s">
        <v>53</v>
      </c>
      <c r="AH71" s="105"/>
      <c r="AI71" s="121">
        <f t="shared" si="17"/>
        <v>162.32999999999998</v>
      </c>
      <c r="AJ71" s="107"/>
      <c r="AK71" s="108"/>
      <c r="AL71" s="108"/>
      <c r="AM71" s="109"/>
      <c r="AN71" s="110">
        <f t="shared" si="13"/>
        <v>162.32999999999998</v>
      </c>
      <c r="AO71" s="110">
        <f t="shared" si="14"/>
        <v>162.32999999999998</v>
      </c>
      <c r="AP71" s="105"/>
      <c r="AQ71" s="111">
        <f t="shared" si="18"/>
        <v>-5.6700000000000159</v>
      </c>
      <c r="AR71" s="68">
        <f t="shared" si="19"/>
        <v>-11.329999999999956</v>
      </c>
      <c r="AS71" s="31"/>
      <c r="AT71" s="31"/>
      <c r="AU71" s="31"/>
      <c r="AV71" s="31"/>
    </row>
    <row r="72" spans="1:48" ht="15.75" customHeight="1" x14ac:dyDescent="0.2">
      <c r="A72" s="10"/>
      <c r="B72" s="115" t="s">
        <v>10</v>
      </c>
      <c r="C72" s="83">
        <v>1</v>
      </c>
      <c r="D72" s="83">
        <v>2</v>
      </c>
      <c r="E72" s="83">
        <v>3</v>
      </c>
      <c r="F72" s="83">
        <v>4</v>
      </c>
      <c r="G72" s="116">
        <v>5</v>
      </c>
      <c r="H72" s="116">
        <v>6</v>
      </c>
      <c r="I72" s="147">
        <v>7</v>
      </c>
      <c r="J72" s="83">
        <v>8</v>
      </c>
      <c r="K72" s="83">
        <v>9</v>
      </c>
      <c r="L72" s="83">
        <v>10</v>
      </c>
      <c r="M72" s="83">
        <v>11</v>
      </c>
      <c r="N72" s="116">
        <v>12</v>
      </c>
      <c r="O72" s="116">
        <v>13</v>
      </c>
      <c r="P72" s="147">
        <v>14</v>
      </c>
      <c r="Q72" s="83">
        <v>15</v>
      </c>
      <c r="R72" s="83">
        <v>16</v>
      </c>
      <c r="S72" s="83">
        <v>17</v>
      </c>
      <c r="T72" s="83">
        <v>18</v>
      </c>
      <c r="U72" s="116">
        <v>19</v>
      </c>
      <c r="V72" s="116">
        <v>20</v>
      </c>
      <c r="W72" s="147">
        <v>21</v>
      </c>
      <c r="X72" s="83">
        <v>22</v>
      </c>
      <c r="Y72" s="83">
        <v>23</v>
      </c>
      <c r="Z72" s="83">
        <v>24</v>
      </c>
      <c r="AA72" s="83">
        <v>25</v>
      </c>
      <c r="AB72" s="116">
        <v>26</v>
      </c>
      <c r="AC72" s="116">
        <v>27</v>
      </c>
      <c r="AD72" s="147">
        <v>28</v>
      </c>
      <c r="AE72" s="83">
        <v>29</v>
      </c>
      <c r="AF72" s="83">
        <v>30</v>
      </c>
      <c r="AG72" s="84"/>
      <c r="AH72" s="117">
        <v>158.4</v>
      </c>
      <c r="AI72" s="118"/>
      <c r="AJ72" s="119"/>
      <c r="AK72" s="108"/>
      <c r="AL72" s="108"/>
      <c r="AM72" s="67"/>
      <c r="AN72" s="110"/>
      <c r="AO72" s="110"/>
      <c r="AP72" s="117">
        <v>176</v>
      </c>
      <c r="AQ72" s="67"/>
      <c r="AR72" s="66"/>
      <c r="AS72" s="31"/>
      <c r="AT72" s="31"/>
      <c r="AU72" s="31"/>
      <c r="AV72" s="31"/>
    </row>
    <row r="73" spans="1:48" ht="15.4" customHeight="1" x14ac:dyDescent="0.2">
      <c r="A73" s="10"/>
      <c r="B73" s="104" t="s">
        <v>44</v>
      </c>
      <c r="C73" s="83" t="s">
        <v>46</v>
      </c>
      <c r="D73" s="83"/>
      <c r="E73" s="83"/>
      <c r="F73" s="123" t="s">
        <v>45</v>
      </c>
      <c r="G73" s="83" t="s">
        <v>46</v>
      </c>
      <c r="H73" s="83"/>
      <c r="I73" s="112"/>
      <c r="J73" s="123" t="s">
        <v>45</v>
      </c>
      <c r="K73" s="83" t="s">
        <v>46</v>
      </c>
      <c r="L73" s="83"/>
      <c r="M73" s="112"/>
      <c r="N73" s="123" t="s">
        <v>45</v>
      </c>
      <c r="O73" s="83" t="s">
        <v>46</v>
      </c>
      <c r="P73" s="83"/>
      <c r="Q73" s="112"/>
      <c r="R73" s="123" t="s">
        <v>45</v>
      </c>
      <c r="S73" s="83" t="s">
        <v>46</v>
      </c>
      <c r="T73" s="83"/>
      <c r="U73" s="112"/>
      <c r="V73" s="123" t="s">
        <v>45</v>
      </c>
      <c r="W73" s="83" t="s">
        <v>46</v>
      </c>
      <c r="X73" s="83"/>
      <c r="Y73" s="112"/>
      <c r="Z73" s="123" t="s">
        <v>45</v>
      </c>
      <c r="AA73" s="83" t="s">
        <v>46</v>
      </c>
      <c r="AB73" s="83"/>
      <c r="AC73" s="112"/>
      <c r="AD73" s="146" t="s">
        <v>76</v>
      </c>
      <c r="AE73" s="83" t="s">
        <v>46</v>
      </c>
      <c r="AF73" s="83"/>
      <c r="AG73" s="84"/>
      <c r="AH73" s="105"/>
      <c r="AI73" s="121">
        <f>COUNTIF(C73:AG73,$AT$16)*$AU$16+COUNTIF(C73:AG73,$AT$17)*$AU$17+COUNTIF(C73:AG73,$AT$18)*$AU$18+COUNTIF(C73:AG73,$AT$19)*$AU$19+COUNTIF(C73:AG73,$AT$20)*$AU$20+COUNTIF(C73:AG73,$AT$34)*$AU$34+COUNTIF(C73:AG73,$AT$35)*$AU$35</f>
        <v>171.32999999999998</v>
      </c>
      <c r="AJ73" s="107"/>
      <c r="AK73" s="108"/>
      <c r="AL73" s="108"/>
      <c r="AM73" s="109" t="s">
        <v>92</v>
      </c>
      <c r="AN73" s="110">
        <f t="shared" si="13"/>
        <v>171.32999999999998</v>
      </c>
      <c r="AO73" s="110">
        <f t="shared" si="14"/>
        <v>172.32999999999998</v>
      </c>
      <c r="AP73" s="105"/>
      <c r="AQ73" s="111">
        <f t="shared" ref="AQ73:AQ78" si="20">AN73-$AP$72</f>
        <v>-4.6700000000000159</v>
      </c>
      <c r="AR73" s="144">
        <f t="shared" ref="AR73:AR78" si="21">AQ73+AR66</f>
        <v>2.8421709430404007E-14</v>
      </c>
      <c r="AS73" s="31"/>
      <c r="AT73" s="31"/>
      <c r="AU73" s="31"/>
      <c r="AV73" s="31"/>
    </row>
    <row r="74" spans="1:48" ht="15.4" customHeight="1" thickBot="1" x14ac:dyDescent="0.25">
      <c r="A74" s="7"/>
      <c r="B74" s="104" t="s">
        <v>49</v>
      </c>
      <c r="C74" s="83" t="s">
        <v>45</v>
      </c>
      <c r="D74" s="83" t="s">
        <v>46</v>
      </c>
      <c r="E74" s="83"/>
      <c r="F74" s="83"/>
      <c r="G74" s="123" t="s">
        <v>45</v>
      </c>
      <c r="H74" s="83" t="s">
        <v>46</v>
      </c>
      <c r="I74" s="83"/>
      <c r="J74" s="83"/>
      <c r="K74" s="123" t="s">
        <v>45</v>
      </c>
      <c r="L74" s="83" t="s">
        <v>46</v>
      </c>
      <c r="M74" s="83"/>
      <c r="N74" s="83"/>
      <c r="O74" s="123" t="s">
        <v>45</v>
      </c>
      <c r="P74" s="83" t="s">
        <v>46</v>
      </c>
      <c r="Q74" s="83"/>
      <c r="R74" s="83"/>
      <c r="S74" s="123" t="s">
        <v>45</v>
      </c>
      <c r="T74" s="83" t="s">
        <v>46</v>
      </c>
      <c r="U74" s="83"/>
      <c r="V74" s="83"/>
      <c r="W74" s="123" t="s">
        <v>45</v>
      </c>
      <c r="X74" s="83" t="s">
        <v>46</v>
      </c>
      <c r="Y74" s="83"/>
      <c r="Z74" s="83"/>
      <c r="AA74" s="123" t="s">
        <v>45</v>
      </c>
      <c r="AB74" s="83" t="s">
        <v>46</v>
      </c>
      <c r="AC74" s="83"/>
      <c r="AD74" s="83"/>
      <c r="AE74" s="146" t="s">
        <v>76</v>
      </c>
      <c r="AF74" s="123" t="s">
        <v>51</v>
      </c>
      <c r="AG74" s="84"/>
      <c r="AH74" s="105"/>
      <c r="AI74" s="121">
        <f>COUNTIF(C74:AG74,$AT$16)*$AU$16+COUNTIF(C74:AG74,$AT$17)*$AU$17+COUNTIF(C74:AG74,$AT$18)*$AU$18+COUNTIF(C74:AG74,$AT$19)*$AU$19+COUNTIF(C74:AG74,$AT$20)*$AU$20+COUNTIF(C74:AG74,$AT$34)*$AU$34+COUNTIF(C74:AG74,$AT$35)*$AU$35</f>
        <v>174.5</v>
      </c>
      <c r="AJ74" s="107"/>
      <c r="AK74" s="108"/>
      <c r="AL74" s="108"/>
      <c r="AM74" s="109" t="s">
        <v>92</v>
      </c>
      <c r="AN74" s="110">
        <f t="shared" si="13"/>
        <v>174.5</v>
      </c>
      <c r="AO74" s="110">
        <f t="shared" si="14"/>
        <v>175.5</v>
      </c>
      <c r="AP74" s="105"/>
      <c r="AQ74" s="111">
        <f t="shared" si="20"/>
        <v>-1.5</v>
      </c>
      <c r="AR74" s="144">
        <f t="shared" si="21"/>
        <v>0</v>
      </c>
      <c r="AS74" s="51"/>
      <c r="AT74" s="31"/>
      <c r="AU74" s="31"/>
      <c r="AV74" s="31"/>
    </row>
    <row r="75" spans="1:48" ht="15.4" customHeight="1" x14ac:dyDescent="0.2">
      <c r="B75" s="104" t="s">
        <v>47</v>
      </c>
      <c r="C75" s="147"/>
      <c r="D75" s="147" t="s">
        <v>45</v>
      </c>
      <c r="E75" s="147" t="s">
        <v>46</v>
      </c>
      <c r="F75" s="147"/>
      <c r="G75" s="147"/>
      <c r="H75" s="148" t="s">
        <v>45</v>
      </c>
      <c r="I75" s="147" t="s">
        <v>46</v>
      </c>
      <c r="J75" s="147"/>
      <c r="K75" s="147"/>
      <c r="L75" s="148" t="s">
        <v>45</v>
      </c>
      <c r="M75" s="83" t="s">
        <v>46</v>
      </c>
      <c r="N75" s="83"/>
      <c r="O75" s="83"/>
      <c r="P75" s="123" t="s">
        <v>45</v>
      </c>
      <c r="Q75" s="83" t="s">
        <v>46</v>
      </c>
      <c r="R75" s="83"/>
      <c r="S75" s="83"/>
      <c r="T75" s="123" t="s">
        <v>45</v>
      </c>
      <c r="U75" s="83" t="s">
        <v>46</v>
      </c>
      <c r="V75" s="83"/>
      <c r="W75" s="83"/>
      <c r="X75" s="128" t="s">
        <v>76</v>
      </c>
      <c r="Y75" s="83" t="s">
        <v>46</v>
      </c>
      <c r="Z75" s="83"/>
      <c r="AA75" s="83"/>
      <c r="AB75" s="123" t="s">
        <v>45</v>
      </c>
      <c r="AC75" s="83" t="s">
        <v>46</v>
      </c>
      <c r="AD75" s="83"/>
      <c r="AE75" s="83"/>
      <c r="AF75" s="137" t="s">
        <v>45</v>
      </c>
      <c r="AG75" s="84"/>
      <c r="AH75" s="105"/>
      <c r="AI75" s="121">
        <f>COUNTIF(C75:AG75,$AT$16)*$AU$16+COUNTIF(C75:AG75,$AT$17)*$AU$17+COUNTIF(C75:AG75,$AT$18)*$AU$18+COUNTIF(C75:AG75,$AT$19)*$AU$19+COUNTIF(C75:AG75,$AT$20)*$AU$20+COUNTIF(C75:AG75,$AT$34)*$AU$34+COUNTIF(C75:AG75,$AT$35)*$AU$35</f>
        <v>171.67</v>
      </c>
      <c r="AJ75" s="107"/>
      <c r="AK75" s="108"/>
      <c r="AL75" s="108"/>
      <c r="AM75" s="109" t="s">
        <v>92</v>
      </c>
      <c r="AN75" s="110">
        <f t="shared" si="13"/>
        <v>171.67</v>
      </c>
      <c r="AO75" s="110">
        <f t="shared" si="14"/>
        <v>172.67</v>
      </c>
      <c r="AP75" s="105"/>
      <c r="AQ75" s="111">
        <f t="shared" si="20"/>
        <v>-4.3300000000000125</v>
      </c>
      <c r="AR75" s="144">
        <f t="shared" si="21"/>
        <v>-5.6843418860808015E-14</v>
      </c>
      <c r="AS75" s="51"/>
      <c r="AT75" s="31"/>
      <c r="AU75" s="31"/>
      <c r="AV75" s="31"/>
    </row>
    <row r="76" spans="1:48" ht="15.4" customHeight="1" x14ac:dyDescent="0.2">
      <c r="B76" s="104" t="s">
        <v>48</v>
      </c>
      <c r="C76" s="83" t="s">
        <v>52</v>
      </c>
      <c r="D76" s="83"/>
      <c r="E76" s="83" t="s">
        <v>45</v>
      </c>
      <c r="F76" s="83" t="s">
        <v>46</v>
      </c>
      <c r="G76" s="83"/>
      <c r="H76" s="83"/>
      <c r="I76" s="123" t="s">
        <v>45</v>
      </c>
      <c r="J76" s="83" t="s">
        <v>46</v>
      </c>
      <c r="K76" s="83"/>
      <c r="L76" s="83"/>
      <c r="M76" s="123" t="s">
        <v>45</v>
      </c>
      <c r="N76" s="147" t="s">
        <v>46</v>
      </c>
      <c r="O76" s="147"/>
      <c r="P76" s="147"/>
      <c r="Q76" s="148" t="s">
        <v>45</v>
      </c>
      <c r="R76" s="147" t="s">
        <v>46</v>
      </c>
      <c r="S76" s="147"/>
      <c r="T76" s="147"/>
      <c r="U76" s="148" t="s">
        <v>45</v>
      </c>
      <c r="V76" s="147" t="s">
        <v>46</v>
      </c>
      <c r="W76" s="147"/>
      <c r="X76" s="147"/>
      <c r="Y76" s="156" t="s">
        <v>76</v>
      </c>
      <c r="Z76" s="147" t="s">
        <v>46</v>
      </c>
      <c r="AA76" s="147"/>
      <c r="AB76" s="147"/>
      <c r="AC76" s="148" t="s">
        <v>45</v>
      </c>
      <c r="AD76" s="147" t="s">
        <v>46</v>
      </c>
      <c r="AE76" s="147"/>
      <c r="AF76" s="147"/>
      <c r="AG76" s="84"/>
      <c r="AH76" s="105"/>
      <c r="AI76" s="121">
        <f>COUNTIF(C76:AG76,$AT$16)*$AU$16+COUNTIF(C76:AG76,$AT$17)*$AU$17+COUNTIF(C76:AG76,$AT$18)*$AU$18+COUNTIF(C76:AG76,$AT$19)*$AU$19+COUNTIF(C76:AG76,$AT$20)*$AU$20+COUNTIF(C76:AG76,$AT$34)*$AU$34+COUNTIF(C76:AG76,$AT$35)*$AU$35</f>
        <v>168.49999999999997</v>
      </c>
      <c r="AJ76" s="107"/>
      <c r="AK76" s="108"/>
      <c r="AL76" s="108"/>
      <c r="AM76" s="109" t="s">
        <v>92</v>
      </c>
      <c r="AN76" s="110">
        <f t="shared" si="13"/>
        <v>168.49999999999997</v>
      </c>
      <c r="AO76" s="110">
        <f t="shared" si="14"/>
        <v>169.49999999999997</v>
      </c>
      <c r="AP76" s="105"/>
      <c r="AQ76" s="111">
        <f t="shared" si="20"/>
        <v>-7.5000000000000284</v>
      </c>
      <c r="AR76" s="144">
        <f t="shared" si="21"/>
        <v>2.8421709430404007E-14</v>
      </c>
      <c r="AS76" s="31"/>
      <c r="AT76" s="31"/>
      <c r="AU76" s="31"/>
      <c r="AV76" s="31"/>
    </row>
    <row r="77" spans="1:48" ht="15.4" customHeight="1" x14ac:dyDescent="0.2">
      <c r="B77" s="125" t="s">
        <v>58</v>
      </c>
      <c r="C77" s="112" t="s">
        <v>53</v>
      </c>
      <c r="D77" s="112" t="s">
        <v>53</v>
      </c>
      <c r="E77" s="112" t="s">
        <v>53</v>
      </c>
      <c r="F77" s="112" t="s">
        <v>53</v>
      </c>
      <c r="G77" s="83"/>
      <c r="H77" s="83"/>
      <c r="I77" s="112" t="s">
        <v>53</v>
      </c>
      <c r="J77" s="112" t="s">
        <v>53</v>
      </c>
      <c r="K77" s="112" t="s">
        <v>53</v>
      </c>
      <c r="L77" s="112" t="s">
        <v>53</v>
      </c>
      <c r="M77" s="112" t="s">
        <v>53</v>
      </c>
      <c r="N77" s="83"/>
      <c r="O77" s="83"/>
      <c r="P77" s="112" t="s">
        <v>53</v>
      </c>
      <c r="Q77" s="112" t="s">
        <v>53</v>
      </c>
      <c r="R77" s="112" t="s">
        <v>53</v>
      </c>
      <c r="S77" s="112" t="s">
        <v>53</v>
      </c>
      <c r="T77" s="112" t="s">
        <v>53</v>
      </c>
      <c r="U77" s="83"/>
      <c r="V77" s="83"/>
      <c r="W77" s="112" t="s">
        <v>53</v>
      </c>
      <c r="X77" s="112" t="s">
        <v>53</v>
      </c>
      <c r="Y77" s="149" t="s">
        <v>53</v>
      </c>
      <c r="Z77" s="112" t="s">
        <v>53</v>
      </c>
      <c r="AA77" s="112" t="s">
        <v>53</v>
      </c>
      <c r="AB77" s="83"/>
      <c r="AC77" s="83"/>
      <c r="AD77" s="112" t="s">
        <v>53</v>
      </c>
      <c r="AE77" s="112" t="s">
        <v>53</v>
      </c>
      <c r="AF77" s="112" t="s">
        <v>53</v>
      </c>
      <c r="AG77" s="84"/>
      <c r="AH77" s="105"/>
      <c r="AI77" s="121">
        <f>COUNTIF(C77:AG77,$AT$16)*$AU$16+COUNTIF(C77:AG77,$AT$17)*$AU$17+COUNTIF(C77:AG77,$AT$18)*$AU$18+COUNTIF(C77:AG77,$AT$19)*$AU$19+COUNTIF(C77:AG77,$AT$20)*$AU$20</f>
        <v>176</v>
      </c>
      <c r="AJ77" s="107"/>
      <c r="AK77" s="108"/>
      <c r="AL77" s="108"/>
      <c r="AM77" s="109"/>
      <c r="AN77" s="110">
        <f>AI77+AJ77+AK77+AL77</f>
        <v>176</v>
      </c>
      <c r="AO77" s="110">
        <f t="shared" si="14"/>
        <v>176</v>
      </c>
      <c r="AP77" s="105"/>
      <c r="AQ77" s="111">
        <f t="shared" si="20"/>
        <v>0</v>
      </c>
      <c r="AR77" s="144">
        <f t="shared" si="21"/>
        <v>4.2632564145606011E-14</v>
      </c>
      <c r="AS77" s="31"/>
      <c r="AT77" s="31"/>
      <c r="AU77" s="31"/>
      <c r="AV77" s="31"/>
    </row>
    <row r="78" spans="1:48" ht="15.4" customHeight="1" x14ac:dyDescent="0.2">
      <c r="B78" s="104" t="s">
        <v>50</v>
      </c>
      <c r="C78" s="112" t="s">
        <v>53</v>
      </c>
      <c r="D78" s="112" t="s">
        <v>53</v>
      </c>
      <c r="E78" s="112" t="s">
        <v>45</v>
      </c>
      <c r="F78" s="112" t="s">
        <v>53</v>
      </c>
      <c r="G78" s="83"/>
      <c r="H78" s="112"/>
      <c r="I78" s="112" t="s">
        <v>53</v>
      </c>
      <c r="J78" s="112" t="s">
        <v>53</v>
      </c>
      <c r="K78" s="112" t="s">
        <v>53</v>
      </c>
      <c r="L78" s="112" t="s">
        <v>53</v>
      </c>
      <c r="M78" s="83" t="s">
        <v>45</v>
      </c>
      <c r="N78" s="83"/>
      <c r="O78" s="83"/>
      <c r="P78" s="112" t="s">
        <v>53</v>
      </c>
      <c r="Q78" s="112" t="s">
        <v>53</v>
      </c>
      <c r="R78" s="112" t="s">
        <v>53</v>
      </c>
      <c r="S78" s="112" t="s">
        <v>53</v>
      </c>
      <c r="T78" s="112" t="s">
        <v>53</v>
      </c>
      <c r="U78" s="83"/>
      <c r="V78" s="83"/>
      <c r="W78" s="112" t="s">
        <v>53</v>
      </c>
      <c r="X78" s="112" t="s">
        <v>53</v>
      </c>
      <c r="Y78" s="128" t="s">
        <v>111</v>
      </c>
      <c r="Z78" s="112" t="s">
        <v>53</v>
      </c>
      <c r="AA78" s="112" t="s">
        <v>53</v>
      </c>
      <c r="AB78" s="83"/>
      <c r="AC78" s="83"/>
      <c r="AD78" s="112" t="s">
        <v>53</v>
      </c>
      <c r="AE78" s="112" t="s">
        <v>53</v>
      </c>
      <c r="AF78" s="123" t="s">
        <v>45</v>
      </c>
      <c r="AG78" s="84"/>
      <c r="AH78" s="105"/>
      <c r="AI78" s="121">
        <f>COUNTIF(C78:AG78,$AT$16)*$AU$16+COUNTIF(C78:AG78,$AT$17)*$AU$17+COUNTIF(C78:AG78,$AT$18)*$AU$18+COUNTIF(C78:AG78,$AT$19)*$AU$19+COUNTIF(C78:AG78,$AT$20)*$AU$20+COUNTIF(C78:AG78,$AT$28)*$AU$28+COUNTIF(C78:AG78,$AT$39)*$AU$39+COUNTIF(C78:AG78,$AT$40)*$AU$40+COUNTIF(C78:AG78,$AT$43)*$AU$43+COUNTIF(C78:AG78,$AT$44)*$AU$44</f>
        <v>187.32999999999998</v>
      </c>
      <c r="AJ78" s="107"/>
      <c r="AK78" s="108"/>
      <c r="AL78" s="108"/>
      <c r="AM78" s="109"/>
      <c r="AN78" s="110">
        <f t="shared" si="13"/>
        <v>187.32999999999998</v>
      </c>
      <c r="AO78" s="110">
        <f t="shared" si="14"/>
        <v>187.32999999999998</v>
      </c>
      <c r="AP78" s="105"/>
      <c r="AQ78" s="111">
        <f t="shared" si="20"/>
        <v>11.329999999999984</v>
      </c>
      <c r="AR78" s="144">
        <f t="shared" si="21"/>
        <v>2.8421709430404007E-14</v>
      </c>
      <c r="AS78" s="31"/>
      <c r="AT78" s="31"/>
      <c r="AU78" s="31"/>
      <c r="AV78" s="31"/>
    </row>
    <row r="79" spans="1:48" ht="15.4" customHeight="1" x14ac:dyDescent="0.2">
      <c r="B79" s="115" t="s">
        <v>11</v>
      </c>
      <c r="C79" s="83">
        <v>1</v>
      </c>
      <c r="D79" s="83">
        <v>2</v>
      </c>
      <c r="E79" s="116">
        <v>3</v>
      </c>
      <c r="F79" s="116">
        <v>4</v>
      </c>
      <c r="G79" s="147">
        <v>5</v>
      </c>
      <c r="H79" s="83">
        <v>6</v>
      </c>
      <c r="I79" s="83">
        <v>7</v>
      </c>
      <c r="J79" s="83">
        <v>8</v>
      </c>
      <c r="K79" s="83">
        <v>9</v>
      </c>
      <c r="L79" s="116">
        <v>10</v>
      </c>
      <c r="M79" s="116">
        <v>11</v>
      </c>
      <c r="N79" s="147">
        <v>12</v>
      </c>
      <c r="O79" s="83">
        <v>13</v>
      </c>
      <c r="P79" s="83">
        <v>14</v>
      </c>
      <c r="Q79" s="83">
        <v>15</v>
      </c>
      <c r="R79" s="83">
        <v>16</v>
      </c>
      <c r="S79" s="116">
        <v>17</v>
      </c>
      <c r="T79" s="116">
        <v>18</v>
      </c>
      <c r="U79" s="147">
        <v>19</v>
      </c>
      <c r="V79" s="83">
        <v>20</v>
      </c>
      <c r="W79" s="83">
        <v>21</v>
      </c>
      <c r="X79" s="83">
        <v>22</v>
      </c>
      <c r="Y79" s="83">
        <v>23</v>
      </c>
      <c r="Z79" s="116">
        <v>24</v>
      </c>
      <c r="AA79" s="116">
        <v>25</v>
      </c>
      <c r="AB79" s="147">
        <v>26</v>
      </c>
      <c r="AC79" s="83">
        <v>27</v>
      </c>
      <c r="AD79" s="83">
        <v>28</v>
      </c>
      <c r="AE79" s="83">
        <v>29</v>
      </c>
      <c r="AF79" s="83">
        <v>30</v>
      </c>
      <c r="AG79" s="116">
        <v>31</v>
      </c>
      <c r="AH79" s="117">
        <v>158.4</v>
      </c>
      <c r="AI79" s="118"/>
      <c r="AJ79" s="119"/>
      <c r="AK79" s="108"/>
      <c r="AL79" s="108"/>
      <c r="AM79" s="67"/>
      <c r="AN79" s="110"/>
      <c r="AO79" s="110"/>
      <c r="AP79" s="117">
        <v>176</v>
      </c>
      <c r="AQ79" s="111"/>
      <c r="AR79" s="66"/>
      <c r="AS79" s="31"/>
      <c r="AT79" s="31"/>
      <c r="AU79" s="31"/>
      <c r="AV79" s="31"/>
    </row>
    <row r="80" spans="1:48" ht="15.4" customHeight="1" x14ac:dyDescent="0.2">
      <c r="B80" s="104" t="s">
        <v>44</v>
      </c>
      <c r="C80" s="83"/>
      <c r="D80" s="83" t="s">
        <v>45</v>
      </c>
      <c r="E80" s="83" t="s">
        <v>46</v>
      </c>
      <c r="F80" s="83"/>
      <c r="G80" s="83"/>
      <c r="H80" s="83" t="s">
        <v>45</v>
      </c>
      <c r="I80" s="83" t="s">
        <v>46</v>
      </c>
      <c r="J80" s="83"/>
      <c r="K80" s="83"/>
      <c r="L80" s="83" t="s">
        <v>45</v>
      </c>
      <c r="M80" s="83" t="s">
        <v>46</v>
      </c>
      <c r="N80" s="83"/>
      <c r="O80" s="83"/>
      <c r="P80" s="83" t="s">
        <v>45</v>
      </c>
      <c r="Q80" s="83" t="s">
        <v>46</v>
      </c>
      <c r="R80" s="83"/>
      <c r="S80" s="83"/>
      <c r="T80" s="123" t="s">
        <v>45</v>
      </c>
      <c r="U80" s="83" t="s">
        <v>46</v>
      </c>
      <c r="V80" s="83"/>
      <c r="W80" s="83"/>
      <c r="X80" s="123" t="s">
        <v>45</v>
      </c>
      <c r="Y80" s="83" t="s">
        <v>46</v>
      </c>
      <c r="Z80" s="83"/>
      <c r="AA80" s="83"/>
      <c r="AB80" s="123" t="s">
        <v>45</v>
      </c>
      <c r="AC80" s="83" t="s">
        <v>46</v>
      </c>
      <c r="AD80" s="83"/>
      <c r="AE80" s="83"/>
      <c r="AF80" s="123" t="s">
        <v>45</v>
      </c>
      <c r="AG80" s="123" t="s">
        <v>51</v>
      </c>
      <c r="AH80" s="105"/>
      <c r="AI80" s="121">
        <f>COUNTIF(C80:AG80,$AT$16)*$AU$16+COUNTIF(C80:AG80,$AT$17)*$AU$17+COUNTIF(C80:AG80,$AT$18)*$AU$18+COUNTIF(C80:AG80,$AT$19)*$AU$19+COUNTIF(C80:AG80,$AT$20)*$AU$20</f>
        <v>175.50000000000003</v>
      </c>
      <c r="AJ80" s="107"/>
      <c r="AK80" s="109"/>
      <c r="AL80" s="108"/>
      <c r="AM80" s="109"/>
      <c r="AN80" s="110">
        <f t="shared" si="13"/>
        <v>175.50000000000003</v>
      </c>
      <c r="AO80" s="110">
        <f t="shared" si="14"/>
        <v>175.50000000000003</v>
      </c>
      <c r="AP80" s="105"/>
      <c r="AQ80" s="111">
        <f t="shared" ref="AQ80:AQ85" si="22">AN80-$AP$79</f>
        <v>-0.49999999999997158</v>
      </c>
      <c r="AR80" s="68">
        <f t="shared" ref="AR80:AR85" si="23">AQ80+AR73</f>
        <v>-0.49999999999994316</v>
      </c>
      <c r="AS80" s="31"/>
      <c r="AT80" s="31"/>
      <c r="AU80" s="31"/>
      <c r="AV80" s="31"/>
    </row>
    <row r="81" spans="2:48" ht="15.4" customHeight="1" x14ac:dyDescent="0.2">
      <c r="B81" s="104" t="s">
        <v>49</v>
      </c>
      <c r="C81" s="83" t="s">
        <v>52</v>
      </c>
      <c r="D81" s="83"/>
      <c r="E81" s="123" t="s">
        <v>45</v>
      </c>
      <c r="F81" s="83" t="s">
        <v>46</v>
      </c>
      <c r="G81" s="83"/>
      <c r="H81" s="83"/>
      <c r="I81" s="123" t="s">
        <v>45</v>
      </c>
      <c r="J81" s="83" t="s">
        <v>46</v>
      </c>
      <c r="K81" s="83"/>
      <c r="L81" s="83"/>
      <c r="M81" s="123" t="s">
        <v>45</v>
      </c>
      <c r="N81" s="83" t="s">
        <v>46</v>
      </c>
      <c r="O81" s="83"/>
      <c r="P81" s="83"/>
      <c r="Q81" s="123" t="s">
        <v>45</v>
      </c>
      <c r="R81" s="83" t="s">
        <v>46</v>
      </c>
      <c r="S81" s="83"/>
      <c r="T81" s="83"/>
      <c r="U81" s="123" t="s">
        <v>45</v>
      </c>
      <c r="V81" s="147" t="s">
        <v>46</v>
      </c>
      <c r="W81" s="147"/>
      <c r="X81" s="147"/>
      <c r="Y81" s="148" t="s">
        <v>45</v>
      </c>
      <c r="Z81" s="147" t="s">
        <v>46</v>
      </c>
      <c r="AA81" s="147"/>
      <c r="AB81" s="147"/>
      <c r="AC81" s="148" t="s">
        <v>45</v>
      </c>
      <c r="AD81" s="147" t="s">
        <v>46</v>
      </c>
      <c r="AE81" s="147"/>
      <c r="AF81" s="147"/>
      <c r="AG81" s="148" t="s">
        <v>45</v>
      </c>
      <c r="AH81" s="105"/>
      <c r="AI81" s="121">
        <f>COUNTIF(C81:AG81,$AT$16)*$AU$16+COUNTIF(C81:AG81,$AT$17)*$AU$17+COUNTIF(C81:AG81,$AT$18)*$AU$18+COUNTIF(C81:AG81,$AT$19)*$AU$19+COUNTIF(C81:AG81,$AT$20)*$AU$20</f>
        <v>181.17000000000002</v>
      </c>
      <c r="AJ81" s="107"/>
      <c r="AK81" s="109"/>
      <c r="AL81" s="108"/>
      <c r="AM81" s="109"/>
      <c r="AN81" s="110">
        <f t="shared" si="13"/>
        <v>181.17000000000002</v>
      </c>
      <c r="AO81" s="110">
        <f t="shared" si="14"/>
        <v>181.17000000000002</v>
      </c>
      <c r="AP81" s="105"/>
      <c r="AQ81" s="111">
        <f t="shared" si="22"/>
        <v>5.1700000000000159</v>
      </c>
      <c r="AR81" s="68">
        <f t="shared" si="23"/>
        <v>5.1700000000000159</v>
      </c>
      <c r="AS81" s="31"/>
      <c r="AT81" s="31"/>
      <c r="AU81" s="31"/>
      <c r="AV81" s="31"/>
    </row>
    <row r="82" spans="2:48" ht="15.4" customHeight="1" x14ac:dyDescent="0.2">
      <c r="B82" s="104" t="s">
        <v>47</v>
      </c>
      <c r="C82" s="136" t="s">
        <v>46</v>
      </c>
      <c r="D82" s="136"/>
      <c r="E82" s="136"/>
      <c r="F82" s="136" t="s">
        <v>45</v>
      </c>
      <c r="G82" s="136" t="s">
        <v>46</v>
      </c>
      <c r="H82" s="136"/>
      <c r="I82" s="137"/>
      <c r="J82" s="136" t="s">
        <v>45</v>
      </c>
      <c r="K82" s="136" t="s">
        <v>46</v>
      </c>
      <c r="L82" s="136"/>
      <c r="M82" s="137"/>
      <c r="N82" s="137" t="s">
        <v>45</v>
      </c>
      <c r="O82" s="136" t="s">
        <v>46</v>
      </c>
      <c r="P82" s="136"/>
      <c r="Q82" s="137"/>
      <c r="R82" s="136" t="s">
        <v>45</v>
      </c>
      <c r="S82" s="136" t="s">
        <v>46</v>
      </c>
      <c r="T82" s="136"/>
      <c r="U82" s="137"/>
      <c r="V82" s="137" t="s">
        <v>45</v>
      </c>
      <c r="W82" s="136" t="s">
        <v>46</v>
      </c>
      <c r="X82" s="136"/>
      <c r="Y82" s="137"/>
      <c r="Z82" s="136" t="s">
        <v>45</v>
      </c>
      <c r="AA82" s="83" t="s">
        <v>46</v>
      </c>
      <c r="AB82" s="83"/>
      <c r="AC82" s="123"/>
      <c r="AD82" s="123" t="s">
        <v>45</v>
      </c>
      <c r="AE82" s="83" t="s">
        <v>46</v>
      </c>
      <c r="AF82" s="83"/>
      <c r="AG82" s="83"/>
      <c r="AH82" s="105"/>
      <c r="AI82" s="121">
        <f>COUNTIF(C82:AG82,$AT$16)*$AU$16+COUNTIF(C82:AG82,$AT$17)*$AU$17+COUNTIF(C82:AG82,$AT$18)*$AU$18+COUNTIF(C82:AG82,$AT$19)*$AU$19+COUNTIF(C82:AG82,$AT$20)*$AU$20</f>
        <v>172.32999999999998</v>
      </c>
      <c r="AJ82" s="107"/>
      <c r="AK82" s="109"/>
      <c r="AL82" s="108"/>
      <c r="AM82" s="109"/>
      <c r="AN82" s="110">
        <f t="shared" si="13"/>
        <v>172.32999999999998</v>
      </c>
      <c r="AO82" s="110">
        <f t="shared" si="14"/>
        <v>172.32999999999998</v>
      </c>
      <c r="AP82" s="105"/>
      <c r="AQ82" s="111">
        <f t="shared" si="22"/>
        <v>-3.6700000000000159</v>
      </c>
      <c r="AR82" s="68">
        <f t="shared" si="23"/>
        <v>-3.6700000000000728</v>
      </c>
      <c r="AS82" s="31"/>
      <c r="AT82" s="31"/>
      <c r="AU82" s="31"/>
      <c r="AV82" s="31"/>
    </row>
    <row r="83" spans="2:48" ht="15.4" customHeight="1" x14ac:dyDescent="0.2">
      <c r="B83" s="104" t="s">
        <v>48</v>
      </c>
      <c r="C83" s="147" t="s">
        <v>45</v>
      </c>
      <c r="D83" s="147" t="s">
        <v>46</v>
      </c>
      <c r="E83" s="147"/>
      <c r="F83" s="147"/>
      <c r="G83" s="147" t="s">
        <v>45</v>
      </c>
      <c r="H83" s="147" t="s">
        <v>46</v>
      </c>
      <c r="I83" s="147"/>
      <c r="J83" s="147"/>
      <c r="K83" s="147" t="s">
        <v>45</v>
      </c>
      <c r="L83" s="147" t="s">
        <v>46</v>
      </c>
      <c r="M83" s="147"/>
      <c r="N83" s="148"/>
      <c r="O83" s="147" t="s">
        <v>45</v>
      </c>
      <c r="P83" s="147" t="s">
        <v>46</v>
      </c>
      <c r="Q83" s="147"/>
      <c r="R83" s="147"/>
      <c r="S83" s="147" t="s">
        <v>45</v>
      </c>
      <c r="T83" s="83" t="s">
        <v>46</v>
      </c>
      <c r="U83" s="83"/>
      <c r="V83" s="123"/>
      <c r="W83" s="83" t="s">
        <v>45</v>
      </c>
      <c r="X83" s="83" t="s">
        <v>46</v>
      </c>
      <c r="Y83" s="83"/>
      <c r="Z83" s="83"/>
      <c r="AA83" s="136" t="s">
        <v>45</v>
      </c>
      <c r="AB83" s="136" t="s">
        <v>46</v>
      </c>
      <c r="AC83" s="136"/>
      <c r="AD83" s="137"/>
      <c r="AE83" s="136" t="s">
        <v>45</v>
      </c>
      <c r="AF83" s="136" t="s">
        <v>46</v>
      </c>
      <c r="AG83" s="136"/>
      <c r="AH83" s="105"/>
      <c r="AI83" s="121">
        <f>COUNTIF(C83:AG83,$AT$16)*$AU$16+COUNTIF(C83:AG83,$AT$17)*$AU$17+COUNTIF(C83:AG83,$AT$18)*$AU$18+COUNTIF(C83:AG83,$AT$19)*$AU$19+COUNTIF(C83:AG83,$AT$20)*$AU$20</f>
        <v>184</v>
      </c>
      <c r="AJ83" s="107"/>
      <c r="AK83" s="109"/>
      <c r="AL83" s="108"/>
      <c r="AM83" s="109"/>
      <c r="AN83" s="110">
        <f t="shared" si="13"/>
        <v>184</v>
      </c>
      <c r="AO83" s="110">
        <f t="shared" si="14"/>
        <v>184</v>
      </c>
      <c r="AP83" s="105"/>
      <c r="AQ83" s="111">
        <f t="shared" si="22"/>
        <v>8</v>
      </c>
      <c r="AR83" s="68">
        <f t="shared" si="23"/>
        <v>8.0000000000000284</v>
      </c>
      <c r="AS83" s="31"/>
      <c r="AT83" s="31"/>
      <c r="AU83" s="31"/>
      <c r="AV83" s="31"/>
    </row>
    <row r="84" spans="2:48" ht="15.4" customHeight="1" x14ac:dyDescent="0.2">
      <c r="B84" s="125" t="s">
        <v>58</v>
      </c>
      <c r="C84" s="112" t="s">
        <v>53</v>
      </c>
      <c r="D84" s="83" t="s">
        <v>53</v>
      </c>
      <c r="E84" s="83"/>
      <c r="F84" s="123" t="s">
        <v>45</v>
      </c>
      <c r="G84" s="123" t="s">
        <v>46</v>
      </c>
      <c r="H84" s="83"/>
      <c r="I84" s="83"/>
      <c r="J84" s="83" t="s">
        <v>45</v>
      </c>
      <c r="K84" s="123" t="s">
        <v>46</v>
      </c>
      <c r="L84" s="83"/>
      <c r="M84" s="83"/>
      <c r="N84" s="83" t="s">
        <v>45</v>
      </c>
      <c r="O84" s="83" t="s">
        <v>46</v>
      </c>
      <c r="P84" s="83"/>
      <c r="Q84" s="83"/>
      <c r="R84" s="83" t="s">
        <v>45</v>
      </c>
      <c r="S84" s="83" t="s">
        <v>46</v>
      </c>
      <c r="T84" s="83"/>
      <c r="U84" s="123"/>
      <c r="V84" s="123" t="s">
        <v>45</v>
      </c>
      <c r="W84" s="83" t="s">
        <v>46</v>
      </c>
      <c r="X84" s="83"/>
      <c r="Y84" s="123"/>
      <c r="Z84" s="123"/>
      <c r="AA84" s="123" t="s">
        <v>45</v>
      </c>
      <c r="AB84" s="83" t="s">
        <v>46</v>
      </c>
      <c r="AC84" s="123"/>
      <c r="AD84" s="83"/>
      <c r="AE84" s="123" t="s">
        <v>53</v>
      </c>
      <c r="AF84" s="123" t="s">
        <v>53</v>
      </c>
      <c r="AG84" s="83"/>
      <c r="AH84" s="105"/>
      <c r="AI84" s="121">
        <f>COUNTIF(C84:AG84,$AT$16)*$AU$16+COUNTIF(C84:AG84,$AT$17)*$AU$17+COUNTIF(C84:AG84,$AT$18)*$AU$18+COUNTIF(C84:AG84,$AT$19)*$AU$19+COUNTIF(C84:AG84,$AT$20)*$AU$20</f>
        <v>170</v>
      </c>
      <c r="AJ84" s="107"/>
      <c r="AK84" s="109"/>
      <c r="AL84" s="108"/>
      <c r="AM84" s="109"/>
      <c r="AN84" s="110">
        <f t="shared" si="13"/>
        <v>170</v>
      </c>
      <c r="AO84" s="110">
        <f t="shared" si="14"/>
        <v>170</v>
      </c>
      <c r="AP84" s="105"/>
      <c r="AQ84" s="111">
        <f t="shared" si="22"/>
        <v>-6</v>
      </c>
      <c r="AR84" s="68">
        <f t="shared" si="23"/>
        <v>-5.9999999999999574</v>
      </c>
      <c r="AS84" s="31"/>
      <c r="AT84" s="31"/>
      <c r="AU84" s="31"/>
      <c r="AV84" s="31"/>
    </row>
    <row r="85" spans="2:48" ht="15.4" customHeight="1" x14ac:dyDescent="0.2">
      <c r="B85" s="104" t="s">
        <v>50</v>
      </c>
      <c r="C85" s="112" t="s">
        <v>46</v>
      </c>
      <c r="D85" s="83"/>
      <c r="E85" s="83"/>
      <c r="F85" s="123"/>
      <c r="G85" s="137" t="s">
        <v>53</v>
      </c>
      <c r="H85" s="136" t="s">
        <v>53</v>
      </c>
      <c r="I85" s="136" t="s">
        <v>53</v>
      </c>
      <c r="J85" s="137" t="s">
        <v>53</v>
      </c>
      <c r="K85" s="136" t="s">
        <v>53</v>
      </c>
      <c r="L85" s="136"/>
      <c r="M85" s="136"/>
      <c r="N85" s="136" t="s">
        <v>53</v>
      </c>
      <c r="O85" s="136" t="s">
        <v>53</v>
      </c>
      <c r="P85" s="136" t="s">
        <v>53</v>
      </c>
      <c r="Q85" s="137" t="s">
        <v>53</v>
      </c>
      <c r="R85" s="136" t="s">
        <v>53</v>
      </c>
      <c r="S85" s="136"/>
      <c r="T85" s="136"/>
      <c r="U85" s="137" t="s">
        <v>53</v>
      </c>
      <c r="V85" s="136" t="s">
        <v>53</v>
      </c>
      <c r="W85" s="136" t="s">
        <v>53</v>
      </c>
      <c r="X85" s="137" t="s">
        <v>53</v>
      </c>
      <c r="Y85" s="83"/>
      <c r="Z85" s="83" t="s">
        <v>45</v>
      </c>
      <c r="AA85" s="123"/>
      <c r="AB85" s="83" t="s">
        <v>53</v>
      </c>
      <c r="AC85" s="83" t="s">
        <v>53</v>
      </c>
      <c r="AD85" s="83"/>
      <c r="AE85" s="123" t="s">
        <v>45</v>
      </c>
      <c r="AF85" s="83" t="s">
        <v>46</v>
      </c>
      <c r="AG85" s="83"/>
      <c r="AH85" s="105"/>
      <c r="AI85" s="121">
        <f>COUNTIF(C85:AG85,$AT$16)*$AU$16+COUNTIF(C85:AG85,$AT$17)*$AU$17+COUNTIF(C85:AG85,$AT$18)*$AU$18+COUNTIF(C85:AG85,$AT$19)*$AU$19+COUNTIF(C85:AG85,$AT$20)*$AU$20+COUNTIF(C85:AG85,$AT$31)*$AU$31</f>
        <v>174</v>
      </c>
      <c r="AJ85" s="107"/>
      <c r="AK85" s="109"/>
      <c r="AL85" s="108"/>
      <c r="AM85" s="109"/>
      <c r="AN85" s="110">
        <f t="shared" si="13"/>
        <v>174</v>
      </c>
      <c r="AO85" s="110">
        <f t="shared" si="14"/>
        <v>174</v>
      </c>
      <c r="AP85" s="105"/>
      <c r="AQ85" s="111">
        <f t="shared" si="22"/>
        <v>-2</v>
      </c>
      <c r="AR85" s="68">
        <f t="shared" si="23"/>
        <v>-1.9999999999999716</v>
      </c>
      <c r="AS85" s="31"/>
      <c r="AT85" s="31"/>
      <c r="AU85" s="31"/>
      <c r="AV85" s="31"/>
    </row>
    <row r="86" spans="2:48" ht="18" customHeight="1" x14ac:dyDescent="0.2">
      <c r="B86" s="115" t="s">
        <v>12</v>
      </c>
      <c r="C86" s="116">
        <v>1</v>
      </c>
      <c r="D86" s="147">
        <v>2</v>
      </c>
      <c r="E86" s="147">
        <v>3</v>
      </c>
      <c r="F86" s="134">
        <v>4</v>
      </c>
      <c r="G86" s="83">
        <v>5</v>
      </c>
      <c r="H86" s="83">
        <v>6</v>
      </c>
      <c r="I86" s="116">
        <v>7</v>
      </c>
      <c r="J86" s="116">
        <v>8</v>
      </c>
      <c r="K86" s="147">
        <v>9</v>
      </c>
      <c r="L86" s="83">
        <v>10</v>
      </c>
      <c r="M86" s="83">
        <v>11</v>
      </c>
      <c r="N86" s="83">
        <v>12</v>
      </c>
      <c r="O86" s="83">
        <v>13</v>
      </c>
      <c r="P86" s="116">
        <v>14</v>
      </c>
      <c r="Q86" s="116">
        <v>15</v>
      </c>
      <c r="R86" s="147">
        <v>16</v>
      </c>
      <c r="S86" s="83">
        <v>17</v>
      </c>
      <c r="T86" s="83">
        <v>18</v>
      </c>
      <c r="U86" s="83">
        <v>19</v>
      </c>
      <c r="V86" s="83">
        <v>20</v>
      </c>
      <c r="W86" s="116">
        <v>21</v>
      </c>
      <c r="X86" s="116">
        <v>22</v>
      </c>
      <c r="Y86" s="147">
        <v>23</v>
      </c>
      <c r="Z86" s="83">
        <v>24</v>
      </c>
      <c r="AA86" s="83">
        <v>25</v>
      </c>
      <c r="AB86" s="83">
        <v>26</v>
      </c>
      <c r="AC86" s="83">
        <v>27</v>
      </c>
      <c r="AD86" s="116">
        <v>28</v>
      </c>
      <c r="AE86" s="116">
        <v>29</v>
      </c>
      <c r="AF86" s="147">
        <v>30</v>
      </c>
      <c r="AG86" s="84"/>
      <c r="AH86" s="117">
        <v>143</v>
      </c>
      <c r="AI86" s="118"/>
      <c r="AJ86" s="119"/>
      <c r="AK86" s="108"/>
      <c r="AL86" s="108"/>
      <c r="AM86" s="67"/>
      <c r="AN86" s="110"/>
      <c r="AO86" s="110"/>
      <c r="AP86" s="117">
        <v>159</v>
      </c>
      <c r="AQ86" s="111"/>
      <c r="AR86" s="66"/>
      <c r="AS86" s="31"/>
      <c r="AT86" s="31"/>
      <c r="AU86" s="31"/>
      <c r="AV86" s="31"/>
    </row>
    <row r="87" spans="2:48" ht="15.4" customHeight="1" x14ac:dyDescent="0.2">
      <c r="B87" s="104" t="s">
        <v>44</v>
      </c>
      <c r="C87" s="83" t="s">
        <v>52</v>
      </c>
      <c r="D87" s="83"/>
      <c r="E87" s="83" t="s">
        <v>45</v>
      </c>
      <c r="F87" s="83" t="s">
        <v>46</v>
      </c>
      <c r="G87" s="83"/>
      <c r="H87" s="83"/>
      <c r="I87" s="83" t="s">
        <v>45</v>
      </c>
      <c r="J87" s="83" t="s">
        <v>46</v>
      </c>
      <c r="K87" s="83"/>
      <c r="L87" s="83"/>
      <c r="M87" s="83" t="s">
        <v>45</v>
      </c>
      <c r="N87" s="83" t="s">
        <v>46</v>
      </c>
      <c r="O87" s="83"/>
      <c r="P87" s="83"/>
      <c r="Q87" s="83" t="s">
        <v>45</v>
      </c>
      <c r="R87" s="83" t="s">
        <v>46</v>
      </c>
      <c r="S87" s="83"/>
      <c r="T87" s="83"/>
      <c r="U87" s="83" t="s">
        <v>45</v>
      </c>
      <c r="V87" s="83" t="s">
        <v>46</v>
      </c>
      <c r="W87" s="83"/>
      <c r="X87" s="128"/>
      <c r="Y87" s="83" t="s">
        <v>45</v>
      </c>
      <c r="Z87" s="83" t="s">
        <v>46</v>
      </c>
      <c r="AA87" s="83"/>
      <c r="AB87" s="128"/>
      <c r="AC87" s="83" t="s">
        <v>45</v>
      </c>
      <c r="AD87" s="83" t="s">
        <v>46</v>
      </c>
      <c r="AE87" s="83"/>
      <c r="AF87" s="128"/>
      <c r="AG87" s="84"/>
      <c r="AH87" s="105"/>
      <c r="AI87" s="121">
        <f>COUNTIF(C87:AG87,$AT$16)*$AU$16+COUNTIF(C87:AG87,$AT$17)*$AU$17+COUNTIF(C87:AG87,$AT$18)*$AU$18+COUNTIF(C87:AG87,$AT$19)*$AU$19+COUNTIF(C87:AG87,$AT$20)*$AU$20+COUNTIF(C87:AG87,$AT$24)*$AU$24</f>
        <v>169.5</v>
      </c>
      <c r="AJ87" s="107"/>
      <c r="AK87" s="108"/>
      <c r="AL87" s="108"/>
      <c r="AM87" s="109"/>
      <c r="AN87" s="110">
        <f t="shared" si="13"/>
        <v>169.5</v>
      </c>
      <c r="AO87" s="110">
        <f t="shared" si="14"/>
        <v>169.5</v>
      </c>
      <c r="AP87" s="105"/>
      <c r="AQ87" s="111">
        <f>AN87-$AP$86</f>
        <v>10.5</v>
      </c>
      <c r="AR87" s="68">
        <f t="shared" ref="AR87:AR92" si="24">AQ87+AR80</f>
        <v>10.000000000000057</v>
      </c>
      <c r="AS87" s="31"/>
      <c r="AT87" s="31"/>
      <c r="AU87" s="31"/>
      <c r="AV87" s="31"/>
    </row>
    <row r="88" spans="2:48" ht="15.4" customHeight="1" x14ac:dyDescent="0.2">
      <c r="B88" s="104" t="s">
        <v>49</v>
      </c>
      <c r="C88" s="147" t="s">
        <v>46</v>
      </c>
      <c r="D88" s="147"/>
      <c r="E88" s="148"/>
      <c r="F88" s="147" t="s">
        <v>45</v>
      </c>
      <c r="G88" s="147" t="s">
        <v>46</v>
      </c>
      <c r="H88" s="147"/>
      <c r="I88" s="148"/>
      <c r="J88" s="147" t="s">
        <v>45</v>
      </c>
      <c r="K88" s="147" t="s">
        <v>46</v>
      </c>
      <c r="L88" s="147"/>
      <c r="M88" s="148"/>
      <c r="N88" s="147" t="s">
        <v>45</v>
      </c>
      <c r="O88" s="147" t="s">
        <v>46</v>
      </c>
      <c r="P88" s="147"/>
      <c r="Q88" s="148"/>
      <c r="R88" s="147" t="s">
        <v>45</v>
      </c>
      <c r="S88" s="147" t="s">
        <v>46</v>
      </c>
      <c r="T88" s="147"/>
      <c r="U88" s="148"/>
      <c r="V88" s="147" t="s">
        <v>45</v>
      </c>
      <c r="W88" s="147" t="s">
        <v>46</v>
      </c>
      <c r="X88" s="147"/>
      <c r="Y88" s="148"/>
      <c r="Z88" s="147" t="s">
        <v>45</v>
      </c>
      <c r="AA88" s="83" t="s">
        <v>46</v>
      </c>
      <c r="AB88" s="83"/>
      <c r="AC88" s="123"/>
      <c r="AD88" s="83" t="s">
        <v>45</v>
      </c>
      <c r="AE88" s="83" t="s">
        <v>46</v>
      </c>
      <c r="AF88" s="83"/>
      <c r="AG88" s="84"/>
      <c r="AH88" s="105"/>
      <c r="AI88" s="121">
        <f>COUNTIF(C88:AG88,$AT$16)*$AU$16+COUNTIF(C88:AG88,$AT$17)*$AU$17+COUNTIF(C88:AG88,$AT$18)*$AU$18+COUNTIF(C88:AG88,$AT$19)*$AU$19+COUNTIF(C88:AG88,$AT$20)*$AU$20+COUNTIF(C88:AG88,$AT$25)*$AU$25</f>
        <v>172.32999999999998</v>
      </c>
      <c r="AJ88" s="107"/>
      <c r="AK88" s="108"/>
      <c r="AL88" s="108"/>
      <c r="AM88" s="109"/>
      <c r="AN88" s="110">
        <f t="shared" si="13"/>
        <v>172.32999999999998</v>
      </c>
      <c r="AO88" s="110">
        <f t="shared" si="14"/>
        <v>172.32999999999998</v>
      </c>
      <c r="AP88" s="105"/>
      <c r="AQ88" s="111">
        <f>AN88-$AP$86</f>
        <v>13.329999999999984</v>
      </c>
      <c r="AR88" s="68">
        <f t="shared" si="24"/>
        <v>18.5</v>
      </c>
      <c r="AS88" s="31"/>
      <c r="AT88" s="31"/>
      <c r="AU88" s="31"/>
      <c r="AV88" s="31"/>
    </row>
    <row r="89" spans="2:48" ht="15.4" customHeight="1" x14ac:dyDescent="0.2">
      <c r="B89" s="104" t="s">
        <v>47</v>
      </c>
      <c r="C89" s="83" t="s">
        <v>45</v>
      </c>
      <c r="D89" s="83" t="s">
        <v>46</v>
      </c>
      <c r="E89" s="83"/>
      <c r="F89" s="123"/>
      <c r="G89" s="83" t="s">
        <v>45</v>
      </c>
      <c r="H89" s="83" t="s">
        <v>46</v>
      </c>
      <c r="I89" s="83"/>
      <c r="J89" s="123"/>
      <c r="K89" s="83" t="s">
        <v>45</v>
      </c>
      <c r="L89" s="83" t="s">
        <v>46</v>
      </c>
      <c r="M89" s="83"/>
      <c r="N89" s="123"/>
      <c r="O89" s="83" t="s">
        <v>45</v>
      </c>
      <c r="P89" s="83" t="s">
        <v>46</v>
      </c>
      <c r="Q89" s="83"/>
      <c r="R89" s="123"/>
      <c r="S89" s="83" t="s">
        <v>45</v>
      </c>
      <c r="T89" s="83" t="s">
        <v>46</v>
      </c>
      <c r="U89" s="83"/>
      <c r="V89" s="123"/>
      <c r="W89" s="83" t="s">
        <v>45</v>
      </c>
      <c r="X89" s="83" t="s">
        <v>46</v>
      </c>
      <c r="Y89" s="83"/>
      <c r="Z89" s="123"/>
      <c r="AA89" s="83" t="s">
        <v>45</v>
      </c>
      <c r="AB89" s="83" t="s">
        <v>46</v>
      </c>
      <c r="AC89" s="83"/>
      <c r="AD89" s="123"/>
      <c r="AE89" s="83" t="s">
        <v>45</v>
      </c>
      <c r="AF89" s="83" t="s">
        <v>51</v>
      </c>
      <c r="AG89" s="122"/>
      <c r="AH89" s="105"/>
      <c r="AI89" s="121">
        <f>COUNTIF(C89:AG89,$AT$16)*$AU$16+COUNTIF(C89:AG89,$AT$17)*$AU$17+COUNTIF(C89:AG89,$AT$18)*$AU$18+COUNTIF(C89:AG89,$AT$19)*$AU$19+COUNTIF(C89:AG89,$AT$20)*$AU$20+COUNTIF(C89:AG89,$AT$25)*$AU$25</f>
        <v>175.50000000000003</v>
      </c>
      <c r="AJ89" s="107"/>
      <c r="AK89" s="108"/>
      <c r="AL89" s="108"/>
      <c r="AM89" s="109"/>
      <c r="AN89" s="110">
        <f t="shared" si="13"/>
        <v>175.50000000000003</v>
      </c>
      <c r="AO89" s="110">
        <f t="shared" si="14"/>
        <v>175.50000000000003</v>
      </c>
      <c r="AP89" s="105"/>
      <c r="AQ89" s="111">
        <f>AN89-$AP$86</f>
        <v>16.500000000000028</v>
      </c>
      <c r="AR89" s="68">
        <f t="shared" si="24"/>
        <v>12.829999999999956</v>
      </c>
      <c r="AS89" s="31"/>
      <c r="AT89" s="31"/>
      <c r="AU89" s="31"/>
      <c r="AV89" s="31"/>
    </row>
    <row r="90" spans="2:48" ht="15.4" customHeight="1" x14ac:dyDescent="0.2">
      <c r="B90" s="104" t="s">
        <v>48</v>
      </c>
      <c r="C90" s="136"/>
      <c r="D90" s="136" t="s">
        <v>45</v>
      </c>
      <c r="E90" s="136" t="s">
        <v>46</v>
      </c>
      <c r="F90" s="136"/>
      <c r="G90" s="137"/>
      <c r="H90" s="136" t="s">
        <v>45</v>
      </c>
      <c r="I90" s="136" t="s">
        <v>46</v>
      </c>
      <c r="J90" s="136"/>
      <c r="K90" s="137"/>
      <c r="L90" s="136" t="s">
        <v>45</v>
      </c>
      <c r="M90" s="136" t="s">
        <v>46</v>
      </c>
      <c r="N90" s="136"/>
      <c r="O90" s="123"/>
      <c r="P90" s="83" t="s">
        <v>45</v>
      </c>
      <c r="Q90" s="83" t="s">
        <v>46</v>
      </c>
      <c r="R90" s="83"/>
      <c r="S90" s="123"/>
      <c r="T90" s="83" t="s">
        <v>45</v>
      </c>
      <c r="U90" s="83" t="s">
        <v>46</v>
      </c>
      <c r="V90" s="83"/>
      <c r="W90" s="123"/>
      <c r="X90" s="83" t="s">
        <v>45</v>
      </c>
      <c r="Y90" s="83" t="s">
        <v>46</v>
      </c>
      <c r="Z90" s="83"/>
      <c r="AA90" s="123"/>
      <c r="AB90" s="83" t="s">
        <v>45</v>
      </c>
      <c r="AC90" s="83" t="s">
        <v>46</v>
      </c>
      <c r="AD90" s="83"/>
      <c r="AE90" s="123"/>
      <c r="AF90" s="83" t="s">
        <v>45</v>
      </c>
      <c r="AG90" s="84"/>
      <c r="AH90" s="105"/>
      <c r="AI90" s="121">
        <f>COUNTIF(C90:AG90,$AT$16)*$AU$16+COUNTIF(C90:AG90,$AT$17)*$AU$17+COUNTIF(C90:AG90,$AT$18)*$AU$18+COUNTIF(C90:AG90,$AT$19)*$AU$19+COUNTIF(C90:AG90,$AT$20)*$AU$20+COUNTIF(C90:AG90,$AT$23)*$AU$23+COUNTIF(C90:AG90,$AT$27)*$AU$27</f>
        <v>172.67000000000002</v>
      </c>
      <c r="AJ90" s="107"/>
      <c r="AK90" s="108"/>
      <c r="AL90" s="108"/>
      <c r="AM90" s="109"/>
      <c r="AN90" s="110">
        <f t="shared" si="13"/>
        <v>172.67000000000002</v>
      </c>
      <c r="AO90" s="110">
        <f t="shared" si="14"/>
        <v>172.67000000000002</v>
      </c>
      <c r="AP90" s="105"/>
      <c r="AQ90" s="111">
        <f>AN90-$AP$86</f>
        <v>13.670000000000016</v>
      </c>
      <c r="AR90" s="68">
        <f t="shared" si="24"/>
        <v>21.670000000000044</v>
      </c>
      <c r="AS90" s="31"/>
      <c r="AT90" s="31"/>
      <c r="AU90" s="31"/>
      <c r="AV90" s="31"/>
    </row>
    <row r="91" spans="2:48" ht="15.4" customHeight="1" x14ac:dyDescent="0.2">
      <c r="B91" s="135" t="s">
        <v>58</v>
      </c>
      <c r="C91" s="83"/>
      <c r="D91" s="83" t="s">
        <v>53</v>
      </c>
      <c r="E91" s="123" t="s">
        <v>54</v>
      </c>
      <c r="F91" s="123"/>
      <c r="G91" s="128" t="s">
        <v>93</v>
      </c>
      <c r="H91" s="83" t="s">
        <v>45</v>
      </c>
      <c r="I91" s="112" t="s">
        <v>46</v>
      </c>
      <c r="J91" s="112"/>
      <c r="K91" s="112"/>
      <c r="L91" s="112" t="s">
        <v>53</v>
      </c>
      <c r="M91" s="112" t="s">
        <v>53</v>
      </c>
      <c r="N91" s="112" t="s">
        <v>53</v>
      </c>
      <c r="O91" s="112" t="s">
        <v>53</v>
      </c>
      <c r="P91" s="112"/>
      <c r="Q91" s="112"/>
      <c r="R91" s="112" t="s">
        <v>53</v>
      </c>
      <c r="S91" s="112" t="s">
        <v>53</v>
      </c>
      <c r="T91" s="112" t="s">
        <v>53</v>
      </c>
      <c r="U91" s="112" t="s">
        <v>53</v>
      </c>
      <c r="V91" s="112" t="s">
        <v>53</v>
      </c>
      <c r="W91" s="112"/>
      <c r="X91" s="112"/>
      <c r="Y91" s="112" t="s">
        <v>53</v>
      </c>
      <c r="Z91" s="112" t="s">
        <v>53</v>
      </c>
      <c r="AA91" s="112" t="s">
        <v>53</v>
      </c>
      <c r="AB91" s="112" t="s">
        <v>53</v>
      </c>
      <c r="AC91" s="112" t="s">
        <v>53</v>
      </c>
      <c r="AD91" s="123"/>
      <c r="AE91" s="123"/>
      <c r="AF91" s="112" t="s">
        <v>53</v>
      </c>
      <c r="AG91" s="84"/>
      <c r="AH91" s="105"/>
      <c r="AI91" s="121">
        <f>COUNTIF(C91:AG91,$AT$16)*$AU$16+COUNTIF(C91:AG91,$AT$17)*$AU$17+COUNTIF(C91:AG91,$AT$18)*$AU$18+COUNTIF(C91:AG91,$AT$19)*$AU$19+COUNTIF(C91:AG91,$AT$20)*$AU$20+COUNTIF(C91:AG91,$AT$21)*$AU$21+ COUNTIF(C91:AG91,$AT$27)*$AU$27+COUNTIF(C91:AG91,$AT$37)*$AU$37+COUNTIF(C91:AG91,$AT$38)*$AU$38</f>
        <v>160.99</v>
      </c>
      <c r="AJ91" s="107"/>
      <c r="AK91" s="108"/>
      <c r="AL91" s="108"/>
      <c r="AM91" s="109"/>
      <c r="AN91" s="110">
        <f t="shared" si="13"/>
        <v>160.99</v>
      </c>
      <c r="AO91" s="110">
        <f t="shared" si="14"/>
        <v>160.99</v>
      </c>
      <c r="AP91" s="105"/>
      <c r="AQ91" s="111">
        <f>AN91-$AP$86</f>
        <v>1.9900000000000091</v>
      </c>
      <c r="AR91" s="68">
        <f t="shared" si="24"/>
        <v>-4.0099999999999483</v>
      </c>
      <c r="AS91" s="31"/>
      <c r="AT91" s="31"/>
      <c r="AU91" s="31"/>
      <c r="AV91" s="31"/>
    </row>
    <row r="92" spans="2:48" ht="15.4" customHeight="1" x14ac:dyDescent="0.2">
      <c r="B92" s="104" t="s">
        <v>50</v>
      </c>
      <c r="C92" s="83"/>
      <c r="D92" s="83" t="s">
        <v>45</v>
      </c>
      <c r="E92" s="83" t="s">
        <v>46</v>
      </c>
      <c r="F92" s="83"/>
      <c r="G92" s="123" t="s">
        <v>53</v>
      </c>
      <c r="H92" s="83" t="s">
        <v>53</v>
      </c>
      <c r="I92" s="83"/>
      <c r="J92" s="112"/>
      <c r="K92" s="112" t="s">
        <v>53</v>
      </c>
      <c r="L92" s="83" t="s">
        <v>45</v>
      </c>
      <c r="M92" s="83" t="s">
        <v>46</v>
      </c>
      <c r="N92" s="123"/>
      <c r="O92" s="83"/>
      <c r="P92" s="83"/>
      <c r="Q92" s="112"/>
      <c r="R92" s="112" t="s">
        <v>53</v>
      </c>
      <c r="S92" s="112" t="s">
        <v>53</v>
      </c>
      <c r="T92" s="112" t="s">
        <v>53</v>
      </c>
      <c r="U92" s="112" t="s">
        <v>53</v>
      </c>
      <c r="V92" s="112" t="s">
        <v>53</v>
      </c>
      <c r="W92" s="83"/>
      <c r="X92" s="112"/>
      <c r="Y92" s="112" t="s">
        <v>53</v>
      </c>
      <c r="Z92" s="112" t="s">
        <v>53</v>
      </c>
      <c r="AA92" s="112" t="s">
        <v>53</v>
      </c>
      <c r="AB92" s="112" t="s">
        <v>53</v>
      </c>
      <c r="AC92" s="112" t="s">
        <v>53</v>
      </c>
      <c r="AD92" s="83"/>
      <c r="AE92" s="123"/>
      <c r="AF92" s="112" t="s">
        <v>53</v>
      </c>
      <c r="AG92" s="84"/>
      <c r="AH92" s="105"/>
      <c r="AI92" s="121">
        <f>COUNTIF(C92:AG92,$AT$16)*$AU$16+COUNTIF(C92:AG92,$AT$17)*$AU$17+COUNTIF(C92:AG92,$AT$18)*$AU$18+COUNTIF(C92:AG92,$AT$19)*$AU$19+COUNTIF(C92:AG92,$AT$20)*$AU$20+COUNTIF(C92:AG92,$AT$23)*$AU$23</f>
        <v>158</v>
      </c>
      <c r="AJ92" s="107"/>
      <c r="AK92" s="108"/>
      <c r="AL92" s="108"/>
      <c r="AM92" s="109"/>
      <c r="AN92" s="110">
        <f t="shared" si="13"/>
        <v>158</v>
      </c>
      <c r="AO92" s="110">
        <f t="shared" si="14"/>
        <v>158</v>
      </c>
      <c r="AP92" s="105"/>
      <c r="AQ92" s="111">
        <f>AN92-AP86</f>
        <v>-1</v>
      </c>
      <c r="AR92" s="68">
        <f t="shared" si="24"/>
        <v>-2.9999999999999716</v>
      </c>
      <c r="AS92" s="31"/>
      <c r="AT92" s="31"/>
      <c r="AU92" s="31"/>
      <c r="AV92" s="31"/>
    </row>
    <row r="93" spans="2:48" ht="16.5" customHeight="1" x14ac:dyDescent="0.2">
      <c r="B93" s="115" t="s">
        <v>13</v>
      </c>
      <c r="C93" s="83">
        <v>1</v>
      </c>
      <c r="D93" s="83">
        <v>2</v>
      </c>
      <c r="E93" s="83">
        <v>3</v>
      </c>
      <c r="F93" s="83">
        <v>4</v>
      </c>
      <c r="G93" s="116">
        <v>5</v>
      </c>
      <c r="H93" s="116">
        <v>6</v>
      </c>
      <c r="I93" s="147">
        <v>7</v>
      </c>
      <c r="J93" s="83">
        <v>8</v>
      </c>
      <c r="K93" s="83">
        <v>9</v>
      </c>
      <c r="L93" s="83">
        <v>10</v>
      </c>
      <c r="M93" s="83">
        <v>11</v>
      </c>
      <c r="N93" s="116">
        <v>12</v>
      </c>
      <c r="O93" s="116">
        <v>13</v>
      </c>
      <c r="P93" s="147">
        <v>14</v>
      </c>
      <c r="Q93" s="83">
        <v>15</v>
      </c>
      <c r="R93" s="83">
        <v>16</v>
      </c>
      <c r="S93" s="83">
        <v>17</v>
      </c>
      <c r="T93" s="83">
        <v>18</v>
      </c>
      <c r="U93" s="116">
        <v>19</v>
      </c>
      <c r="V93" s="116">
        <v>20</v>
      </c>
      <c r="W93" s="147">
        <v>21</v>
      </c>
      <c r="X93" s="83">
        <v>22</v>
      </c>
      <c r="Y93" s="83">
        <v>23</v>
      </c>
      <c r="Z93" s="83">
        <v>24</v>
      </c>
      <c r="AA93" s="83">
        <v>25</v>
      </c>
      <c r="AB93" s="116">
        <v>26</v>
      </c>
      <c r="AC93" s="116">
        <v>27</v>
      </c>
      <c r="AD93" s="147">
        <v>28</v>
      </c>
      <c r="AE93" s="83">
        <v>29</v>
      </c>
      <c r="AF93" s="83">
        <v>30</v>
      </c>
      <c r="AG93" s="83">
        <v>31</v>
      </c>
      <c r="AH93" s="126">
        <v>164.6</v>
      </c>
      <c r="AI93" s="118"/>
      <c r="AJ93" s="119"/>
      <c r="AK93" s="108"/>
      <c r="AL93" s="108"/>
      <c r="AM93" s="67"/>
      <c r="AN93" s="110"/>
      <c r="AO93" s="110"/>
      <c r="AP93" s="117">
        <v>183</v>
      </c>
      <c r="AQ93" s="111"/>
      <c r="AR93" s="66"/>
      <c r="AS93" s="31"/>
      <c r="AT93" s="31"/>
      <c r="AU93" s="31"/>
      <c r="AV93" s="31"/>
    </row>
    <row r="94" spans="2:48" ht="15.4" customHeight="1" x14ac:dyDescent="0.2">
      <c r="B94" s="104" t="s">
        <v>44</v>
      </c>
      <c r="C94" s="83" t="s">
        <v>45</v>
      </c>
      <c r="D94" s="147" t="s">
        <v>46</v>
      </c>
      <c r="E94" s="147"/>
      <c r="F94" s="147"/>
      <c r="G94" s="148" t="s">
        <v>45</v>
      </c>
      <c r="H94" s="147" t="s">
        <v>46</v>
      </c>
      <c r="I94" s="147"/>
      <c r="J94" s="149"/>
      <c r="K94" s="149" t="s">
        <v>45</v>
      </c>
      <c r="L94" s="147" t="s">
        <v>46</v>
      </c>
      <c r="M94" s="147"/>
      <c r="N94" s="149"/>
      <c r="O94" s="148" t="s">
        <v>45</v>
      </c>
      <c r="P94" s="147" t="s">
        <v>46</v>
      </c>
      <c r="Q94" s="147"/>
      <c r="R94" s="149"/>
      <c r="S94" s="154" t="s">
        <v>90</v>
      </c>
      <c r="T94" s="147" t="s">
        <v>46</v>
      </c>
      <c r="U94" s="147"/>
      <c r="V94" s="112"/>
      <c r="W94" s="123" t="s">
        <v>45</v>
      </c>
      <c r="X94" s="83" t="s">
        <v>46</v>
      </c>
      <c r="Y94" s="83"/>
      <c r="Z94" s="112"/>
      <c r="AA94" s="112" t="s">
        <v>45</v>
      </c>
      <c r="AB94" s="83" t="s">
        <v>46</v>
      </c>
      <c r="AC94" s="83"/>
      <c r="AD94" s="112"/>
      <c r="AE94" s="123" t="s">
        <v>45</v>
      </c>
      <c r="AF94" s="83" t="s">
        <v>46</v>
      </c>
      <c r="AG94" s="83"/>
      <c r="AH94" s="127"/>
      <c r="AI94" s="121">
        <f>COUNTIF(C94:AG94,$AT$16)*$AU$16+COUNTIF(C94:AG94,$AT$17)*$AU$17+COUNTIF(C94:AG94,$AT$18)*$AU$18+COUNTIF(C94:AG94,$AT$19)*$AU$19+COUNTIF(C94:AG94,$AT$20)*$AU$20+COUNTIF(C94:AG94,$AT$22)*$AU$22+COUNTIF(C94:AG94,$AT$24)*$AU$24+COUNTIF(C94:AG94,$AT$25)*$AU$25+COUNTIF(C94:AG94,$AT$32)*$AU$32+COUNTIF(C94:AG94,$AT$35)*$AU$35+COUNTIF(C94:AG94,$AT$36)*$AU$36</f>
        <v>172.99999999999997</v>
      </c>
      <c r="AJ94" s="107"/>
      <c r="AK94" s="108"/>
      <c r="AL94" s="108"/>
      <c r="AM94" s="109" t="s">
        <v>91</v>
      </c>
      <c r="AN94" s="110">
        <f t="shared" ref="AN94:AN99" si="25">AI94+AJ94+AK94+AL94</f>
        <v>172.99999999999997</v>
      </c>
      <c r="AO94" s="110">
        <f t="shared" ref="AO94:AO99" si="26">AM94+AN94</f>
        <v>183.99999999999997</v>
      </c>
      <c r="AP94" s="127"/>
      <c r="AQ94" s="111">
        <f t="shared" ref="AQ94:AQ99" si="27">AN94-$AP$93</f>
        <v>-10.000000000000028</v>
      </c>
      <c r="AR94" s="144">
        <f t="shared" ref="AR94:AR99" si="28">AQ94+AR87</f>
        <v>2.8421709430404007E-14</v>
      </c>
      <c r="AS94" s="31"/>
      <c r="AT94" s="31"/>
      <c r="AU94" s="31"/>
      <c r="AV94" s="31"/>
    </row>
    <row r="95" spans="2:48" ht="15.4" customHeight="1" x14ac:dyDescent="0.2">
      <c r="B95" s="104" t="s">
        <v>49</v>
      </c>
      <c r="C95" s="83"/>
      <c r="D95" s="123" t="s">
        <v>45</v>
      </c>
      <c r="E95" s="83" t="s">
        <v>46</v>
      </c>
      <c r="F95" s="83"/>
      <c r="G95" s="83"/>
      <c r="H95" s="112" t="s">
        <v>45</v>
      </c>
      <c r="I95" s="83" t="s">
        <v>46</v>
      </c>
      <c r="J95" s="83"/>
      <c r="K95" s="112"/>
      <c r="L95" s="123" t="s">
        <v>45</v>
      </c>
      <c r="M95" s="83" t="s">
        <v>46</v>
      </c>
      <c r="N95" s="83"/>
      <c r="O95" s="83"/>
      <c r="P95" s="112" t="s">
        <v>45</v>
      </c>
      <c r="Q95" s="83" t="s">
        <v>46</v>
      </c>
      <c r="R95" s="83"/>
      <c r="S95" s="112"/>
      <c r="T95" s="123" t="s">
        <v>45</v>
      </c>
      <c r="U95" s="83" t="s">
        <v>46</v>
      </c>
      <c r="V95" s="83"/>
      <c r="W95" s="83"/>
      <c r="X95" s="128" t="s">
        <v>90</v>
      </c>
      <c r="Y95" s="83" t="s">
        <v>46</v>
      </c>
      <c r="Z95" s="83"/>
      <c r="AA95" s="112"/>
      <c r="AB95" s="123" t="s">
        <v>45</v>
      </c>
      <c r="AC95" s="83" t="s">
        <v>46</v>
      </c>
      <c r="AD95" s="83"/>
      <c r="AE95" s="83"/>
      <c r="AF95" s="123" t="s">
        <v>45</v>
      </c>
      <c r="AG95" s="123" t="s">
        <v>51</v>
      </c>
      <c r="AH95" s="127"/>
      <c r="AI95" s="121">
        <f>COUNTIF(C95:AG95,$AT$16)*$AU$16+COUNTIF(C95:AG95,$AT$17)*$AU$17+COUNTIF(C95:AG95,$AT$18)*$AU$18+COUNTIF(C95:AG95,$AT$19)*$AU$19+COUNTIF(C95:AG95,$AT$20)*$AU$20+COUNTIF(C95:AG95,$AT$25)*$AU$25+COUNTIF(C95:AG95,$AT$32)*$AU$32+COUNTIF(C95:AG95,$AT$35)*$AU$35+COUNTIF(C95:AG95,$AT$36)*$AU$36</f>
        <v>164.5</v>
      </c>
      <c r="AJ95" s="107"/>
      <c r="AK95" s="108"/>
      <c r="AL95" s="108"/>
      <c r="AM95" s="109" t="s">
        <v>91</v>
      </c>
      <c r="AN95" s="110">
        <f t="shared" si="25"/>
        <v>164.5</v>
      </c>
      <c r="AO95" s="110">
        <f t="shared" si="26"/>
        <v>175.5</v>
      </c>
      <c r="AP95" s="127"/>
      <c r="AQ95" s="111">
        <f t="shared" si="27"/>
        <v>-18.5</v>
      </c>
      <c r="AR95" s="144">
        <f t="shared" si="28"/>
        <v>0</v>
      </c>
      <c r="AS95" s="31"/>
      <c r="AT95" s="31"/>
      <c r="AU95" s="31"/>
      <c r="AV95" s="31"/>
    </row>
    <row r="96" spans="2:48" ht="15.4" customHeight="1" x14ac:dyDescent="0.2">
      <c r="B96" s="104" t="s">
        <v>47</v>
      </c>
      <c r="C96" s="83" t="s">
        <v>52</v>
      </c>
      <c r="D96" s="123"/>
      <c r="E96" s="146" t="s">
        <v>90</v>
      </c>
      <c r="F96" s="83" t="s">
        <v>46</v>
      </c>
      <c r="G96" s="83"/>
      <c r="H96" s="83"/>
      <c r="I96" s="123" t="s">
        <v>45</v>
      </c>
      <c r="J96" s="83" t="s">
        <v>46</v>
      </c>
      <c r="K96" s="83"/>
      <c r="L96" s="83"/>
      <c r="M96" s="123" t="s">
        <v>45</v>
      </c>
      <c r="N96" s="83" t="s">
        <v>46</v>
      </c>
      <c r="O96" s="83"/>
      <c r="P96" s="83"/>
      <c r="Q96" s="123" t="s">
        <v>45</v>
      </c>
      <c r="R96" s="83" t="s">
        <v>46</v>
      </c>
      <c r="S96" s="83"/>
      <c r="T96" s="83"/>
      <c r="U96" s="123" t="s">
        <v>45</v>
      </c>
      <c r="V96" s="83" t="s">
        <v>46</v>
      </c>
      <c r="W96" s="83"/>
      <c r="X96" s="83"/>
      <c r="Y96" s="123" t="s">
        <v>45</v>
      </c>
      <c r="Z96" s="83" t="s">
        <v>46</v>
      </c>
      <c r="AA96" s="83"/>
      <c r="AB96" s="83"/>
      <c r="AC96" s="123" t="s">
        <v>45</v>
      </c>
      <c r="AD96" s="83" t="s">
        <v>46</v>
      </c>
      <c r="AE96" s="83"/>
      <c r="AF96" s="83"/>
      <c r="AG96" s="123" t="s">
        <v>45</v>
      </c>
      <c r="AH96" s="127"/>
      <c r="AI96" s="121">
        <f>COUNTIF(C96:AG96,$AT$16)*$AU$16+COUNTIF(C96:AG96,$AT$17)*$AU$17+COUNTIF(C96:AG96,$AT$18)*$AU$18+COUNTIF(C96:AG96,$AT$19)*$AU$19+COUNTIF(C96:AG96,$AT$20)*$AU$20+COUNTIF(C96:AG96,$AT$22)*$AU$22+COUNTIF(C96:AG96,$AT$28)*$AU$28+COUNTIF(C96:AG96,$AT$25)*$AU$25+COUNTIF(C96:AG96,$AT$32)*$AU$32+COUNTIF(C96:AG96,$AT$35)*$AU$35+COUNTIF(C96:AG96,$AT$36)*$AU$36</f>
        <v>170.17</v>
      </c>
      <c r="AJ96" s="107"/>
      <c r="AK96" s="108"/>
      <c r="AL96" s="108"/>
      <c r="AM96" s="109" t="s">
        <v>91</v>
      </c>
      <c r="AN96" s="110">
        <f t="shared" si="25"/>
        <v>170.17</v>
      </c>
      <c r="AO96" s="110">
        <f t="shared" si="26"/>
        <v>181.17</v>
      </c>
      <c r="AP96" s="127"/>
      <c r="AQ96" s="111">
        <f t="shared" si="27"/>
        <v>-12.830000000000013</v>
      </c>
      <c r="AR96" s="144">
        <f t="shared" si="28"/>
        <v>-5.6843418860808015E-14</v>
      </c>
      <c r="AS96" s="31"/>
      <c r="AT96" s="31"/>
      <c r="AU96" s="31"/>
      <c r="AV96" s="31"/>
    </row>
    <row r="97" spans="1:50" ht="17.25" customHeight="1" x14ac:dyDescent="0.2">
      <c r="B97" s="104" t="s">
        <v>48</v>
      </c>
      <c r="C97" s="83" t="s">
        <v>46</v>
      </c>
      <c r="D97" s="83"/>
      <c r="E97" s="123"/>
      <c r="F97" s="123" t="s">
        <v>45</v>
      </c>
      <c r="G97" s="83" t="s">
        <v>46</v>
      </c>
      <c r="H97" s="83"/>
      <c r="I97" s="83"/>
      <c r="J97" s="146" t="s">
        <v>90</v>
      </c>
      <c r="K97" s="83" t="s">
        <v>46</v>
      </c>
      <c r="L97" s="83"/>
      <c r="M97" s="83"/>
      <c r="N97" s="123" t="s">
        <v>45</v>
      </c>
      <c r="O97" s="83" t="s">
        <v>46</v>
      </c>
      <c r="P97" s="83"/>
      <c r="Q97" s="83"/>
      <c r="R97" s="123" t="s">
        <v>45</v>
      </c>
      <c r="S97" s="83" t="s">
        <v>46</v>
      </c>
      <c r="T97" s="83"/>
      <c r="U97" s="83"/>
      <c r="V97" s="123" t="s">
        <v>45</v>
      </c>
      <c r="W97" s="83" t="s">
        <v>46</v>
      </c>
      <c r="X97" s="83"/>
      <c r="Y97" s="83"/>
      <c r="Z97" s="123" t="s">
        <v>45</v>
      </c>
      <c r="AA97" s="83" t="s">
        <v>46</v>
      </c>
      <c r="AB97" s="83"/>
      <c r="AC97" s="83"/>
      <c r="AD97" s="123" t="s">
        <v>45</v>
      </c>
      <c r="AE97" s="83" t="s">
        <v>46</v>
      </c>
      <c r="AF97" s="83"/>
      <c r="AG97" s="83"/>
      <c r="AH97" s="127"/>
      <c r="AI97" s="121">
        <f>COUNTIF(C97:AG97,$AT$16)*$AU$16+COUNTIF(C97:AG97,$AT$17)*$AU$17+COUNTIF(C97:AG97,$AT$18)*$AU$18+COUNTIF(C97:AG97,$AT$19)*$AU$19+COUNTIF(C97:AG97,$AT$20)*$AU$20+COUNTIF(C97:AG97,$AT$24)*$AU$24+COUNTIF(C97:AG97,$AT$29)*$AU$29+COUNTIF(C97:AG97,$AT$27)*$AU$27+COUNTIF(C97:AG97,$AT$32)*$AU$32+COUNTIF(C97:AG97,$AT$35)*$AU$35+COUNTIF(C97:AG97,$AT$36)*$AU$36</f>
        <v>161.32999999999998</v>
      </c>
      <c r="AJ97" s="107"/>
      <c r="AK97" s="108"/>
      <c r="AL97" s="108"/>
      <c r="AM97" s="109" t="s">
        <v>91</v>
      </c>
      <c r="AN97" s="110">
        <f t="shared" si="25"/>
        <v>161.32999999999998</v>
      </c>
      <c r="AO97" s="110">
        <f t="shared" si="26"/>
        <v>172.32999999999998</v>
      </c>
      <c r="AP97" s="127"/>
      <c r="AQ97" s="111">
        <f t="shared" si="27"/>
        <v>-21.670000000000016</v>
      </c>
      <c r="AR97" s="144">
        <f t="shared" si="28"/>
        <v>2.8421709430404007E-14</v>
      </c>
      <c r="AS97" s="31"/>
      <c r="AT97" s="31"/>
      <c r="AU97" s="31"/>
      <c r="AV97" s="31"/>
      <c r="AX97" t="s">
        <v>22</v>
      </c>
    </row>
    <row r="98" spans="1:50" ht="17.25" customHeight="1" x14ac:dyDescent="0.2">
      <c r="B98" s="104" t="s">
        <v>58</v>
      </c>
      <c r="C98" s="112" t="s">
        <v>53</v>
      </c>
      <c r="D98" s="112" t="s">
        <v>53</v>
      </c>
      <c r="E98" s="112" t="s">
        <v>53</v>
      </c>
      <c r="F98" s="112" t="s">
        <v>53</v>
      </c>
      <c r="G98" s="112"/>
      <c r="H98" s="112"/>
      <c r="I98" s="112" t="s">
        <v>53</v>
      </c>
      <c r="J98" s="112" t="s">
        <v>45</v>
      </c>
      <c r="K98" s="112" t="s">
        <v>53</v>
      </c>
      <c r="L98" s="112" t="s">
        <v>53</v>
      </c>
      <c r="M98" s="112" t="s">
        <v>53</v>
      </c>
      <c r="N98" s="112"/>
      <c r="O98" s="112"/>
      <c r="P98" s="112" t="s">
        <v>53</v>
      </c>
      <c r="Q98" s="112" t="s">
        <v>53</v>
      </c>
      <c r="R98" s="112" t="s">
        <v>53</v>
      </c>
      <c r="S98" s="112" t="s">
        <v>45</v>
      </c>
      <c r="T98" s="112" t="s">
        <v>53</v>
      </c>
      <c r="U98" s="112"/>
      <c r="V98" s="112"/>
      <c r="W98" s="112" t="s">
        <v>53</v>
      </c>
      <c r="X98" s="112" t="s">
        <v>45</v>
      </c>
      <c r="Y98" s="112" t="s">
        <v>53</v>
      </c>
      <c r="Z98" s="112" t="s">
        <v>53</v>
      </c>
      <c r="AA98" s="112" t="s">
        <v>53</v>
      </c>
      <c r="AB98" s="139"/>
      <c r="AC98" s="112"/>
      <c r="AD98" s="112" t="s">
        <v>53</v>
      </c>
      <c r="AE98" s="112" t="s">
        <v>53</v>
      </c>
      <c r="AF98" s="112" t="s">
        <v>53</v>
      </c>
      <c r="AG98" s="112"/>
      <c r="AH98" s="127"/>
      <c r="AI98" s="121">
        <f>COUNTIF(C98:AG98,$AT$16)*$AU$16+COUNTIF(C98:AG98,$AT$17)*$AU$17+COUNTIF(C98:AG98,$AT$18)*$AU$18+COUNTIF(C98:AG98,$AT$19)*$AU$19+COUNTIF(C98:AG98,$AT$20)*$AU$20+COUNTIF(C98:AG98,$AT$24)*$AU$24+COUNTIF(C98:AG98,$AT$29)*$AU$29+COUNTIF(C98:AG98,$AT$27)*$AU$27+COUNTIF(C98:AG98,$AT$32)*$AU$32+COUNTIF(C98:AG98,$AT$21)*$AU$21+COUNTIF(C98:AG98,$AT$22)*$AU$22</f>
        <v>187.01</v>
      </c>
      <c r="AJ98" s="107"/>
      <c r="AK98" s="108"/>
      <c r="AL98" s="108"/>
      <c r="AM98" s="109"/>
      <c r="AN98" s="110">
        <f t="shared" si="25"/>
        <v>187.01</v>
      </c>
      <c r="AO98" s="110">
        <f t="shared" si="26"/>
        <v>187.01</v>
      </c>
      <c r="AP98" s="127"/>
      <c r="AQ98" s="111">
        <f t="shared" si="27"/>
        <v>4.0099999999999909</v>
      </c>
      <c r="AR98" s="144">
        <f t="shared" si="28"/>
        <v>4.2632564145606011E-14</v>
      </c>
      <c r="AS98" s="31"/>
      <c r="AT98" s="31"/>
      <c r="AU98" s="31"/>
      <c r="AV98" s="31"/>
    </row>
    <row r="99" spans="1:50" ht="17.25" customHeight="1" x14ac:dyDescent="0.2">
      <c r="B99" s="104" t="s">
        <v>50</v>
      </c>
      <c r="C99" s="112" t="s">
        <v>53</v>
      </c>
      <c r="D99" s="112" t="s">
        <v>53</v>
      </c>
      <c r="E99" s="112" t="s">
        <v>45</v>
      </c>
      <c r="F99" s="112" t="s">
        <v>53</v>
      </c>
      <c r="G99" s="83"/>
      <c r="H99" s="112"/>
      <c r="I99" s="112" t="s">
        <v>53</v>
      </c>
      <c r="J99" s="112" t="s">
        <v>53</v>
      </c>
      <c r="K99" s="112" t="s">
        <v>53</v>
      </c>
      <c r="L99" s="112" t="s">
        <v>53</v>
      </c>
      <c r="M99" s="112" t="s">
        <v>53</v>
      </c>
      <c r="N99" s="83"/>
      <c r="O99" s="112"/>
      <c r="P99" s="112" t="s">
        <v>53</v>
      </c>
      <c r="Q99" s="112" t="s">
        <v>53</v>
      </c>
      <c r="R99" s="112" t="s">
        <v>53</v>
      </c>
      <c r="S99" s="112" t="s">
        <v>53</v>
      </c>
      <c r="T99" s="112" t="s">
        <v>53</v>
      </c>
      <c r="U99" s="83"/>
      <c r="V99" s="112"/>
      <c r="W99" s="112" t="s">
        <v>53</v>
      </c>
      <c r="X99" s="112" t="s">
        <v>53</v>
      </c>
      <c r="Y99" s="112" t="s">
        <v>53</v>
      </c>
      <c r="Z99" s="112" t="s">
        <v>53</v>
      </c>
      <c r="AA99" s="112" t="s">
        <v>53</v>
      </c>
      <c r="AB99" s="83"/>
      <c r="AC99" s="112"/>
      <c r="AD99" s="112" t="s">
        <v>53</v>
      </c>
      <c r="AE99" s="112" t="s">
        <v>53</v>
      </c>
      <c r="AF99" s="112" t="s">
        <v>53</v>
      </c>
      <c r="AG99" s="128" t="s">
        <v>77</v>
      </c>
      <c r="AH99" s="127"/>
      <c r="AI99" s="121">
        <f>COUNTIF(C99:AG99,$AT$16)*$AU$16+COUNTIF(C99:AG99,$AT$17)*$AU$17+COUNTIF(C99:AG99,$AT$18)*$AU$18+COUNTIF(C99:AG99,$AT$19)*$AU$19+COUNTIF(C99:AG99,$AT$20)*$AU$20+COUNTIF(C99:AG99,$AT$21)*$AU$21+COUNTIF(C99:AG99,$AT$23)*$AU$23+COUNTIF(C99:AG99,$AT$36)*$AU$36+COUNTIF(C99:AG99,$AT$37)*$AU$37</f>
        <v>186</v>
      </c>
      <c r="AJ99" s="107"/>
      <c r="AK99" s="108"/>
      <c r="AL99" s="108"/>
      <c r="AM99" s="109"/>
      <c r="AN99" s="110">
        <f t="shared" si="25"/>
        <v>186</v>
      </c>
      <c r="AO99" s="110">
        <f t="shared" si="26"/>
        <v>186</v>
      </c>
      <c r="AP99" s="127"/>
      <c r="AQ99" s="111">
        <f t="shared" si="27"/>
        <v>3</v>
      </c>
      <c r="AR99" s="144">
        <f t="shared" si="28"/>
        <v>2.8421709430404007E-14</v>
      </c>
      <c r="AS99" s="31"/>
      <c r="AT99" s="31"/>
      <c r="AU99" s="31"/>
      <c r="AV99" s="31"/>
    </row>
    <row r="100" spans="1:50" ht="15.4" customHeight="1" x14ac:dyDescent="0.2">
      <c r="A100" s="11"/>
      <c r="B100" s="13"/>
      <c r="C100" s="15"/>
      <c r="D100" s="15"/>
      <c r="E100" s="15"/>
      <c r="F100" s="15"/>
      <c r="G100" s="15"/>
      <c r="H100" s="15"/>
      <c r="I100" s="15"/>
      <c r="J100" s="18"/>
      <c r="K100" s="18"/>
      <c r="L100" s="18"/>
      <c r="M100" s="19"/>
      <c r="N100" s="19"/>
      <c r="O100" s="20"/>
      <c r="P100" s="20"/>
      <c r="Q100" s="15"/>
      <c r="R100" s="15"/>
      <c r="S100" s="15"/>
      <c r="T100" s="15"/>
      <c r="U100" s="21"/>
      <c r="V100" s="21"/>
      <c r="W100" s="21"/>
      <c r="X100" s="21"/>
      <c r="Y100" s="21"/>
      <c r="Z100" s="21"/>
      <c r="AA100" s="21"/>
      <c r="AB100" s="21"/>
      <c r="AC100" s="15"/>
      <c r="AD100" s="15"/>
      <c r="AE100" s="15"/>
      <c r="AF100" s="15"/>
      <c r="AG100" s="15"/>
      <c r="AH100" s="14"/>
      <c r="AI100" s="14"/>
      <c r="AJ100" s="14"/>
      <c r="AK100" s="14"/>
      <c r="AL100" s="14"/>
      <c r="AM100" s="14"/>
      <c r="AN100" s="21"/>
      <c r="AO100" s="21"/>
      <c r="AP100" s="14"/>
      <c r="AQ100" s="14"/>
      <c r="AR100" s="12"/>
      <c r="AS100" s="12"/>
    </row>
    <row r="101" spans="1:50" s="24" customFormat="1" ht="12" x14ac:dyDescent="0.2">
      <c r="I101" s="25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I101" s="25"/>
      <c r="AJ101" s="25"/>
      <c r="AK101" s="25"/>
      <c r="AL101" s="25"/>
      <c r="AN101" s="81"/>
      <c r="AO101" s="81"/>
    </row>
    <row r="102" spans="1:50" ht="18.75" customHeight="1" thickBot="1" x14ac:dyDescent="0.25"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I102" s="2"/>
      <c r="AJ102" s="2"/>
      <c r="AK102" s="2"/>
      <c r="AL102" s="2"/>
      <c r="AM102"/>
    </row>
    <row r="103" spans="1:50" ht="40.5" customHeight="1" x14ac:dyDescent="0.2">
      <c r="B103" s="164" t="s">
        <v>96</v>
      </c>
      <c r="C103" s="307" t="s">
        <v>75</v>
      </c>
      <c r="D103" s="308"/>
      <c r="E103" s="308"/>
      <c r="F103" s="308"/>
      <c r="G103" s="308"/>
      <c r="H103" s="308"/>
      <c r="I103" s="309"/>
      <c r="J103" s="310" t="s">
        <v>34</v>
      </c>
      <c r="K103" s="311"/>
      <c r="L103" s="311"/>
      <c r="M103" s="311"/>
      <c r="N103" s="311"/>
      <c r="O103" s="311"/>
      <c r="P103" s="311"/>
      <c r="Q103" s="311"/>
      <c r="R103" s="311"/>
      <c r="S103" s="311"/>
      <c r="T103" s="311"/>
      <c r="U103" s="311"/>
      <c r="V103" s="311"/>
      <c r="W103" s="311"/>
      <c r="X103" s="311"/>
      <c r="Y103" s="312"/>
      <c r="Z103" s="342"/>
      <c r="AA103" s="342"/>
      <c r="AB103" s="342"/>
      <c r="AC103" s="338"/>
      <c r="AD103" s="300"/>
      <c r="AE103" s="301"/>
      <c r="AF103" s="16"/>
      <c r="AG103" s="16"/>
      <c r="AI103" s="2"/>
      <c r="AJ103" s="2"/>
      <c r="AK103" s="131"/>
      <c r="AL103" s="131"/>
      <c r="AM103" s="132"/>
      <c r="AN103" s="334" t="s">
        <v>37</v>
      </c>
      <c r="AO103" s="334"/>
    </row>
    <row r="104" spans="1:50" ht="44.25" customHeight="1" thickBot="1" x14ac:dyDescent="0.25">
      <c r="B104" s="165" t="s">
        <v>39</v>
      </c>
      <c r="C104" s="313"/>
      <c r="D104" s="314"/>
      <c r="E104" s="314"/>
      <c r="F104" s="314"/>
      <c r="G104" s="314"/>
      <c r="H104" s="314"/>
      <c r="I104" s="315"/>
      <c r="J104" s="316" t="s">
        <v>31</v>
      </c>
      <c r="K104" s="316"/>
      <c r="L104" s="316"/>
      <c r="M104" s="317" t="s">
        <v>16</v>
      </c>
      <c r="N104" s="318"/>
      <c r="O104" s="319"/>
      <c r="P104" s="321" t="s">
        <v>35</v>
      </c>
      <c r="Q104" s="322"/>
      <c r="R104" s="323"/>
      <c r="S104" s="320" t="s">
        <v>18</v>
      </c>
      <c r="T104" s="320"/>
      <c r="U104" s="343" t="s">
        <v>36</v>
      </c>
      <c r="V104" s="344"/>
      <c r="W104" s="344"/>
      <c r="X104" s="344"/>
      <c r="Y104" s="345"/>
      <c r="Z104" s="335" t="s">
        <v>32</v>
      </c>
      <c r="AA104" s="336"/>
      <c r="AB104" s="337"/>
      <c r="AC104" s="339" t="s">
        <v>33</v>
      </c>
      <c r="AD104" s="340"/>
      <c r="AE104" s="341"/>
      <c r="AF104" s="16"/>
      <c r="AG104" s="16"/>
      <c r="AI104" s="2"/>
      <c r="AJ104" s="2"/>
      <c r="AK104" s="70"/>
      <c r="AL104" s="70"/>
      <c r="AM104" s="71"/>
      <c r="AN104" s="334" t="s">
        <v>38</v>
      </c>
      <c r="AO104" s="334"/>
    </row>
    <row r="105" spans="1:50" ht="13.5" thickBot="1" x14ac:dyDescent="0.25">
      <c r="B105" s="85" t="s">
        <v>44</v>
      </c>
      <c r="C105" s="306">
        <v>1971</v>
      </c>
      <c r="D105" s="305"/>
      <c r="E105" s="305"/>
      <c r="F105" s="305"/>
      <c r="G105" s="305"/>
      <c r="H105" s="305"/>
      <c r="I105" s="305"/>
      <c r="J105" s="302">
        <f t="shared" ref="J105:J110" si="29">AI17+AI24+AI31+AI38+AI45+AI52+AI59+AI66+AI73+AI80+AI87+AI94</f>
        <v>1971</v>
      </c>
      <c r="K105" s="302"/>
      <c r="L105" s="302"/>
      <c r="M105" s="305">
        <f>AJ17+AJ24+AJ31+AJ38+AJ45+AJ52+AJ59+AJ66+AJ73+AJ80+AJ87+AJ94</f>
        <v>0</v>
      </c>
      <c r="N105" s="305"/>
      <c r="O105" s="305"/>
      <c r="P105" s="305">
        <f>AK17+AK24+AK31+AK38+AK45+AK52+AK59+AK66+AK73+AK80+AK87+AK94</f>
        <v>0</v>
      </c>
      <c r="Q105" s="305"/>
      <c r="R105" s="305"/>
      <c r="S105" s="305">
        <f>AL17+AL24+AL31+AL38+AL45+AL52+AL59+AL66+AL73+AL80+AL87+AL94</f>
        <v>0</v>
      </c>
      <c r="T105" s="305"/>
      <c r="U105" s="304">
        <f t="shared" ref="U105:U110" si="30">J105+M105+P105+S105</f>
        <v>1971</v>
      </c>
      <c r="V105" s="304"/>
      <c r="W105" s="304"/>
      <c r="X105" s="304"/>
      <c r="Y105" s="304"/>
      <c r="Z105" s="302">
        <f>AM17+AM24+AM31+AM38+AM45+AM52+AM59+AM66+AM73+AM80+AM87+AM94</f>
        <v>118.83</v>
      </c>
      <c r="AA105" s="302"/>
      <c r="AB105" s="302"/>
      <c r="AC105" s="299">
        <f t="shared" ref="AC105:AC110" si="31">U105+Z105</f>
        <v>2089.83</v>
      </c>
      <c r="AD105" s="300"/>
      <c r="AE105" s="301"/>
      <c r="AF105" s="16"/>
      <c r="AG105" s="16"/>
      <c r="AI105" s="2"/>
      <c r="AJ105" s="2"/>
      <c r="AK105" s="2"/>
      <c r="AL105" s="2"/>
      <c r="AM105"/>
    </row>
    <row r="106" spans="1:50" ht="13.5" thickBot="1" x14ac:dyDescent="0.25">
      <c r="B106" s="86" t="s">
        <v>49</v>
      </c>
      <c r="C106" s="306">
        <v>1971</v>
      </c>
      <c r="D106" s="305"/>
      <c r="E106" s="305"/>
      <c r="F106" s="305"/>
      <c r="G106" s="305"/>
      <c r="H106" s="305"/>
      <c r="I106" s="305"/>
      <c r="J106" s="302">
        <f t="shared" si="29"/>
        <v>1971</v>
      </c>
      <c r="K106" s="302"/>
      <c r="L106" s="302"/>
      <c r="M106" s="305">
        <f>AJ18+AJ25+AJ32+AJ39+AJ46+AJ53+AJ60+AJ67+AJ74+AJ81+AJ88+AJ95</f>
        <v>0</v>
      </c>
      <c r="N106" s="305"/>
      <c r="O106" s="305"/>
      <c r="P106" s="305">
        <f>AK18+AK25+AK32+AK39+AK46+AK53+AK60+AK67+AK74+AK81+AK88+AK95</f>
        <v>0</v>
      </c>
      <c r="Q106" s="305"/>
      <c r="R106" s="305"/>
      <c r="S106" s="305">
        <f>AL18+AL25+AL32+AL39+AL46+AL53+AL60+AL67+AL74+AL81+AL88+AL95</f>
        <v>0</v>
      </c>
      <c r="T106" s="305"/>
      <c r="U106" s="304">
        <f t="shared" si="30"/>
        <v>1971</v>
      </c>
      <c r="V106" s="304"/>
      <c r="W106" s="304"/>
      <c r="X106" s="304"/>
      <c r="Y106" s="304"/>
      <c r="Z106" s="302">
        <f>AM18+AM25+AM32+AM39+AM46+AM53+AM60+AM67+AM74+AM81+AM88+AM95</f>
        <v>124.83</v>
      </c>
      <c r="AA106" s="302"/>
      <c r="AB106" s="302"/>
      <c r="AC106" s="299">
        <f t="shared" si="31"/>
        <v>2095.83</v>
      </c>
      <c r="AD106" s="300"/>
      <c r="AE106" s="301"/>
      <c r="AM106"/>
    </row>
    <row r="107" spans="1:50" ht="13.5" thickBot="1" x14ac:dyDescent="0.25">
      <c r="B107" s="85" t="s">
        <v>47</v>
      </c>
      <c r="C107" s="306">
        <v>1971</v>
      </c>
      <c r="D107" s="305"/>
      <c r="E107" s="305"/>
      <c r="F107" s="305"/>
      <c r="G107" s="305"/>
      <c r="H107" s="305"/>
      <c r="I107" s="305"/>
      <c r="J107" s="302">
        <f t="shared" si="29"/>
        <v>1971</v>
      </c>
      <c r="K107" s="302"/>
      <c r="L107" s="302"/>
      <c r="M107" s="305">
        <f>AJ19+AJ26+AJ33+AJ40+AJ47+AJ54+AJ61+AJ68+AJ75+AJ82+AJ89+AJ96</f>
        <v>0</v>
      </c>
      <c r="N107" s="305"/>
      <c r="O107" s="305"/>
      <c r="P107" s="305">
        <f>AK19+AK26+AK33+AK40+AK47+AK54+AK61+AK68+AK75+AK82+AK89+AK96</f>
        <v>0</v>
      </c>
      <c r="Q107" s="305"/>
      <c r="R107" s="305"/>
      <c r="S107" s="305">
        <f>AL19+AL26+AL33+AL40+AL47+AL54+AL61+AL68+AL75+AL82+AL89+AL96</f>
        <v>0</v>
      </c>
      <c r="T107" s="305"/>
      <c r="U107" s="304">
        <f t="shared" si="30"/>
        <v>1971</v>
      </c>
      <c r="V107" s="304"/>
      <c r="W107" s="304"/>
      <c r="X107" s="304"/>
      <c r="Y107" s="304"/>
      <c r="Z107" s="302">
        <f>AM19+AM26+AM33+AM40+AM47+AM54+AM61+AM68+AM75+AM82+AM89+AM96</f>
        <v>122</v>
      </c>
      <c r="AA107" s="302"/>
      <c r="AB107" s="302"/>
      <c r="AC107" s="299">
        <f t="shared" si="31"/>
        <v>2093</v>
      </c>
      <c r="AD107" s="300"/>
      <c r="AE107" s="301"/>
      <c r="AF107" s="16"/>
      <c r="AM107"/>
      <c r="AQ107" s="32"/>
    </row>
    <row r="108" spans="1:50" ht="13.5" thickBot="1" x14ac:dyDescent="0.25">
      <c r="B108" s="85" t="s">
        <v>48</v>
      </c>
      <c r="C108" s="306">
        <v>1971</v>
      </c>
      <c r="D108" s="305"/>
      <c r="E108" s="305"/>
      <c r="F108" s="305"/>
      <c r="G108" s="305"/>
      <c r="H108" s="305"/>
      <c r="I108" s="305"/>
      <c r="J108" s="302">
        <f t="shared" si="29"/>
        <v>1971</v>
      </c>
      <c r="K108" s="302"/>
      <c r="L108" s="302"/>
      <c r="M108" s="305">
        <f>AJ20+AJ27+AJ34+AJ41+AJ48+AJ55+AJ62+AJ69+AJ76+AJ83+AJ90+AJ97</f>
        <v>0</v>
      </c>
      <c r="N108" s="305"/>
      <c r="O108" s="305"/>
      <c r="P108" s="305">
        <f>AK20+AK27+AK34+AK41+AK48+AK55+AK62+AK69+AK76+AK83+AK90+AK97</f>
        <v>0</v>
      </c>
      <c r="Q108" s="305"/>
      <c r="R108" s="305"/>
      <c r="S108" s="305">
        <f>AL20+AL27+AL34+AL41+AL48+AL55+AL62+AL69+AL76+AL83+AL90+AL97</f>
        <v>0</v>
      </c>
      <c r="T108" s="305"/>
      <c r="U108" s="304">
        <f t="shared" si="30"/>
        <v>1971</v>
      </c>
      <c r="V108" s="304"/>
      <c r="W108" s="304"/>
      <c r="X108" s="304"/>
      <c r="Y108" s="304"/>
      <c r="Z108" s="302">
        <f>AM20+AM27+AM34+AM41+AM48+AM55+AM62+AM69+AM76+AM83+AM90+AM97</f>
        <v>122</v>
      </c>
      <c r="AA108" s="302"/>
      <c r="AB108" s="302"/>
      <c r="AC108" s="299">
        <f t="shared" si="31"/>
        <v>2093</v>
      </c>
      <c r="AD108" s="300"/>
      <c r="AE108" s="301"/>
      <c r="AF108" s="16"/>
      <c r="AM108"/>
    </row>
    <row r="109" spans="1:50" ht="13.5" thickBot="1" x14ac:dyDescent="0.25">
      <c r="B109" s="85" t="s">
        <v>58</v>
      </c>
      <c r="C109" s="306">
        <v>1971</v>
      </c>
      <c r="D109" s="305"/>
      <c r="E109" s="305"/>
      <c r="F109" s="305"/>
      <c r="G109" s="305"/>
      <c r="H109" s="305"/>
      <c r="I109" s="305"/>
      <c r="J109" s="302">
        <f t="shared" si="29"/>
        <v>1971</v>
      </c>
      <c r="K109" s="302"/>
      <c r="L109" s="302"/>
      <c r="M109" s="305">
        <v>0</v>
      </c>
      <c r="N109" s="305"/>
      <c r="O109" s="305"/>
      <c r="P109" s="305">
        <v>0</v>
      </c>
      <c r="Q109" s="305"/>
      <c r="R109" s="305"/>
      <c r="S109" s="305">
        <v>0</v>
      </c>
      <c r="T109" s="305"/>
      <c r="U109" s="304">
        <f t="shared" si="30"/>
        <v>1971</v>
      </c>
      <c r="V109" s="304"/>
      <c r="W109" s="304"/>
      <c r="X109" s="304"/>
      <c r="Y109" s="304"/>
      <c r="Z109" s="302"/>
      <c r="AA109" s="302"/>
      <c r="AB109" s="302"/>
      <c r="AC109" s="299">
        <f t="shared" si="31"/>
        <v>1971</v>
      </c>
      <c r="AD109" s="300"/>
      <c r="AE109" s="301"/>
    </row>
    <row r="110" spans="1:50" ht="13.5" customHeight="1" x14ac:dyDescent="0.2">
      <c r="B110" s="150" t="s">
        <v>50</v>
      </c>
      <c r="C110" s="306">
        <v>1971</v>
      </c>
      <c r="D110" s="305"/>
      <c r="E110" s="305"/>
      <c r="F110" s="305"/>
      <c r="G110" s="305"/>
      <c r="H110" s="305"/>
      <c r="I110" s="305"/>
      <c r="J110" s="302">
        <f t="shared" si="29"/>
        <v>1970.9999999999998</v>
      </c>
      <c r="K110" s="302"/>
      <c r="L110" s="302"/>
      <c r="M110" s="305">
        <v>0</v>
      </c>
      <c r="N110" s="305"/>
      <c r="O110" s="305"/>
      <c r="P110" s="305">
        <v>0</v>
      </c>
      <c r="Q110" s="305"/>
      <c r="R110" s="305"/>
      <c r="S110" s="305">
        <v>0</v>
      </c>
      <c r="T110" s="305"/>
      <c r="U110" s="304">
        <f t="shared" si="30"/>
        <v>1970.9999999999998</v>
      </c>
      <c r="V110" s="304"/>
      <c r="W110" s="304"/>
      <c r="X110" s="304"/>
      <c r="Y110" s="304"/>
      <c r="Z110" s="302"/>
      <c r="AA110" s="302"/>
      <c r="AB110" s="302"/>
      <c r="AC110" s="299">
        <f t="shared" si="31"/>
        <v>1970.9999999999998</v>
      </c>
      <c r="AD110" s="300"/>
      <c r="AE110" s="301"/>
    </row>
    <row r="113" spans="2:39" ht="15" x14ac:dyDescent="0.2">
      <c r="B113" s="72" t="s">
        <v>40</v>
      </c>
      <c r="AD113" s="303" t="s">
        <v>72</v>
      </c>
      <c r="AE113" s="303"/>
      <c r="AF113" s="303"/>
      <c r="AG113" s="303"/>
      <c r="AH113" s="303"/>
      <c r="AI113" s="303"/>
      <c r="AJ113" s="303"/>
      <c r="AK113" s="303"/>
      <c r="AL113" s="303"/>
      <c r="AM113" s="303"/>
    </row>
    <row r="114" spans="2:39" ht="15" x14ac:dyDescent="0.2">
      <c r="B114" s="72"/>
    </row>
    <row r="115" spans="2:39" ht="15" x14ac:dyDescent="0.2">
      <c r="B115" s="72" t="s">
        <v>41</v>
      </c>
      <c r="AD115" s="303" t="s">
        <v>73</v>
      </c>
      <c r="AE115" s="303"/>
      <c r="AF115" s="303"/>
      <c r="AG115" s="303"/>
      <c r="AH115" s="303"/>
      <c r="AI115" s="303"/>
      <c r="AJ115" s="303"/>
      <c r="AK115" s="303"/>
      <c r="AL115" s="303"/>
      <c r="AM115" s="303"/>
    </row>
    <row r="116" spans="2:39" ht="15" x14ac:dyDescent="0.2">
      <c r="B116" s="72"/>
    </row>
    <row r="117" spans="2:39" ht="17.25" customHeight="1" x14ac:dyDescent="0.2">
      <c r="B117" s="72" t="s">
        <v>42</v>
      </c>
      <c r="AD117" s="303" t="s">
        <v>74</v>
      </c>
      <c r="AE117" s="303"/>
      <c r="AF117" s="303"/>
      <c r="AG117" s="303"/>
      <c r="AH117" s="303"/>
      <c r="AI117" s="303"/>
      <c r="AJ117" s="303"/>
      <c r="AK117" s="303"/>
      <c r="AL117" s="303"/>
      <c r="AM117" s="303"/>
    </row>
  </sheetData>
  <mergeCells count="72">
    <mergeCell ref="AC105:AE105"/>
    <mergeCell ref="AC106:AE106"/>
    <mergeCell ref="AC104:AE104"/>
    <mergeCell ref="U105:Y105"/>
    <mergeCell ref="Z103:AB103"/>
    <mergeCell ref="U104:Y104"/>
    <mergeCell ref="Z105:AB105"/>
    <mergeCell ref="Z106:AB106"/>
    <mergeCell ref="C106:I106"/>
    <mergeCell ref="C107:I107"/>
    <mergeCell ref="J107:L107"/>
    <mergeCell ref="M107:O107"/>
    <mergeCell ref="AL1:AQ1"/>
    <mergeCell ref="B7:AQ7"/>
    <mergeCell ref="C11:AG11"/>
    <mergeCell ref="B8:AN8"/>
    <mergeCell ref="B9:AN9"/>
    <mergeCell ref="AP11:AQ11"/>
    <mergeCell ref="AH11:AO11"/>
    <mergeCell ref="AN103:AO103"/>
    <mergeCell ref="AN104:AO104"/>
    <mergeCell ref="Z104:AB104"/>
    <mergeCell ref="U106:Y106"/>
    <mergeCell ref="AC103:AE103"/>
    <mergeCell ref="J106:L106"/>
    <mergeCell ref="S104:T104"/>
    <mergeCell ref="P104:R104"/>
    <mergeCell ref="S105:T105"/>
    <mergeCell ref="P105:R105"/>
    <mergeCell ref="C103:I103"/>
    <mergeCell ref="J103:Y103"/>
    <mergeCell ref="C105:I105"/>
    <mergeCell ref="J105:L105"/>
    <mergeCell ref="M105:O105"/>
    <mergeCell ref="C104:I104"/>
    <mergeCell ref="J104:L104"/>
    <mergeCell ref="M104:O104"/>
    <mergeCell ref="C110:I110"/>
    <mergeCell ref="J110:L110"/>
    <mergeCell ref="P107:R107"/>
    <mergeCell ref="S107:T107"/>
    <mergeCell ref="C109:I109"/>
    <mergeCell ref="J109:L109"/>
    <mergeCell ref="M109:O109"/>
    <mergeCell ref="P109:R109"/>
    <mergeCell ref="P108:R108"/>
    <mergeCell ref="C108:I108"/>
    <mergeCell ref="J108:L108"/>
    <mergeCell ref="M108:O108"/>
    <mergeCell ref="U107:Y107"/>
    <mergeCell ref="M106:O106"/>
    <mergeCell ref="P106:R106"/>
    <mergeCell ref="S106:T106"/>
    <mergeCell ref="M110:O110"/>
    <mergeCell ref="P110:R110"/>
    <mergeCell ref="S110:T110"/>
    <mergeCell ref="U110:Y110"/>
    <mergeCell ref="U109:Y109"/>
    <mergeCell ref="U108:Y108"/>
    <mergeCell ref="S108:T108"/>
    <mergeCell ref="S109:T109"/>
    <mergeCell ref="AC107:AE107"/>
    <mergeCell ref="Z107:AB107"/>
    <mergeCell ref="Z109:AB109"/>
    <mergeCell ref="AD117:AM117"/>
    <mergeCell ref="AD113:AM113"/>
    <mergeCell ref="Z110:AB110"/>
    <mergeCell ref="AC109:AE109"/>
    <mergeCell ref="AC110:AE110"/>
    <mergeCell ref="AD115:AM115"/>
    <mergeCell ref="AC108:AE108"/>
    <mergeCell ref="Z108:AB108"/>
  </mergeCells>
  <phoneticPr fontId="0" type="noConversion"/>
  <conditionalFormatting sqref="C15:AG15">
    <cfRule type="cellIs" dxfId="49" priority="2039" stopIfTrue="1" operator="equal">
      <formula>6</formula>
    </cfRule>
    <cfRule type="cellIs" dxfId="48" priority="2040" stopIfTrue="1" operator="equal">
      <formula>7</formula>
    </cfRule>
  </conditionalFormatting>
  <conditionalFormatting sqref="C93:AG93 C100:C65536 C86:U86 X86:AF86 C79:AG79 AF56 C72:AF72 C65:AG65 C64 C58:AG58 AD94 C51:AF51 C44:AG44 R56:S56 C37:AF37 C30:AG30 N98:N99 X35:X36 H95 R49:W50 P35 G98:G99 AA49:AC50 P95 J36 D23:AD23 K24 O24 S24 W24 AA24 N49:O50 I28 C28:C29 U98:U99 C1:C7 C10:C13 D16:AG16 C15:C16 C18 C21 C23:C24 P28 W28 G50:I50 AB98:AB99 X28:X29 X95 K32 AA32 S32 AB33 D33 L33 T33 AF33:AG33 V94 AE49:AE50 N94 AD92 F42:F43 M42:M43 T42:T43 AA42:AA43 W91:W92 K49:L50 E49:E50 Y49:Y50 AE50:AF50 P56 AC56 V56:V57 I52:J52 M52 Q52:R52 U52 Y52:Z52 AC52 J53:K53 N53 R53:S53 V53 Z53:AA53 AD53 H56:H57 F62:F64 D57:E57 I64:J64 P64:Q64 M63:M64 T63:T64 AA63:AA64 C70 W64:X64 R70 F71:G71 J70:J71 M71:N71 Q70:Q71 T71:U71 X70:X71 AB57:AC57 AE71 X56:Z57 G78 O57:S57 N78 J56:L57 U78 AE56:AE57 AB78 H85:I85 L85 O85:P85 S85 V85:W85 Z85 AC85:AD85 AG85 C91:C92 E92:F92 I91:I92 L92:M92 P91:P92">
    <cfRule type="cellIs" dxfId="47" priority="2037" stopIfTrue="1" operator="equal">
      <formula>"н2"</formula>
    </cfRule>
  </conditionalFormatting>
  <conditionalFormatting sqref="C14:D14 F14:H14">
    <cfRule type="expression" dxfId="46" priority="2024" stopIfTrue="1">
      <formula>"знач($C$13;6)"</formula>
    </cfRule>
  </conditionalFormatting>
  <conditionalFormatting sqref="C14:D14 F14:I14">
    <cfRule type="expression" priority="2021" stopIfTrue="1">
      <formula>CELL($E$15)</formula>
    </cfRule>
  </conditionalFormatting>
  <conditionalFormatting sqref="P49">
    <cfRule type="cellIs" dxfId="45" priority="26" stopIfTrue="1" operator="equal">
      <formula>"н2"</formula>
    </cfRule>
  </conditionalFormatting>
  <conditionalFormatting sqref="Q49">
    <cfRule type="cellIs" dxfId="44" priority="25" stopIfTrue="1" operator="equal">
      <formula>"н2"</formula>
    </cfRule>
  </conditionalFormatting>
  <conditionalFormatting sqref="X49">
    <cfRule type="cellIs" dxfId="43" priority="24" stopIfTrue="1" operator="equal">
      <formula>"н2"</formula>
    </cfRule>
  </conditionalFormatting>
  <conditionalFormatting sqref="AD49">
    <cfRule type="cellIs" dxfId="42" priority="23" stopIfTrue="1" operator="equal">
      <formula>"н2"</formula>
    </cfRule>
  </conditionalFormatting>
  <conditionalFormatting sqref="P50">
    <cfRule type="cellIs" dxfId="41" priority="22" stopIfTrue="1" operator="equal">
      <formula>"н2"</formula>
    </cfRule>
  </conditionalFormatting>
  <conditionalFormatting sqref="Q50">
    <cfRule type="cellIs" dxfId="40" priority="21" stopIfTrue="1" operator="equal">
      <formula>"н2"</formula>
    </cfRule>
  </conditionalFormatting>
  <conditionalFormatting sqref="X50">
    <cfRule type="cellIs" dxfId="39" priority="20" stopIfTrue="1" operator="equal">
      <formula>"н2"</formula>
    </cfRule>
  </conditionalFormatting>
  <conditionalFormatting sqref="AD50">
    <cfRule type="cellIs" dxfId="38" priority="19" stopIfTrue="1" operator="equal">
      <formula>"н2"</formula>
    </cfRule>
  </conditionalFormatting>
  <conditionalFormatting sqref="C56">
    <cfRule type="cellIs" dxfId="37" priority="18" stopIfTrue="1" operator="equal">
      <formula>"н2"</formula>
    </cfRule>
  </conditionalFormatting>
  <conditionalFormatting sqref="D56">
    <cfRule type="cellIs" dxfId="36" priority="17" stopIfTrue="1" operator="equal">
      <formula>"н2"</formula>
    </cfRule>
  </conditionalFormatting>
  <conditionalFormatting sqref="E56">
    <cfRule type="cellIs" dxfId="35" priority="16" stopIfTrue="1" operator="equal">
      <formula>"н2"</formula>
    </cfRule>
  </conditionalFormatting>
  <conditionalFormatting sqref="F56">
    <cfRule type="cellIs" dxfId="34" priority="15" stopIfTrue="1" operator="equal">
      <formula>"н2"</formula>
    </cfRule>
  </conditionalFormatting>
  <conditionalFormatting sqref="G56">
    <cfRule type="cellIs" dxfId="33" priority="14" stopIfTrue="1" operator="equal">
      <formula>"н2"</formula>
    </cfRule>
  </conditionalFormatting>
  <conditionalFormatting sqref="M56">
    <cfRule type="cellIs" dxfId="32" priority="13" stopIfTrue="1" operator="equal">
      <formula>"н2"</formula>
    </cfRule>
  </conditionalFormatting>
  <conditionalFormatting sqref="Q56">
    <cfRule type="cellIs" dxfId="31" priority="12" stopIfTrue="1" operator="equal">
      <formula>"н2"</formula>
    </cfRule>
  </conditionalFormatting>
  <conditionalFormatting sqref="T56">
    <cfRule type="cellIs" dxfId="30" priority="11" stopIfTrue="1" operator="equal">
      <formula>"н2"</formula>
    </cfRule>
  </conditionalFormatting>
  <conditionalFormatting sqref="U56">
    <cfRule type="cellIs" dxfId="29" priority="10" stopIfTrue="1" operator="equal">
      <formula>"н2"</formula>
    </cfRule>
  </conditionalFormatting>
  <conditionalFormatting sqref="AA56">
    <cfRule type="cellIs" dxfId="28" priority="9" stopIfTrue="1" operator="equal">
      <formula>"н2"</formula>
    </cfRule>
  </conditionalFormatting>
  <conditionalFormatting sqref="AB56">
    <cfRule type="cellIs" dxfId="27" priority="8" stopIfTrue="1" operator="equal">
      <formula>"н2"</formula>
    </cfRule>
  </conditionalFormatting>
  <conditionalFormatting sqref="F57">
    <cfRule type="cellIs" dxfId="26" priority="7" stopIfTrue="1" operator="equal">
      <formula>"н2"</formula>
    </cfRule>
  </conditionalFormatting>
  <conditionalFormatting sqref="G57">
    <cfRule type="cellIs" dxfId="25" priority="6" stopIfTrue="1" operator="equal">
      <formula>"н2"</formula>
    </cfRule>
  </conditionalFormatting>
  <conditionalFormatting sqref="T57">
    <cfRule type="cellIs" dxfId="24" priority="5" stopIfTrue="1" operator="equal">
      <formula>"н2"</formula>
    </cfRule>
  </conditionalFormatting>
  <conditionalFormatting sqref="U57">
    <cfRule type="cellIs" dxfId="23" priority="4" stopIfTrue="1" operator="equal">
      <formula>"н2"</formula>
    </cfRule>
  </conditionalFormatting>
  <conditionalFormatting sqref="AA57">
    <cfRule type="cellIs" dxfId="22" priority="3" stopIfTrue="1" operator="equal">
      <formula>"н2"</formula>
    </cfRule>
  </conditionalFormatting>
  <conditionalFormatting sqref="AF57">
    <cfRule type="cellIs" dxfId="21" priority="2" stopIfTrue="1" operator="equal">
      <formula>"н2"</formula>
    </cfRule>
  </conditionalFormatting>
  <conditionalFormatting sqref="M57">
    <cfRule type="cellIs" dxfId="20" priority="1" stopIfTrue="1" operator="equal">
      <formula>"н2"</formula>
    </cfRule>
  </conditionalFormatting>
  <printOptions horizontalCentered="1"/>
  <pageMargins left="0.31496062992125984" right="0.31496062992125984" top="0.31" bottom="0.28000000000000003" header="0.47" footer="0.25"/>
  <pageSetup paperSize="9" scale="76" orientation="landscape" r:id="rId1"/>
  <headerFooter alignWithMargins="0"/>
  <ignoredErrors>
    <ignoredError sqref="AQ92 AR5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opLeftCell="B31" zoomScale="89" zoomScaleNormal="89" workbookViewId="0">
      <selection activeCell="P51" sqref="P51"/>
    </sheetView>
  </sheetViews>
  <sheetFormatPr defaultRowHeight="12.75" x14ac:dyDescent="0.2"/>
  <cols>
    <col min="1" max="1" width="2.28515625" hidden="1" customWidth="1"/>
    <col min="2" max="2" width="13.42578125" customWidth="1"/>
    <col min="3" max="3" width="3.7109375" customWidth="1"/>
    <col min="4" max="4" width="3" customWidth="1"/>
    <col min="5" max="5" width="3.85546875" customWidth="1"/>
    <col min="6" max="6" width="4" customWidth="1"/>
    <col min="7" max="7" width="3.28515625" customWidth="1"/>
    <col min="8" max="8" width="3" customWidth="1"/>
    <col min="9" max="9" width="3.140625" style="2" customWidth="1"/>
    <col min="10" max="10" width="3" customWidth="1"/>
    <col min="11" max="11" width="3.42578125" customWidth="1"/>
    <col min="12" max="23" width="3" customWidth="1"/>
    <col min="24" max="25" width="3.42578125" customWidth="1"/>
    <col min="26" max="27" width="3" customWidth="1"/>
    <col min="28" max="28" width="3.28515625" customWidth="1"/>
    <col min="29" max="29" width="3.42578125" customWidth="1"/>
    <col min="30" max="31" width="3" customWidth="1"/>
    <col min="32" max="32" width="3.42578125" customWidth="1"/>
    <col min="33" max="33" width="3.85546875" customWidth="1"/>
    <col min="34" max="34" width="5.5703125" hidden="1" customWidth="1"/>
    <col min="35" max="35" width="8" style="5" customWidth="1"/>
    <col min="36" max="36" width="5.7109375" style="5" customWidth="1"/>
    <col min="37" max="37" width="7.5703125" style="5" bestFit="1" customWidth="1"/>
    <col min="38" max="38" width="5.7109375" style="5" bestFit="1" customWidth="1"/>
    <col min="39" max="39" width="6" style="23" customWidth="1"/>
    <col min="40" max="41" width="6.42578125" style="73" customWidth="1"/>
    <col min="42" max="42" width="5.5703125" customWidth="1"/>
    <col min="43" max="43" width="7.85546875" customWidth="1"/>
    <col min="44" max="44" width="12.85546875" customWidth="1"/>
    <col min="45" max="45" width="5.7109375" customWidth="1"/>
    <col min="46" max="46" width="4.140625" customWidth="1"/>
    <col min="47" max="47" width="6.7109375" customWidth="1"/>
    <col min="48" max="65" width="4.140625" customWidth="1"/>
  </cols>
  <sheetData>
    <row r="1" spans="1:50" ht="19.5" customHeight="1" x14ac:dyDescent="0.2">
      <c r="B1" s="1"/>
      <c r="C1" s="1"/>
      <c r="AD1" s="3"/>
      <c r="AE1" s="4"/>
      <c r="AF1" s="4"/>
      <c r="AG1" s="4"/>
      <c r="AH1" s="4"/>
      <c r="AI1" s="4"/>
      <c r="AJ1" s="4"/>
      <c r="AK1" s="4"/>
      <c r="AL1" s="324" t="s">
        <v>26</v>
      </c>
      <c r="AM1" s="324"/>
      <c r="AN1" s="324"/>
      <c r="AO1" s="324"/>
      <c r="AP1" s="324"/>
      <c r="AQ1" s="324"/>
    </row>
    <row r="2" spans="1:50" ht="17.25" customHeight="1" x14ac:dyDescent="0.2">
      <c r="AD2" s="4"/>
      <c r="AE2" s="4"/>
      <c r="AF2" s="4"/>
      <c r="AG2" s="63" t="s">
        <v>27</v>
      </c>
      <c r="AI2"/>
      <c r="AJ2"/>
      <c r="AK2"/>
      <c r="AL2"/>
      <c r="AM2"/>
    </row>
    <row r="3" spans="1:50" ht="12.6" customHeight="1" x14ac:dyDescent="0.2">
      <c r="AD3" s="4"/>
      <c r="AE3" s="4"/>
      <c r="AF3" s="4"/>
      <c r="AG3" s="63" t="s">
        <v>28</v>
      </c>
      <c r="AI3"/>
      <c r="AJ3"/>
      <c r="AK3"/>
      <c r="AL3"/>
      <c r="AM3"/>
    </row>
    <row r="4" spans="1:50" ht="24" customHeight="1" x14ac:dyDescent="0.2">
      <c r="AD4" s="4"/>
      <c r="AE4" s="4"/>
      <c r="AF4" s="4"/>
      <c r="AG4" s="63" t="s">
        <v>29</v>
      </c>
      <c r="AI4"/>
      <c r="AJ4"/>
      <c r="AK4"/>
      <c r="AL4"/>
      <c r="AM4"/>
    </row>
    <row r="5" spans="1:50" ht="15.75" customHeight="1" x14ac:dyDescent="0.2">
      <c r="C5" s="31"/>
      <c r="AD5" s="4"/>
      <c r="AE5" s="4"/>
      <c r="AF5" s="4"/>
      <c r="AG5" s="63" t="s">
        <v>71</v>
      </c>
      <c r="AI5"/>
      <c r="AJ5"/>
      <c r="AK5"/>
      <c r="AL5"/>
      <c r="AM5"/>
    </row>
    <row r="6" spans="1:50" ht="15.75" customHeight="1" x14ac:dyDescent="0.2">
      <c r="C6" s="31"/>
      <c r="AD6" s="4"/>
      <c r="AE6" s="4"/>
      <c r="AF6" s="4"/>
      <c r="AG6" s="63"/>
      <c r="AI6"/>
      <c r="AJ6"/>
      <c r="AK6"/>
      <c r="AL6"/>
      <c r="AM6"/>
    </row>
    <row r="7" spans="1:50" ht="18.75" customHeight="1" x14ac:dyDescent="0.3">
      <c r="B7" s="325" t="s">
        <v>98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</row>
    <row r="8" spans="1:50" ht="18.75" customHeight="1" x14ac:dyDescent="0.3">
      <c r="B8" s="327" t="s">
        <v>63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74"/>
      <c r="AP8" s="33"/>
      <c r="AQ8" s="33"/>
    </row>
    <row r="9" spans="1:50" ht="18.75" customHeight="1" x14ac:dyDescent="0.3">
      <c r="B9" s="328" t="s">
        <v>70</v>
      </c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75"/>
      <c r="AP9" s="33"/>
      <c r="AQ9" s="33"/>
    </row>
    <row r="10" spans="1:50" ht="18.75" customHeight="1" thickBot="1" x14ac:dyDescent="0.3">
      <c r="B10" s="27"/>
      <c r="C10" s="27"/>
      <c r="D10" s="11"/>
      <c r="E10" s="17"/>
      <c r="F10" s="11"/>
      <c r="G10" s="11"/>
      <c r="H10" s="11"/>
      <c r="I10" s="2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9"/>
      <c r="AJ10" s="29"/>
      <c r="AK10" s="29"/>
      <c r="AL10" s="29"/>
      <c r="AM10" s="30"/>
      <c r="AN10" s="76"/>
      <c r="AO10" s="76"/>
      <c r="AP10" s="11"/>
      <c r="AQ10" s="11"/>
    </row>
    <row r="11" spans="1:50" ht="71.25" customHeight="1" thickBot="1" x14ac:dyDescent="0.25">
      <c r="A11" s="6"/>
      <c r="B11" s="34" t="s">
        <v>0</v>
      </c>
      <c r="C11" s="326" t="s">
        <v>1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31" t="s">
        <v>43</v>
      </c>
      <c r="AI11" s="332"/>
      <c r="AJ11" s="332"/>
      <c r="AK11" s="332"/>
      <c r="AL11" s="332"/>
      <c r="AM11" s="332"/>
      <c r="AN11" s="332"/>
      <c r="AO11" s="333"/>
      <c r="AP11" s="329" t="s">
        <v>14</v>
      </c>
      <c r="AQ11" s="330"/>
      <c r="AR11" s="90" t="s">
        <v>99</v>
      </c>
      <c r="AS11" s="31"/>
      <c r="AT11" s="35"/>
      <c r="AU11" s="31"/>
      <c r="AV11" s="31"/>
    </row>
    <row r="12" spans="1:50" ht="39.75" customHeight="1" thickBot="1" x14ac:dyDescent="0.25">
      <c r="A12" s="7"/>
      <c r="B12" s="54" t="s">
        <v>39</v>
      </c>
      <c r="C12" s="55">
        <v>1</v>
      </c>
      <c r="D12" s="56">
        <v>2</v>
      </c>
      <c r="E12" s="57">
        <v>3</v>
      </c>
      <c r="F12" s="56">
        <v>4</v>
      </c>
      <c r="G12" s="56">
        <v>5</v>
      </c>
      <c r="H12" s="56">
        <v>6</v>
      </c>
      <c r="I12" s="56">
        <v>7</v>
      </c>
      <c r="J12" s="56">
        <v>8</v>
      </c>
      <c r="K12" s="56">
        <v>9</v>
      </c>
      <c r="L12" s="56">
        <v>10</v>
      </c>
      <c r="M12" s="56">
        <v>11</v>
      </c>
      <c r="N12" s="56">
        <v>12</v>
      </c>
      <c r="O12" s="56">
        <v>13</v>
      </c>
      <c r="P12" s="58">
        <v>14</v>
      </c>
      <c r="Q12" s="56">
        <v>15</v>
      </c>
      <c r="R12" s="57">
        <v>16</v>
      </c>
      <c r="S12" s="56">
        <v>17</v>
      </c>
      <c r="T12" s="56">
        <v>18</v>
      </c>
      <c r="U12" s="56">
        <v>19</v>
      </c>
      <c r="V12" s="56">
        <v>20</v>
      </c>
      <c r="W12" s="56">
        <v>21</v>
      </c>
      <c r="X12" s="56">
        <v>22</v>
      </c>
      <c r="Y12" s="56">
        <v>23</v>
      </c>
      <c r="Z12" s="56">
        <v>24</v>
      </c>
      <c r="AA12" s="56">
        <v>25</v>
      </c>
      <c r="AB12" s="56">
        <v>26</v>
      </c>
      <c r="AC12" s="56">
        <v>27</v>
      </c>
      <c r="AD12" s="56">
        <v>28</v>
      </c>
      <c r="AE12" s="56">
        <v>29</v>
      </c>
      <c r="AF12" s="56">
        <v>30</v>
      </c>
      <c r="AG12" s="59">
        <v>31</v>
      </c>
      <c r="AH12" s="60" t="s">
        <v>15</v>
      </c>
      <c r="AI12" s="61" t="s">
        <v>31</v>
      </c>
      <c r="AJ12" s="61" t="s">
        <v>16</v>
      </c>
      <c r="AK12" s="61" t="s">
        <v>17</v>
      </c>
      <c r="AL12" s="61" t="s">
        <v>18</v>
      </c>
      <c r="AM12" s="62" t="s">
        <v>32</v>
      </c>
      <c r="AN12" s="77" t="s">
        <v>19</v>
      </c>
      <c r="AO12" s="78" t="s">
        <v>33</v>
      </c>
      <c r="AP12" s="60" t="s">
        <v>15</v>
      </c>
      <c r="AQ12" s="58" t="s">
        <v>20</v>
      </c>
      <c r="AR12" s="91"/>
      <c r="AS12" s="31"/>
      <c r="AT12" s="31"/>
      <c r="AU12" s="31"/>
      <c r="AV12" s="31"/>
    </row>
    <row r="13" spans="1:50" s="9" customFormat="1" ht="15.4" hidden="1" customHeight="1" x14ac:dyDescent="0.2">
      <c r="A13" s="8"/>
      <c r="B13" s="36">
        <v>1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>
        <v>2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40">
        <v>9</v>
      </c>
      <c r="AI13" s="41">
        <v>3</v>
      </c>
      <c r="AJ13" s="41">
        <v>4</v>
      </c>
      <c r="AK13" s="41">
        <v>5</v>
      </c>
      <c r="AL13" s="41">
        <v>6</v>
      </c>
      <c r="AM13" s="42">
        <v>7</v>
      </c>
      <c r="AN13" s="79">
        <v>8</v>
      </c>
      <c r="AO13" s="80"/>
      <c r="AP13" s="40">
        <v>9</v>
      </c>
      <c r="AQ13" s="53">
        <v>10</v>
      </c>
      <c r="AR13" s="92"/>
      <c r="AS13" s="43" t="s">
        <v>25</v>
      </c>
      <c r="AT13" s="43"/>
      <c r="AU13" s="43">
        <v>2009</v>
      </c>
      <c r="AV13" s="43"/>
    </row>
    <row r="14" spans="1:50" s="9" customFormat="1" ht="15.4" hidden="1" customHeight="1" x14ac:dyDescent="0.2">
      <c r="A14" s="8"/>
      <c r="B14" s="36"/>
      <c r="C14" s="44">
        <f t="shared" ref="C14:AG14" si="0">DATEVALUE(C12&amp;"."&amp;$C$16&amp;"."&amp;$AU$13)</f>
        <v>39814</v>
      </c>
      <c r="D14" s="45">
        <f t="shared" si="0"/>
        <v>39815</v>
      </c>
      <c r="E14" s="45">
        <f t="shared" si="0"/>
        <v>39816</v>
      </c>
      <c r="F14" s="45">
        <f t="shared" si="0"/>
        <v>39817</v>
      </c>
      <c r="G14" s="45">
        <f t="shared" si="0"/>
        <v>39818</v>
      </c>
      <c r="H14" s="45">
        <f t="shared" si="0"/>
        <v>39819</v>
      </c>
      <c r="I14" s="45">
        <f t="shared" si="0"/>
        <v>39820</v>
      </c>
      <c r="J14" s="45">
        <f t="shared" si="0"/>
        <v>39821</v>
      </c>
      <c r="K14" s="45">
        <f t="shared" si="0"/>
        <v>39822</v>
      </c>
      <c r="L14" s="45">
        <f t="shared" si="0"/>
        <v>39823</v>
      </c>
      <c r="M14" s="45">
        <f t="shared" si="0"/>
        <v>39824</v>
      </c>
      <c r="N14" s="45">
        <f t="shared" si="0"/>
        <v>39825</v>
      </c>
      <c r="O14" s="45">
        <f t="shared" si="0"/>
        <v>39826</v>
      </c>
      <c r="P14" s="45">
        <f t="shared" si="0"/>
        <v>39827</v>
      </c>
      <c r="Q14" s="45">
        <f t="shared" si="0"/>
        <v>39828</v>
      </c>
      <c r="R14" s="45">
        <f t="shared" si="0"/>
        <v>39829</v>
      </c>
      <c r="S14" s="45">
        <f t="shared" si="0"/>
        <v>39830</v>
      </c>
      <c r="T14" s="45">
        <f t="shared" si="0"/>
        <v>39831</v>
      </c>
      <c r="U14" s="45">
        <f t="shared" si="0"/>
        <v>39832</v>
      </c>
      <c r="V14" s="45">
        <f t="shared" si="0"/>
        <v>39833</v>
      </c>
      <c r="W14" s="45">
        <f t="shared" si="0"/>
        <v>39834</v>
      </c>
      <c r="X14" s="45">
        <f t="shared" si="0"/>
        <v>39835</v>
      </c>
      <c r="Y14" s="45">
        <f t="shared" si="0"/>
        <v>39836</v>
      </c>
      <c r="Z14" s="45">
        <f t="shared" si="0"/>
        <v>39837</v>
      </c>
      <c r="AA14" s="45">
        <f t="shared" si="0"/>
        <v>39838</v>
      </c>
      <c r="AB14" s="45">
        <f t="shared" si="0"/>
        <v>39839</v>
      </c>
      <c r="AC14" s="45">
        <f t="shared" si="0"/>
        <v>39840</v>
      </c>
      <c r="AD14" s="45">
        <f t="shared" si="0"/>
        <v>39841</v>
      </c>
      <c r="AE14" s="45">
        <f t="shared" si="0"/>
        <v>39842</v>
      </c>
      <c r="AF14" s="45">
        <f t="shared" si="0"/>
        <v>39843</v>
      </c>
      <c r="AG14" s="46">
        <f t="shared" si="0"/>
        <v>39844</v>
      </c>
      <c r="AH14" s="40"/>
      <c r="AI14" s="41"/>
      <c r="AJ14" s="41"/>
      <c r="AK14" s="41"/>
      <c r="AL14" s="41"/>
      <c r="AM14" s="47"/>
      <c r="AN14" s="79"/>
      <c r="AO14" s="80"/>
      <c r="AP14" s="40"/>
      <c r="AQ14" s="52"/>
      <c r="AR14" s="92"/>
      <c r="AS14" s="43"/>
      <c r="AT14" s="43"/>
      <c r="AU14" s="43"/>
      <c r="AV14" s="43"/>
    </row>
    <row r="15" spans="1:50" s="9" customFormat="1" ht="15.4" hidden="1" customHeight="1" x14ac:dyDescent="0.2">
      <c r="A15" s="8"/>
      <c r="B15" s="36"/>
      <c r="C15" s="48">
        <f>WEEKDAY(C14,2)</f>
        <v>4</v>
      </c>
      <c r="D15" s="49">
        <f t="shared" ref="D15:AG15" si="1">WEEKDAY(D14,2)</f>
        <v>5</v>
      </c>
      <c r="E15" s="49">
        <f t="shared" si="1"/>
        <v>6</v>
      </c>
      <c r="F15" s="49">
        <f t="shared" si="1"/>
        <v>7</v>
      </c>
      <c r="G15" s="49">
        <f t="shared" si="1"/>
        <v>1</v>
      </c>
      <c r="H15" s="49">
        <f t="shared" si="1"/>
        <v>2</v>
      </c>
      <c r="I15" s="49">
        <f t="shared" si="1"/>
        <v>3</v>
      </c>
      <c r="J15" s="49">
        <f t="shared" si="1"/>
        <v>4</v>
      </c>
      <c r="K15" s="49">
        <f t="shared" si="1"/>
        <v>5</v>
      </c>
      <c r="L15" s="49">
        <f t="shared" si="1"/>
        <v>6</v>
      </c>
      <c r="M15" s="49">
        <f t="shared" si="1"/>
        <v>7</v>
      </c>
      <c r="N15" s="49">
        <f t="shared" si="1"/>
        <v>1</v>
      </c>
      <c r="O15" s="49">
        <f t="shared" si="1"/>
        <v>2</v>
      </c>
      <c r="P15" s="49">
        <f t="shared" si="1"/>
        <v>3</v>
      </c>
      <c r="Q15" s="49">
        <f t="shared" si="1"/>
        <v>4</v>
      </c>
      <c r="R15" s="49">
        <f t="shared" si="1"/>
        <v>5</v>
      </c>
      <c r="S15" s="49">
        <f t="shared" si="1"/>
        <v>6</v>
      </c>
      <c r="T15" s="49">
        <f t="shared" si="1"/>
        <v>7</v>
      </c>
      <c r="U15" s="49">
        <f t="shared" si="1"/>
        <v>1</v>
      </c>
      <c r="V15" s="49">
        <f t="shared" si="1"/>
        <v>2</v>
      </c>
      <c r="W15" s="49">
        <f t="shared" si="1"/>
        <v>3</v>
      </c>
      <c r="X15" s="49">
        <f t="shared" si="1"/>
        <v>4</v>
      </c>
      <c r="Y15" s="49">
        <f t="shared" si="1"/>
        <v>5</v>
      </c>
      <c r="Z15" s="49">
        <f t="shared" si="1"/>
        <v>6</v>
      </c>
      <c r="AA15" s="49">
        <f t="shared" si="1"/>
        <v>7</v>
      </c>
      <c r="AB15" s="49">
        <f t="shared" si="1"/>
        <v>1</v>
      </c>
      <c r="AC15" s="49">
        <f t="shared" si="1"/>
        <v>2</v>
      </c>
      <c r="AD15" s="49">
        <f t="shared" si="1"/>
        <v>3</v>
      </c>
      <c r="AE15" s="49">
        <f t="shared" si="1"/>
        <v>4</v>
      </c>
      <c r="AF15" s="49">
        <f t="shared" si="1"/>
        <v>5</v>
      </c>
      <c r="AG15" s="50">
        <f t="shared" si="1"/>
        <v>6</v>
      </c>
      <c r="AH15" s="40"/>
      <c r="AI15" s="41"/>
      <c r="AJ15" s="41"/>
      <c r="AK15" s="41"/>
      <c r="AL15" s="41"/>
      <c r="AM15" s="47"/>
      <c r="AN15" s="79"/>
      <c r="AO15" s="80"/>
      <c r="AP15" s="40"/>
      <c r="AQ15" s="52"/>
      <c r="AR15" s="92"/>
      <c r="AS15" s="43"/>
      <c r="AT15" s="43"/>
      <c r="AU15" s="43"/>
      <c r="AV15" s="43"/>
    </row>
    <row r="16" spans="1:50" ht="15.4" customHeight="1" x14ac:dyDescent="0.2">
      <c r="A16" s="10"/>
      <c r="B16" s="93" t="s">
        <v>2</v>
      </c>
      <c r="C16" s="133">
        <v>1</v>
      </c>
      <c r="D16" s="133">
        <v>2</v>
      </c>
      <c r="E16" s="133">
        <v>3</v>
      </c>
      <c r="F16" s="133">
        <v>4</v>
      </c>
      <c r="G16" s="133">
        <v>5</v>
      </c>
      <c r="H16" s="133">
        <v>6</v>
      </c>
      <c r="I16" s="133">
        <v>7</v>
      </c>
      <c r="J16" s="133">
        <v>8</v>
      </c>
      <c r="K16" s="94">
        <v>9</v>
      </c>
      <c r="L16" s="94">
        <v>10</v>
      </c>
      <c r="M16" s="94">
        <v>11</v>
      </c>
      <c r="N16" s="151">
        <v>12</v>
      </c>
      <c r="O16" s="95">
        <v>13</v>
      </c>
      <c r="P16" s="95">
        <v>14</v>
      </c>
      <c r="Q16" s="95">
        <v>15</v>
      </c>
      <c r="R16" s="95">
        <v>16</v>
      </c>
      <c r="S16" s="94">
        <v>17</v>
      </c>
      <c r="T16" s="94">
        <v>18</v>
      </c>
      <c r="U16" s="151">
        <v>19</v>
      </c>
      <c r="V16" s="95">
        <v>20</v>
      </c>
      <c r="W16" s="95">
        <v>21</v>
      </c>
      <c r="X16" s="95">
        <v>22</v>
      </c>
      <c r="Y16" s="95">
        <v>23</v>
      </c>
      <c r="Z16" s="94">
        <v>24</v>
      </c>
      <c r="AA16" s="94">
        <v>25</v>
      </c>
      <c r="AB16" s="151">
        <v>26</v>
      </c>
      <c r="AC16" s="95">
        <v>27</v>
      </c>
      <c r="AD16" s="95">
        <v>28</v>
      </c>
      <c r="AE16" s="95">
        <v>29</v>
      </c>
      <c r="AF16" s="95">
        <v>30</v>
      </c>
      <c r="AG16" s="152">
        <v>31</v>
      </c>
      <c r="AH16" s="96">
        <v>115.2</v>
      </c>
      <c r="AI16" s="97"/>
      <c r="AJ16" s="97"/>
      <c r="AK16" s="97"/>
      <c r="AL16" s="97"/>
      <c r="AM16" s="98"/>
      <c r="AN16" s="99"/>
      <c r="AO16" s="100"/>
      <c r="AP16" s="101">
        <v>120</v>
      </c>
      <c r="AQ16" s="102"/>
      <c r="AR16" s="103"/>
      <c r="AS16" s="65" t="s">
        <v>23</v>
      </c>
      <c r="AT16" s="22" t="s">
        <v>45</v>
      </c>
      <c r="AU16" s="64">
        <v>11.67</v>
      </c>
      <c r="AV16" s="31"/>
      <c r="AX16" t="s">
        <v>21</v>
      </c>
    </row>
    <row r="17" spans="1:48" ht="15.4" customHeight="1" x14ac:dyDescent="0.2">
      <c r="A17" s="10"/>
      <c r="B17" s="173" t="s">
        <v>44</v>
      </c>
      <c r="C17" s="83" t="s">
        <v>52</v>
      </c>
      <c r="D17" s="83"/>
      <c r="E17" s="83" t="s">
        <v>45</v>
      </c>
      <c r="F17" s="83" t="s">
        <v>46</v>
      </c>
      <c r="G17" s="83"/>
      <c r="H17" s="83"/>
      <c r="I17" s="83" t="s">
        <v>45</v>
      </c>
      <c r="J17" s="83" t="s">
        <v>46</v>
      </c>
      <c r="K17" s="83"/>
      <c r="L17" s="83"/>
      <c r="M17" s="83" t="s">
        <v>45</v>
      </c>
      <c r="N17" s="83" t="s">
        <v>46</v>
      </c>
      <c r="O17" s="83"/>
      <c r="P17" s="83"/>
      <c r="Q17" s="128" t="s">
        <v>59</v>
      </c>
      <c r="R17" s="83" t="s">
        <v>46</v>
      </c>
      <c r="S17" s="83"/>
      <c r="T17" s="83"/>
      <c r="U17" s="83" t="s">
        <v>45</v>
      </c>
      <c r="V17" s="83" t="s">
        <v>46</v>
      </c>
      <c r="W17" s="83"/>
      <c r="X17" s="83"/>
      <c r="Y17" s="83" t="s">
        <v>45</v>
      </c>
      <c r="Z17" s="83" t="s">
        <v>46</v>
      </c>
      <c r="AA17" s="83"/>
      <c r="AB17" s="83"/>
      <c r="AC17" s="83" t="s">
        <v>32</v>
      </c>
      <c r="AD17" s="83" t="s">
        <v>32</v>
      </c>
      <c r="AE17" s="83"/>
      <c r="AF17" s="83"/>
      <c r="AG17" s="83" t="s">
        <v>45</v>
      </c>
      <c r="AH17" s="105"/>
      <c r="AI17" s="106">
        <f>COUNTIF(C17:AG17,$AT$16)*$AU$16+COUNTIF(C17:AG17,$AT$17)*$AU$17+COUNTIF(C17:AG17,$AT$18)*$AU$18+COUNTIF(C17:AG17,$AT$19)*$AU$19+COUNTIF(C17:AG17,$AT$20)*$AU$20+COUNTIF(C17:AG17,$AT$21)*$AU$21+COUNTIF(C17:AG17,$AT$25)*$AU$25+COUNTIF(C17:AG17,$AT$26)*$AU$26</f>
        <v>152.66999999999999</v>
      </c>
      <c r="AJ17" s="107"/>
      <c r="AK17" s="108"/>
      <c r="AL17" s="109"/>
      <c r="AM17" s="109" t="s">
        <v>82</v>
      </c>
      <c r="AN17" s="110">
        <f>AI17+AJ17+AK17+AL17</f>
        <v>152.66999999999999</v>
      </c>
      <c r="AO17" s="110">
        <f>AM17+AN17</f>
        <v>181.17</v>
      </c>
      <c r="AP17" s="105"/>
      <c r="AQ17" s="111">
        <f t="shared" ref="AQ17:AQ22" si="2">AN17-$AP$16</f>
        <v>32.669999999999987</v>
      </c>
      <c r="AR17" s="68">
        <f>AN17-AP16</f>
        <v>32.669999999999987</v>
      </c>
      <c r="AS17" s="65"/>
      <c r="AT17" s="22" t="s">
        <v>53</v>
      </c>
      <c r="AU17" s="22">
        <v>8</v>
      </c>
      <c r="AV17" s="31"/>
    </row>
    <row r="18" spans="1:48" ht="15.4" customHeight="1" x14ac:dyDescent="0.2">
      <c r="A18" s="10"/>
      <c r="B18" s="173" t="s">
        <v>49</v>
      </c>
      <c r="C18" s="83" t="s">
        <v>46</v>
      </c>
      <c r="D18" s="83"/>
      <c r="E18" s="83"/>
      <c r="F18" s="83" t="s">
        <v>45</v>
      </c>
      <c r="G18" s="83" t="s">
        <v>46</v>
      </c>
      <c r="H18" s="83"/>
      <c r="I18" s="83"/>
      <c r="J18" s="83" t="s">
        <v>45</v>
      </c>
      <c r="K18" s="83" t="s">
        <v>46</v>
      </c>
      <c r="L18" s="83"/>
      <c r="M18" s="83"/>
      <c r="N18" s="83" t="s">
        <v>45</v>
      </c>
      <c r="O18" s="83" t="s">
        <v>46</v>
      </c>
      <c r="P18" s="83"/>
      <c r="Q18" s="83"/>
      <c r="R18" s="83" t="s">
        <v>45</v>
      </c>
      <c r="S18" s="83" t="s">
        <v>46</v>
      </c>
      <c r="T18" s="83"/>
      <c r="U18" s="83"/>
      <c r="V18" s="83" t="s">
        <v>45</v>
      </c>
      <c r="W18" s="83" t="s">
        <v>46</v>
      </c>
      <c r="X18" s="83"/>
      <c r="Y18" s="83"/>
      <c r="Z18" s="83" t="s">
        <v>45</v>
      </c>
      <c r="AA18" s="83" t="s">
        <v>46</v>
      </c>
      <c r="AB18" s="83"/>
      <c r="AC18" s="83"/>
      <c r="AD18" s="83" t="s">
        <v>45</v>
      </c>
      <c r="AE18" s="83" t="s">
        <v>46</v>
      </c>
      <c r="AF18" s="83"/>
      <c r="AG18" s="83"/>
      <c r="AH18" s="105"/>
      <c r="AI18" s="106">
        <f>COUNTIF(C18:AG18,$AT$16)*$AU$16+COUNTIF(C18:AG18,$AT$17)*$AU$17+COUNTIF(C18:AG18,$AT$18)*$AU$18+COUNTIF(C18:AG18,$AT$19)*$AU$19+COUNTIF(C18:AG18,$AT$20)*$AU$20+COUNTIF(C18:AG18,$AT$22)*$AU$22</f>
        <v>172.32999999999998</v>
      </c>
      <c r="AJ18" s="107"/>
      <c r="AK18" s="108"/>
      <c r="AL18" s="109"/>
      <c r="AM18" s="109"/>
      <c r="AN18" s="110">
        <f t="shared" ref="AN18:AN34" si="3">AI18+AJ18+AK18+AL18</f>
        <v>172.32999999999998</v>
      </c>
      <c r="AO18" s="110">
        <f t="shared" ref="AO18:AO34" si="4">AM18+AN18</f>
        <v>172.32999999999998</v>
      </c>
      <c r="AP18" s="105"/>
      <c r="AQ18" s="111">
        <f t="shared" si="2"/>
        <v>52.329999999999984</v>
      </c>
      <c r="AR18" s="68">
        <f>AN18-AP16</f>
        <v>52.329999999999984</v>
      </c>
      <c r="AS18" s="65" t="s">
        <v>24</v>
      </c>
      <c r="AT18" s="22" t="s">
        <v>46</v>
      </c>
      <c r="AU18" s="64">
        <v>11.33</v>
      </c>
      <c r="AV18" s="31"/>
    </row>
    <row r="19" spans="1:48" ht="15.4" customHeight="1" x14ac:dyDescent="0.2">
      <c r="A19" s="10"/>
      <c r="B19" s="173" t="s">
        <v>47</v>
      </c>
      <c r="C19" s="83" t="s">
        <v>45</v>
      </c>
      <c r="D19" s="83" t="s">
        <v>46</v>
      </c>
      <c r="E19" s="83"/>
      <c r="F19" s="83"/>
      <c r="G19" s="83" t="s">
        <v>45</v>
      </c>
      <c r="H19" s="83" t="s">
        <v>46</v>
      </c>
      <c r="I19" s="83"/>
      <c r="J19" s="83"/>
      <c r="K19" s="83" t="s">
        <v>45</v>
      </c>
      <c r="L19" s="83" t="s">
        <v>46</v>
      </c>
      <c r="M19" s="83"/>
      <c r="N19" s="83"/>
      <c r="O19" s="83" t="s">
        <v>32</v>
      </c>
      <c r="P19" s="83" t="s">
        <v>32</v>
      </c>
      <c r="Q19" s="83"/>
      <c r="R19" s="83"/>
      <c r="S19" s="83" t="s">
        <v>45</v>
      </c>
      <c r="T19" s="83" t="s">
        <v>46</v>
      </c>
      <c r="U19" s="83"/>
      <c r="V19" s="83"/>
      <c r="W19" s="83" t="s">
        <v>45</v>
      </c>
      <c r="X19" s="83" t="s">
        <v>46</v>
      </c>
      <c r="Y19" s="83"/>
      <c r="Z19" s="83"/>
      <c r="AA19" s="83" t="s">
        <v>45</v>
      </c>
      <c r="AB19" s="83" t="s">
        <v>46</v>
      </c>
      <c r="AC19" s="83"/>
      <c r="AD19" s="83"/>
      <c r="AE19" s="128" t="s">
        <v>56</v>
      </c>
      <c r="AF19" s="83" t="s">
        <v>46</v>
      </c>
      <c r="AG19" s="83"/>
      <c r="AH19" s="105"/>
      <c r="AI19" s="106">
        <f>COUNTIF(C19:AG19,$AT$16)*$AU$16+COUNTIF(C19:AG19,$AT$17)*$AU$17+COUNTIF(C19:AG19,$AT$18)*$AU$18+COUNTIF(C19:AG19,$AT$19)*$AU$19+COUNTIF(C19:AG19,$AT$20)*$AU$20+COUNTIF(C19:AG19,$AT$21)*$AU$21+COUNTIF(C19:AG19,$AT$22)*$AU$22+COUNTIF(C19:AG19,$AT$23)*$AU$23</f>
        <v>149.49999999999997</v>
      </c>
      <c r="AJ19" s="107"/>
      <c r="AK19" s="108"/>
      <c r="AL19" s="109"/>
      <c r="AM19" s="109" t="s">
        <v>83</v>
      </c>
      <c r="AN19" s="110">
        <f t="shared" si="3"/>
        <v>149.49999999999997</v>
      </c>
      <c r="AO19" s="110">
        <f t="shared" si="4"/>
        <v>183.99999999999997</v>
      </c>
      <c r="AP19" s="105"/>
      <c r="AQ19" s="111">
        <f t="shared" si="2"/>
        <v>29.499999999999972</v>
      </c>
      <c r="AR19" s="68">
        <f>AN19-AP16</f>
        <v>29.499999999999972</v>
      </c>
      <c r="AS19" s="65"/>
      <c r="AT19" s="22" t="s">
        <v>51</v>
      </c>
      <c r="AU19" s="64">
        <v>2.83</v>
      </c>
      <c r="AV19" s="31"/>
    </row>
    <row r="20" spans="1:48" ht="13.5" customHeight="1" x14ac:dyDescent="0.2">
      <c r="A20" s="10"/>
      <c r="B20" s="173" t="s">
        <v>48</v>
      </c>
      <c r="C20" s="82"/>
      <c r="D20" s="83" t="s">
        <v>45</v>
      </c>
      <c r="E20" s="83" t="s">
        <v>46</v>
      </c>
      <c r="F20" s="83"/>
      <c r="G20" s="83"/>
      <c r="H20" s="83" t="s">
        <v>45</v>
      </c>
      <c r="I20" s="83" t="s">
        <v>46</v>
      </c>
      <c r="J20" s="83"/>
      <c r="K20" s="83"/>
      <c r="L20" s="83" t="s">
        <v>45</v>
      </c>
      <c r="M20" s="83" t="s">
        <v>46</v>
      </c>
      <c r="N20" s="83"/>
      <c r="O20" s="83"/>
      <c r="P20" s="83" t="s">
        <v>45</v>
      </c>
      <c r="Q20" s="83" t="s">
        <v>46</v>
      </c>
      <c r="R20" s="83"/>
      <c r="S20" s="83"/>
      <c r="T20" s="83" t="s">
        <v>45</v>
      </c>
      <c r="U20" s="83" t="s">
        <v>46</v>
      </c>
      <c r="V20" s="83"/>
      <c r="W20" s="83"/>
      <c r="X20" s="83" t="s">
        <v>32</v>
      </c>
      <c r="Y20" s="83" t="s">
        <v>32</v>
      </c>
      <c r="Z20" s="83"/>
      <c r="AA20" s="83"/>
      <c r="AB20" s="83" t="s">
        <v>45</v>
      </c>
      <c r="AC20" s="83" t="s">
        <v>46</v>
      </c>
      <c r="AD20" s="83"/>
      <c r="AE20" s="83"/>
      <c r="AF20" s="83" t="s">
        <v>45</v>
      </c>
      <c r="AG20" s="83" t="s">
        <v>51</v>
      </c>
      <c r="AH20" s="105"/>
      <c r="AI20" s="106">
        <f>COUNTIF(C20:AG20,$AT$16)*$AU$16+COUNTIF(C20:AG20,$AT$17)*$AU$17+COUNTIF(C20:AG20,$AT$18)*$AU$18+COUNTIF(C20:AG20,$AT$19)*$AU$19+COUNTIF(C20:AG20,$AT$20)*$AU$20+COUNTIF(C20:AG20,$AT$21)*$AU$21</f>
        <v>152.50000000000003</v>
      </c>
      <c r="AJ20" s="107"/>
      <c r="AK20" s="108"/>
      <c r="AL20" s="109"/>
      <c r="AM20" s="109" t="s">
        <v>79</v>
      </c>
      <c r="AN20" s="110">
        <f t="shared" si="3"/>
        <v>152.50000000000003</v>
      </c>
      <c r="AO20" s="110">
        <f t="shared" si="4"/>
        <v>175.50000000000003</v>
      </c>
      <c r="AP20" s="105"/>
      <c r="AQ20" s="111">
        <f t="shared" si="2"/>
        <v>32.500000000000028</v>
      </c>
      <c r="AR20" s="68">
        <f>AN20-AP16</f>
        <v>32.500000000000028</v>
      </c>
      <c r="AS20" s="65"/>
      <c r="AT20" s="22" t="s">
        <v>52</v>
      </c>
      <c r="AU20" s="22">
        <v>8.5</v>
      </c>
      <c r="AV20" s="31"/>
    </row>
    <row r="21" spans="1:48" ht="13.5" customHeight="1" x14ac:dyDescent="0.2">
      <c r="A21" s="10"/>
      <c r="B21" s="173" t="s">
        <v>58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 t="s">
        <v>53</v>
      </c>
      <c r="O21" s="83" t="s">
        <v>53</v>
      </c>
      <c r="P21" s="83" t="s">
        <v>53</v>
      </c>
      <c r="Q21" s="147" t="s">
        <v>53</v>
      </c>
      <c r="R21" s="83" t="s">
        <v>53</v>
      </c>
      <c r="S21" s="83"/>
      <c r="T21" s="83"/>
      <c r="U21" s="83" t="s">
        <v>53</v>
      </c>
      <c r="V21" s="83" t="s">
        <v>53</v>
      </c>
      <c r="W21" s="83" t="s">
        <v>53</v>
      </c>
      <c r="X21" s="83" t="s">
        <v>53</v>
      </c>
      <c r="Y21" s="83" t="s">
        <v>53</v>
      </c>
      <c r="Z21" s="83"/>
      <c r="AA21" s="83"/>
      <c r="AB21" s="83" t="s">
        <v>53</v>
      </c>
      <c r="AC21" s="83" t="s">
        <v>53</v>
      </c>
      <c r="AD21" s="83" t="s">
        <v>53</v>
      </c>
      <c r="AE21" s="83" t="s">
        <v>45</v>
      </c>
      <c r="AF21" s="83" t="s">
        <v>53</v>
      </c>
      <c r="AG21" s="83"/>
      <c r="AH21" s="105"/>
      <c r="AI21" s="106">
        <f>COUNTIF(C21:AG21,$AT$16)*$AU$16+COUNTIF(C21:AG21,$AT$17)*$AU$17+COUNTIF(C21:AG21,$AT$18)*$AU$18+COUNTIF(C21:AG21,$AT$19)*$AU$19+COUNTIF(C21:AG21,$AT$20)*$AU$20+COUNTIF(C21:AG21,$AT$21)*$AU$21+COUNTIF(C21:AG21,$AT$23)*$AU$23</f>
        <v>123.67</v>
      </c>
      <c r="AJ21" s="107"/>
      <c r="AK21" s="108"/>
      <c r="AL21" s="109"/>
      <c r="AM21" s="109"/>
      <c r="AN21" s="110">
        <f t="shared" si="3"/>
        <v>123.67</v>
      </c>
      <c r="AO21" s="110">
        <f t="shared" si="4"/>
        <v>123.67</v>
      </c>
      <c r="AP21" s="105"/>
      <c r="AQ21" s="111">
        <f t="shared" si="2"/>
        <v>3.6700000000000017</v>
      </c>
      <c r="AR21" s="68">
        <f>AN21-AP16</f>
        <v>3.6700000000000017</v>
      </c>
      <c r="AS21" s="65"/>
      <c r="AT21" s="22" t="s">
        <v>54</v>
      </c>
      <c r="AU21" s="22">
        <v>7</v>
      </c>
      <c r="AV21" s="31"/>
    </row>
    <row r="22" spans="1:48" ht="13.5" customHeight="1" x14ac:dyDescent="0.2">
      <c r="A22" s="10"/>
      <c r="B22" s="173" t="s">
        <v>50</v>
      </c>
      <c r="C22" s="87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 t="s">
        <v>53</v>
      </c>
      <c r="O22" s="83" t="s">
        <v>45</v>
      </c>
      <c r="P22" s="83" t="s">
        <v>46</v>
      </c>
      <c r="Q22" s="83"/>
      <c r="R22" s="83"/>
      <c r="S22" s="83"/>
      <c r="T22" s="83"/>
      <c r="U22" s="83" t="s">
        <v>53</v>
      </c>
      <c r="V22" s="83" t="s">
        <v>53</v>
      </c>
      <c r="W22" s="83" t="s">
        <v>53</v>
      </c>
      <c r="X22" s="83" t="s">
        <v>45</v>
      </c>
      <c r="Y22" s="83" t="s">
        <v>46</v>
      </c>
      <c r="Z22" s="83"/>
      <c r="AA22" s="83"/>
      <c r="AB22" s="83" t="s">
        <v>53</v>
      </c>
      <c r="AC22" s="83" t="s">
        <v>45</v>
      </c>
      <c r="AD22" s="83" t="s">
        <v>46</v>
      </c>
      <c r="AE22" s="83"/>
      <c r="AF22" s="83"/>
      <c r="AG22" s="83"/>
      <c r="AH22" s="105"/>
      <c r="AI22" s="106">
        <f>COUNTIF(C22:AG22,$AT$16)*$AU$16+COUNTIF(C22:AG22,$AT$17)*$AU$17+COUNTIF(C22:AG22,$AT$18)*$AU$18+COUNTIF(C22:AG22,$AT$19)*$AU$19+COUNTIF(C22:AG22,$AT$20)*$AU$20+COUNTIF(C22:AG22,$AT$23)*$AU$23</f>
        <v>109</v>
      </c>
      <c r="AJ22" s="107"/>
      <c r="AK22" s="108"/>
      <c r="AL22" s="109"/>
      <c r="AM22" s="109"/>
      <c r="AN22" s="110">
        <f t="shared" si="3"/>
        <v>109</v>
      </c>
      <c r="AO22" s="110">
        <f>AM22+AN22</f>
        <v>109</v>
      </c>
      <c r="AP22" s="105"/>
      <c r="AQ22" s="111">
        <f t="shared" si="2"/>
        <v>-11</v>
      </c>
      <c r="AR22" s="68">
        <f>AN22-AP16</f>
        <v>-11</v>
      </c>
      <c r="AS22" s="65"/>
      <c r="AT22" s="140" t="s">
        <v>56</v>
      </c>
      <c r="AU22" s="140">
        <v>0.17</v>
      </c>
      <c r="AV22" s="153"/>
    </row>
    <row r="23" spans="1:48" ht="14.25" customHeight="1" x14ac:dyDescent="0.2">
      <c r="A23" s="10"/>
      <c r="B23" s="115" t="s">
        <v>3</v>
      </c>
      <c r="C23" s="116">
        <v>1</v>
      </c>
      <c r="D23" s="147">
        <v>2</v>
      </c>
      <c r="E23" s="83">
        <v>3</v>
      </c>
      <c r="F23" s="83">
        <v>4</v>
      </c>
      <c r="G23" s="83">
        <v>5</v>
      </c>
      <c r="H23" s="83">
        <v>6</v>
      </c>
      <c r="I23" s="116">
        <v>7</v>
      </c>
      <c r="J23" s="116">
        <v>8</v>
      </c>
      <c r="K23" s="147">
        <v>9</v>
      </c>
      <c r="L23" s="83">
        <v>10</v>
      </c>
      <c r="M23" s="83">
        <v>11</v>
      </c>
      <c r="N23" s="83">
        <v>12</v>
      </c>
      <c r="O23" s="83">
        <v>13</v>
      </c>
      <c r="P23" s="116">
        <v>14</v>
      </c>
      <c r="Q23" s="116">
        <v>15</v>
      </c>
      <c r="R23" s="147">
        <v>16</v>
      </c>
      <c r="S23" s="83">
        <v>17</v>
      </c>
      <c r="T23" s="83">
        <v>18</v>
      </c>
      <c r="U23" s="83">
        <v>19</v>
      </c>
      <c r="V23" s="83">
        <v>20</v>
      </c>
      <c r="W23" s="116">
        <v>21</v>
      </c>
      <c r="X23" s="116">
        <v>22</v>
      </c>
      <c r="Y23" s="134">
        <v>23</v>
      </c>
      <c r="Z23" s="83">
        <v>24</v>
      </c>
      <c r="AA23" s="83">
        <v>25</v>
      </c>
      <c r="AB23" s="83">
        <v>26</v>
      </c>
      <c r="AC23" s="83">
        <v>27</v>
      </c>
      <c r="AD23" s="116">
        <v>28</v>
      </c>
      <c r="AE23" s="84"/>
      <c r="AF23" s="84"/>
      <c r="AG23" s="84"/>
      <c r="AH23" s="117">
        <v>136.80000000000001</v>
      </c>
      <c r="AI23" s="118"/>
      <c r="AJ23" s="119"/>
      <c r="AK23" s="108"/>
      <c r="AL23" s="108"/>
      <c r="AM23" s="109"/>
      <c r="AN23" s="110"/>
      <c r="AO23" s="110"/>
      <c r="AP23" s="117">
        <v>152</v>
      </c>
      <c r="AQ23" s="120"/>
      <c r="AR23" s="66"/>
      <c r="AS23" s="88"/>
      <c r="AT23" s="140" t="s">
        <v>55</v>
      </c>
      <c r="AU23" s="142">
        <v>3.66</v>
      </c>
      <c r="AV23" s="153"/>
    </row>
    <row r="24" spans="1:48" ht="15.4" customHeight="1" x14ac:dyDescent="0.2">
      <c r="A24" s="10"/>
      <c r="B24" s="173" t="s">
        <v>44</v>
      </c>
      <c r="C24" s="83" t="s">
        <v>46</v>
      </c>
      <c r="D24" s="83"/>
      <c r="E24" s="83"/>
      <c r="F24" s="83" t="s">
        <v>45</v>
      </c>
      <c r="G24" s="83" t="s">
        <v>46</v>
      </c>
      <c r="H24" s="83"/>
      <c r="I24" s="83"/>
      <c r="J24" s="83" t="s">
        <v>45</v>
      </c>
      <c r="K24" s="83" t="s">
        <v>46</v>
      </c>
      <c r="L24" s="83"/>
      <c r="M24" s="83"/>
      <c r="N24" s="83" t="s">
        <v>32</v>
      </c>
      <c r="O24" s="83" t="s">
        <v>32</v>
      </c>
      <c r="P24" s="83"/>
      <c r="Q24" s="83"/>
      <c r="R24" s="83" t="s">
        <v>45</v>
      </c>
      <c r="S24" s="83" t="s">
        <v>46</v>
      </c>
      <c r="T24" s="83"/>
      <c r="U24" s="83"/>
      <c r="V24" s="83" t="s">
        <v>45</v>
      </c>
      <c r="W24" s="83" t="s">
        <v>46</v>
      </c>
      <c r="X24" s="83"/>
      <c r="Y24" s="83"/>
      <c r="Z24" s="83" t="s">
        <v>45</v>
      </c>
      <c r="AA24" s="83" t="s">
        <v>46</v>
      </c>
      <c r="AB24" s="83"/>
      <c r="AC24" s="83"/>
      <c r="AD24" s="83" t="s">
        <v>45</v>
      </c>
      <c r="AE24" s="84"/>
      <c r="AF24" s="122"/>
      <c r="AG24" s="122"/>
      <c r="AH24" s="114"/>
      <c r="AI24" s="121">
        <f>COUNTIF(C24:AG24,$AT$16)*$AU$16+COUNTIF(C24:AG24,$AT$17)*$AU$17+COUNTIF(C24:AG24,$AT$18)*$AU$18+COUNTIF(C24:AG24,$AT$19)*$AU$19+COUNTIF(C24:AG24,$AT$20)*$AU$20+COUNTIF(C24:AG24,$AT$25)*$AU$25+COUNTIF(C24:AG24,$AT$21)*$AU$21</f>
        <v>138</v>
      </c>
      <c r="AJ24" s="107"/>
      <c r="AK24" s="108"/>
      <c r="AL24" s="108"/>
      <c r="AM24" s="109" t="s">
        <v>79</v>
      </c>
      <c r="AN24" s="110">
        <f t="shared" si="3"/>
        <v>138</v>
      </c>
      <c r="AO24" s="110">
        <f t="shared" si="4"/>
        <v>161</v>
      </c>
      <c r="AP24" s="114"/>
      <c r="AQ24" s="111">
        <f t="shared" ref="AQ24:AQ29" si="5">AN24-$AP$23</f>
        <v>-14</v>
      </c>
      <c r="AR24" s="68">
        <f t="shared" ref="AR24:AR29" si="6">AR17+AQ24</f>
        <v>18.669999999999987</v>
      </c>
      <c r="AS24" s="88"/>
      <c r="AT24" s="140" t="s">
        <v>57</v>
      </c>
      <c r="AU24" s="141">
        <v>3.34</v>
      </c>
      <c r="AV24" s="153"/>
    </row>
    <row r="25" spans="1:48" ht="15.4" customHeight="1" x14ac:dyDescent="0.2">
      <c r="A25" s="10"/>
      <c r="B25" s="173" t="s">
        <v>49</v>
      </c>
      <c r="C25" s="83" t="s">
        <v>45</v>
      </c>
      <c r="D25" s="83" t="s">
        <v>46</v>
      </c>
      <c r="E25" s="83"/>
      <c r="F25" s="83"/>
      <c r="G25" s="83" t="s">
        <v>32</v>
      </c>
      <c r="H25" s="83" t="s">
        <v>32</v>
      </c>
      <c r="I25" s="83"/>
      <c r="J25" s="83"/>
      <c r="K25" s="83" t="s">
        <v>45</v>
      </c>
      <c r="L25" s="83" t="s">
        <v>46</v>
      </c>
      <c r="M25" s="83"/>
      <c r="N25" s="83"/>
      <c r="O25" s="83" t="s">
        <v>45</v>
      </c>
      <c r="P25" s="83" t="s">
        <v>46</v>
      </c>
      <c r="Q25" s="83"/>
      <c r="R25" s="83"/>
      <c r="S25" s="83" t="s">
        <v>45</v>
      </c>
      <c r="T25" s="83" t="s">
        <v>46</v>
      </c>
      <c r="U25" s="83"/>
      <c r="V25" s="83"/>
      <c r="W25" s="83" t="s">
        <v>45</v>
      </c>
      <c r="X25" s="83" t="s">
        <v>46</v>
      </c>
      <c r="Y25" s="83"/>
      <c r="Z25" s="83"/>
      <c r="AA25" s="83" t="s">
        <v>32</v>
      </c>
      <c r="AB25" s="83" t="s">
        <v>32</v>
      </c>
      <c r="AC25" s="83"/>
      <c r="AD25" s="83"/>
      <c r="AE25" s="84"/>
      <c r="AF25" s="122"/>
      <c r="AG25" s="122"/>
      <c r="AH25" s="105"/>
      <c r="AI25" s="121">
        <f>COUNTIF(C25:AG25,$AT$16)*$AU$16+COUNTIF(C25:AG25,$AT$17)*$AU$17+COUNTIF(C25:AG25,$AT$18)*$AU$18+COUNTIF(C25:AG25,$AT$19)*$AU$19+COUNTIF(C25:AG25,$AT$20)*$AU$20+COUNTIF(C25:AG25,$AT$21)*$AU$21+COUNTIF(C25:AG25,$AT$25)*$AU$25</f>
        <v>115</v>
      </c>
      <c r="AJ25" s="107"/>
      <c r="AK25" s="108"/>
      <c r="AL25" s="108"/>
      <c r="AM25" s="109" t="s">
        <v>80</v>
      </c>
      <c r="AN25" s="110">
        <f t="shared" si="3"/>
        <v>115</v>
      </c>
      <c r="AO25" s="110">
        <f t="shared" si="4"/>
        <v>161</v>
      </c>
      <c r="AP25" s="105"/>
      <c r="AQ25" s="111">
        <f t="shared" si="5"/>
        <v>-37</v>
      </c>
      <c r="AR25" s="68">
        <f t="shared" si="6"/>
        <v>15.329999999999984</v>
      </c>
      <c r="AS25" s="89"/>
      <c r="AT25" s="142" t="s">
        <v>59</v>
      </c>
      <c r="AU25" s="143">
        <v>6.17</v>
      </c>
      <c r="AV25" s="153"/>
    </row>
    <row r="26" spans="1:48" ht="15.4" customHeight="1" x14ac:dyDescent="0.2">
      <c r="A26" s="10"/>
      <c r="B26" s="173" t="s">
        <v>47</v>
      </c>
      <c r="C26" s="83"/>
      <c r="D26" s="83" t="s">
        <v>32</v>
      </c>
      <c r="E26" s="83" t="s">
        <v>32</v>
      </c>
      <c r="F26" s="83"/>
      <c r="G26" s="83"/>
      <c r="H26" s="83" t="s">
        <v>45</v>
      </c>
      <c r="I26" s="147" t="s">
        <v>46</v>
      </c>
      <c r="J26" s="147"/>
      <c r="K26" s="147"/>
      <c r="L26" s="147" t="s">
        <v>45</v>
      </c>
      <c r="M26" s="147" t="s">
        <v>46</v>
      </c>
      <c r="N26" s="83"/>
      <c r="O26" s="83"/>
      <c r="P26" s="83" t="s">
        <v>45</v>
      </c>
      <c r="Q26" s="83" t="s">
        <v>46</v>
      </c>
      <c r="R26" s="83"/>
      <c r="S26" s="83"/>
      <c r="T26" s="83" t="s">
        <v>32</v>
      </c>
      <c r="U26" s="83" t="s">
        <v>32</v>
      </c>
      <c r="V26" s="83"/>
      <c r="W26" s="83"/>
      <c r="X26" s="83" t="s">
        <v>45</v>
      </c>
      <c r="Y26" s="83" t="s">
        <v>46</v>
      </c>
      <c r="Z26" s="83"/>
      <c r="AA26" s="83"/>
      <c r="AB26" s="83" t="s">
        <v>45</v>
      </c>
      <c r="AC26" s="83" t="s">
        <v>46</v>
      </c>
      <c r="AD26" s="83"/>
      <c r="AE26" s="84"/>
      <c r="AF26" s="122"/>
      <c r="AG26" s="122"/>
      <c r="AH26" s="105"/>
      <c r="AI26" s="121">
        <f>COUNTIF(C26:AG26,$AT$16)*$AU$16+COUNTIF(C26:AG26,$AT$17)*$AU$17+COUNTIF(C26:AG26,$AT$18)*$AU$18+COUNTIF(C26:AG26,$AT$19)*$AU$19+COUNTIF(C26:AG26,$AT$20)*$AU$20+COUNTIF(C26:AG26,$AT$25)*$AU$25</f>
        <v>115</v>
      </c>
      <c r="AJ26" s="107"/>
      <c r="AK26" s="108"/>
      <c r="AL26" s="108"/>
      <c r="AM26" s="109" t="s">
        <v>80</v>
      </c>
      <c r="AN26" s="110">
        <f t="shared" si="3"/>
        <v>115</v>
      </c>
      <c r="AO26" s="110">
        <f t="shared" si="4"/>
        <v>161</v>
      </c>
      <c r="AP26" s="105"/>
      <c r="AQ26" s="111">
        <f t="shared" si="5"/>
        <v>-37</v>
      </c>
      <c r="AR26" s="68">
        <f t="shared" si="6"/>
        <v>-7.5000000000000284</v>
      </c>
      <c r="AS26" s="89"/>
      <c r="AT26" s="142" t="s">
        <v>65</v>
      </c>
      <c r="AU26" s="143">
        <v>3</v>
      </c>
      <c r="AV26" s="153"/>
    </row>
    <row r="27" spans="1:48" ht="15.4" customHeight="1" x14ac:dyDescent="0.2">
      <c r="A27" s="10"/>
      <c r="B27" s="173" t="s">
        <v>48</v>
      </c>
      <c r="C27" s="83" t="s">
        <v>52</v>
      </c>
      <c r="D27" s="83"/>
      <c r="E27" s="83" t="s">
        <v>45</v>
      </c>
      <c r="F27" s="83" t="s">
        <v>46</v>
      </c>
      <c r="G27" s="83"/>
      <c r="H27" s="83"/>
      <c r="I27" s="83" t="s">
        <v>45</v>
      </c>
      <c r="J27" s="83" t="s">
        <v>46</v>
      </c>
      <c r="K27" s="83"/>
      <c r="L27" s="83"/>
      <c r="M27" s="83" t="s">
        <v>32</v>
      </c>
      <c r="N27" s="83" t="s">
        <v>32</v>
      </c>
      <c r="O27" s="83"/>
      <c r="P27" s="83"/>
      <c r="Q27" s="83" t="s">
        <v>45</v>
      </c>
      <c r="R27" s="83" t="s">
        <v>46</v>
      </c>
      <c r="S27" s="83"/>
      <c r="T27" s="83"/>
      <c r="U27" s="128" t="s">
        <v>65</v>
      </c>
      <c r="V27" s="83" t="s">
        <v>46</v>
      </c>
      <c r="W27" s="83"/>
      <c r="X27" s="83"/>
      <c r="Y27" s="83" t="s">
        <v>45</v>
      </c>
      <c r="Z27" s="83" t="s">
        <v>46</v>
      </c>
      <c r="AA27" s="83"/>
      <c r="AB27" s="83"/>
      <c r="AC27" s="83" t="s">
        <v>45</v>
      </c>
      <c r="AD27" s="83" t="s">
        <v>51</v>
      </c>
      <c r="AE27" s="84"/>
      <c r="AF27" s="122"/>
      <c r="AG27" s="122"/>
      <c r="AH27" s="105"/>
      <c r="AI27" s="121">
        <f>COUNTIF(C27:AG27,$AT$16)*$AU$16+COUNTIF(C27:AG27,$AT$17)*$AU$17+COUNTIF(C27:AG27,$AT$18)*$AU$18+COUNTIF(C27:AG27,$AT$19)*$AU$19+COUNTIF(C27:AG27,$AT$20)*$AU$20+COUNTIF(C27:AG27,$AT$25)*$AU$25+COUNTIF(C27:AG27,$AT$26)*$AU$26+COUNTIF(C27:AG27,$AT$27)*$AU$27</f>
        <v>129.32999999999998</v>
      </c>
      <c r="AJ27" s="107"/>
      <c r="AK27" s="108"/>
      <c r="AL27" s="108"/>
      <c r="AM27" s="109" t="s">
        <v>84</v>
      </c>
      <c r="AN27" s="110">
        <f t="shared" si="3"/>
        <v>129.32999999999998</v>
      </c>
      <c r="AO27" s="110">
        <f t="shared" si="4"/>
        <v>161</v>
      </c>
      <c r="AP27" s="105"/>
      <c r="AQ27" s="111">
        <f t="shared" si="5"/>
        <v>-22.670000000000016</v>
      </c>
      <c r="AR27" s="68">
        <f t="shared" si="6"/>
        <v>9.8300000000000125</v>
      </c>
      <c r="AS27" s="89"/>
      <c r="AT27" s="142" t="s">
        <v>60</v>
      </c>
      <c r="AU27" s="142">
        <v>2</v>
      </c>
      <c r="AV27" s="153"/>
    </row>
    <row r="28" spans="1:48" ht="15.4" customHeight="1" x14ac:dyDescent="0.2">
      <c r="A28" s="10"/>
      <c r="B28" s="173" t="s">
        <v>58</v>
      </c>
      <c r="C28" s="129"/>
      <c r="D28" s="83" t="s">
        <v>45</v>
      </c>
      <c r="E28" s="83" t="s">
        <v>46</v>
      </c>
      <c r="F28" s="83"/>
      <c r="G28" s="83"/>
      <c r="H28" s="83" t="s">
        <v>53</v>
      </c>
      <c r="I28" s="83"/>
      <c r="J28" s="83"/>
      <c r="K28" s="83" t="s">
        <v>53</v>
      </c>
      <c r="L28" s="154" t="s">
        <v>62</v>
      </c>
      <c r="M28" s="83" t="s">
        <v>45</v>
      </c>
      <c r="N28" s="83" t="s">
        <v>46</v>
      </c>
      <c r="O28" s="83"/>
      <c r="P28" s="83"/>
      <c r="Q28" s="83"/>
      <c r="R28" s="83" t="s">
        <v>53</v>
      </c>
      <c r="S28" s="83" t="s">
        <v>53</v>
      </c>
      <c r="T28" s="83" t="s">
        <v>45</v>
      </c>
      <c r="U28" s="83" t="s">
        <v>46</v>
      </c>
      <c r="V28" s="83"/>
      <c r="W28" s="83"/>
      <c r="X28" s="83"/>
      <c r="Y28" s="83"/>
      <c r="Z28" s="83" t="s">
        <v>53</v>
      </c>
      <c r="AA28" s="83" t="s">
        <v>53</v>
      </c>
      <c r="AB28" s="83" t="s">
        <v>53</v>
      </c>
      <c r="AC28" s="83" t="s">
        <v>53</v>
      </c>
      <c r="AD28" s="83"/>
      <c r="AE28" s="84"/>
      <c r="AF28" s="122"/>
      <c r="AG28" s="122"/>
      <c r="AH28" s="105"/>
      <c r="AI28" s="121">
        <f>COUNTIF(C28:AE28,$AT$16)*$AU$16+COUNTIF(C28:AE28,$AT$17)*$AU$17+COUNTIF(C28:AE28,$AT$18)*$AU$18+COUNTIF(C28:AE28,$AT$19)*$AU$19+COUNTIF(C28:AE28,$AT$20)*$AU$20+COUNTIF(C28:AE28,$AT$21)*$AU$21+COUNTIF(C28:AE28,$AT$30)*$AU$30+COUNTIF(C28:AE28,$AT$31)*$AU$31</f>
        <v>134.33000000000001</v>
      </c>
      <c r="AJ28" s="107"/>
      <c r="AK28" s="108"/>
      <c r="AL28" s="108"/>
      <c r="AM28" s="109"/>
      <c r="AN28" s="110">
        <f t="shared" si="3"/>
        <v>134.33000000000001</v>
      </c>
      <c r="AO28" s="110">
        <f>AN28+AM28</f>
        <v>134.33000000000001</v>
      </c>
      <c r="AP28" s="105"/>
      <c r="AQ28" s="111">
        <f t="shared" si="5"/>
        <v>-17.669999999999987</v>
      </c>
      <c r="AR28" s="68">
        <f t="shared" si="6"/>
        <v>-13.999999999999986</v>
      </c>
      <c r="AS28" s="89"/>
      <c r="AT28" s="142" t="s">
        <v>61</v>
      </c>
      <c r="AU28" s="142">
        <v>10.84</v>
      </c>
      <c r="AV28" s="153"/>
    </row>
    <row r="29" spans="1:48" ht="15.4" customHeight="1" x14ac:dyDescent="0.2">
      <c r="A29" s="10"/>
      <c r="B29" s="173" t="s">
        <v>50</v>
      </c>
      <c r="C29" s="129"/>
      <c r="D29" s="83" t="s">
        <v>53</v>
      </c>
      <c r="E29" s="83" t="s">
        <v>53</v>
      </c>
      <c r="F29" s="83" t="s">
        <v>53</v>
      </c>
      <c r="G29" s="83" t="s">
        <v>45</v>
      </c>
      <c r="H29" s="83" t="s">
        <v>46</v>
      </c>
      <c r="I29" s="83"/>
      <c r="J29" s="83"/>
      <c r="K29" s="83" t="s">
        <v>53</v>
      </c>
      <c r="L29" s="83" t="s">
        <v>53</v>
      </c>
      <c r="M29" s="83" t="s">
        <v>53</v>
      </c>
      <c r="N29" s="83" t="s">
        <v>45</v>
      </c>
      <c r="O29" s="83" t="s">
        <v>46</v>
      </c>
      <c r="P29" s="83"/>
      <c r="Q29" s="83"/>
      <c r="R29" s="83" t="s">
        <v>53</v>
      </c>
      <c r="S29" s="83" t="s">
        <v>53</v>
      </c>
      <c r="T29" s="128" t="s">
        <v>109</v>
      </c>
      <c r="U29" s="83" t="s">
        <v>45</v>
      </c>
      <c r="V29" s="83"/>
      <c r="W29" s="83"/>
      <c r="X29" s="83"/>
      <c r="Y29" s="83"/>
      <c r="Z29" s="83"/>
      <c r="AA29" s="83" t="s">
        <v>45</v>
      </c>
      <c r="AB29" s="83" t="s">
        <v>46</v>
      </c>
      <c r="AC29" s="83"/>
      <c r="AD29" s="83"/>
      <c r="AE29" s="84"/>
      <c r="AF29" s="84"/>
      <c r="AG29" s="84"/>
      <c r="AH29" s="105"/>
      <c r="AI29" s="121">
        <f>COUNTIF(C29:AE29,$AT$16)*$AU$16+COUNTIF(C29:AE29,$AT$17)*$AU$17+COUNTIF(C29:AE29,$AT$18)*$AU$18+COUNTIF(C29:AE29,$AT$19)*$AU$19+COUNTIF(C29:AE29,$AT$20)*$AU$20+COUNTIF(C29:AE29,$AT$21)*$AU$21+COUNTIF(C29:AE29,$AT$30)*$AU$30+COUNTIF(C29:AE29,$AT$31)*$AU$31+COUNTIF(C29:AE29,$AT$37)*$AU$37+COUNTIF(C29:AE29,$AT$38)*$AU$38</f>
        <v>153.00000000000003</v>
      </c>
      <c r="AJ29" s="107"/>
      <c r="AK29" s="108"/>
      <c r="AL29" s="109"/>
      <c r="AM29" s="109"/>
      <c r="AN29" s="110">
        <f>AI29+AJ29+AK29+AL29</f>
        <v>153.00000000000003</v>
      </c>
      <c r="AO29" s="110">
        <f>AM29+AN29</f>
        <v>153.00000000000003</v>
      </c>
      <c r="AP29" s="105"/>
      <c r="AQ29" s="111">
        <f t="shared" si="5"/>
        <v>1.0000000000000284</v>
      </c>
      <c r="AR29" s="68">
        <f t="shared" si="6"/>
        <v>-9.9999999999999716</v>
      </c>
      <c r="AS29" s="89"/>
      <c r="AT29" s="142" t="s">
        <v>64</v>
      </c>
      <c r="AU29" s="142">
        <v>5.17</v>
      </c>
      <c r="AV29" s="153"/>
    </row>
    <row r="30" spans="1:48" ht="15" customHeight="1" x14ac:dyDescent="0.2">
      <c r="A30" s="10"/>
      <c r="B30" s="115" t="s">
        <v>4</v>
      </c>
      <c r="C30" s="116">
        <v>1</v>
      </c>
      <c r="D30" s="147">
        <v>2</v>
      </c>
      <c r="E30" s="83">
        <v>3</v>
      </c>
      <c r="F30" s="83">
        <v>4</v>
      </c>
      <c r="G30" s="83">
        <v>5</v>
      </c>
      <c r="H30" s="83">
        <v>6</v>
      </c>
      <c r="I30" s="116">
        <v>7</v>
      </c>
      <c r="J30" s="134">
        <v>8</v>
      </c>
      <c r="K30" s="116">
        <v>9</v>
      </c>
      <c r="L30" s="147">
        <v>10</v>
      </c>
      <c r="M30" s="83">
        <v>11</v>
      </c>
      <c r="N30" s="83">
        <v>12</v>
      </c>
      <c r="O30" s="83">
        <v>13</v>
      </c>
      <c r="P30" s="116">
        <v>14</v>
      </c>
      <c r="Q30" s="116">
        <v>15</v>
      </c>
      <c r="R30" s="147">
        <v>16</v>
      </c>
      <c r="S30" s="83">
        <v>17</v>
      </c>
      <c r="T30" s="83">
        <v>18</v>
      </c>
      <c r="U30" s="83">
        <v>19</v>
      </c>
      <c r="V30" s="83">
        <v>20</v>
      </c>
      <c r="W30" s="116">
        <v>21</v>
      </c>
      <c r="X30" s="116">
        <v>22</v>
      </c>
      <c r="Y30" s="147">
        <v>23</v>
      </c>
      <c r="Z30" s="83">
        <v>24</v>
      </c>
      <c r="AA30" s="83">
        <v>25</v>
      </c>
      <c r="AB30" s="83">
        <v>26</v>
      </c>
      <c r="AC30" s="83">
        <v>27</v>
      </c>
      <c r="AD30" s="116">
        <v>28</v>
      </c>
      <c r="AE30" s="116">
        <v>29</v>
      </c>
      <c r="AF30" s="147">
        <v>30</v>
      </c>
      <c r="AG30" s="83">
        <v>31</v>
      </c>
      <c r="AH30" s="117">
        <v>151.19999999999999</v>
      </c>
      <c r="AI30" s="118"/>
      <c r="AJ30" s="119"/>
      <c r="AK30" s="108"/>
      <c r="AL30" s="108"/>
      <c r="AM30" s="109"/>
      <c r="AN30" s="110"/>
      <c r="AO30" s="110"/>
      <c r="AP30" s="117">
        <v>168</v>
      </c>
      <c r="AQ30" s="120"/>
      <c r="AR30" s="66"/>
      <c r="AS30" s="66"/>
      <c r="AT30" s="142" t="s">
        <v>62</v>
      </c>
      <c r="AU30" s="142">
        <v>1.33</v>
      </c>
      <c r="AV30" s="153"/>
    </row>
    <row r="31" spans="1:48" ht="15.4" customHeight="1" x14ac:dyDescent="0.2">
      <c r="A31" s="10"/>
      <c r="B31" s="173" t="s">
        <v>44</v>
      </c>
      <c r="C31" s="83" t="s">
        <v>46</v>
      </c>
      <c r="D31" s="83"/>
      <c r="E31" s="83"/>
      <c r="F31" s="83" t="s">
        <v>45</v>
      </c>
      <c r="G31" s="83" t="s">
        <v>46</v>
      </c>
      <c r="H31" s="83"/>
      <c r="I31" s="83"/>
      <c r="J31" s="83" t="s">
        <v>45</v>
      </c>
      <c r="K31" s="83" t="s">
        <v>46</v>
      </c>
      <c r="L31" s="83"/>
      <c r="M31" s="83"/>
      <c r="N31" s="83" t="s">
        <v>45</v>
      </c>
      <c r="O31" s="83" t="s">
        <v>46</v>
      </c>
      <c r="P31" s="83"/>
      <c r="Q31" s="83"/>
      <c r="R31" s="83" t="s">
        <v>32</v>
      </c>
      <c r="S31" s="83" t="s">
        <v>46</v>
      </c>
      <c r="T31" s="83"/>
      <c r="U31" s="83"/>
      <c r="V31" s="83" t="s">
        <v>45</v>
      </c>
      <c r="W31" s="83" t="s">
        <v>32</v>
      </c>
      <c r="X31" s="83"/>
      <c r="Y31" s="83"/>
      <c r="Z31" s="83" t="s">
        <v>45</v>
      </c>
      <c r="AA31" s="83" t="s">
        <v>46</v>
      </c>
      <c r="AB31" s="83"/>
      <c r="AC31" s="83"/>
      <c r="AD31" s="83" t="s">
        <v>45</v>
      </c>
      <c r="AE31" s="83" t="s">
        <v>46</v>
      </c>
      <c r="AF31" s="83"/>
      <c r="AG31" s="83"/>
      <c r="AH31" s="105"/>
      <c r="AI31" s="121">
        <f>COUNTIF(C31:AG31,$AT$16)*$AU$16+COUNTIF(C31:AG31,$AT$17)*$AU$17+COUNTIF(C31:AG31,$AT$18)*$AU$18+COUNTIF(C31:AG31,$AT$19)*$AU$19+COUNTIF(C31:AG31,$AT$20)*$AU$20+COUNTIF(C31:AG31,$AT$22)*$AU$22</f>
        <v>149.32999999999998</v>
      </c>
      <c r="AJ31" s="107"/>
      <c r="AK31" s="108"/>
      <c r="AL31" s="108"/>
      <c r="AM31" s="109" t="s">
        <v>79</v>
      </c>
      <c r="AN31" s="110">
        <f t="shared" si="3"/>
        <v>149.32999999999998</v>
      </c>
      <c r="AO31" s="110">
        <f t="shared" si="4"/>
        <v>172.32999999999998</v>
      </c>
      <c r="AP31" s="105"/>
      <c r="AQ31" s="111">
        <f t="shared" ref="AQ31:AQ36" si="7">AN31-$AP$30</f>
        <v>-18.670000000000016</v>
      </c>
      <c r="AR31" s="144">
        <f t="shared" ref="AR31:AR36" si="8">AR24+AQ31</f>
        <v>-2.8421709430404007E-14</v>
      </c>
      <c r="AS31" s="66"/>
      <c r="AT31" s="142" t="s">
        <v>66</v>
      </c>
      <c r="AU31" s="142">
        <v>6.99</v>
      </c>
      <c r="AV31" s="153"/>
    </row>
    <row r="32" spans="1:48" ht="15.4" customHeight="1" x14ac:dyDescent="0.2">
      <c r="A32" s="10"/>
      <c r="B32" s="173" t="s">
        <v>49</v>
      </c>
      <c r="C32" s="83" t="s">
        <v>45</v>
      </c>
      <c r="D32" s="83" t="s">
        <v>46</v>
      </c>
      <c r="E32" s="83"/>
      <c r="F32" s="83"/>
      <c r="G32" s="83" t="s">
        <v>32</v>
      </c>
      <c r="H32" s="83" t="s">
        <v>32</v>
      </c>
      <c r="I32" s="83"/>
      <c r="J32" s="83"/>
      <c r="K32" s="83" t="s">
        <v>45</v>
      </c>
      <c r="L32" s="83" t="s">
        <v>46</v>
      </c>
      <c r="M32" s="83"/>
      <c r="N32" s="83"/>
      <c r="O32" s="128" t="s">
        <v>57</v>
      </c>
      <c r="P32" s="136" t="s">
        <v>46</v>
      </c>
      <c r="Q32" s="136"/>
      <c r="R32" s="136"/>
      <c r="S32" s="136" t="s">
        <v>45</v>
      </c>
      <c r="T32" s="136" t="s">
        <v>46</v>
      </c>
      <c r="U32" s="136"/>
      <c r="V32" s="136"/>
      <c r="W32" s="136" t="s">
        <v>45</v>
      </c>
      <c r="X32" s="136" t="s">
        <v>46</v>
      </c>
      <c r="Y32" s="136"/>
      <c r="Z32" s="136"/>
      <c r="AA32" s="136" t="s">
        <v>45</v>
      </c>
      <c r="AB32" s="136" t="s">
        <v>46</v>
      </c>
      <c r="AC32" s="136"/>
      <c r="AD32" s="136"/>
      <c r="AE32" s="136" t="s">
        <v>45</v>
      </c>
      <c r="AF32" s="136" t="s">
        <v>46</v>
      </c>
      <c r="AG32" s="136"/>
      <c r="AH32" s="105"/>
      <c r="AI32" s="121">
        <f>COUNTIF(C32:AG32,$AT$16)*$AU$16+COUNTIF(C32:AG32,$AT$17)*$AU$17+COUNTIF(C32:AG32,$AT$18)*$AU$18+COUNTIF(C32:AG32,$AT$19)*$AU$19+COUNTIF(C32:AG32,$AT$20)*$AU$20+COUNTIF(C32:AG32,$AT$21)*$AU$21+COUNTIF(C32:AG32,$AT$24)*$AU$24</f>
        <v>152.66999999999999</v>
      </c>
      <c r="AJ32" s="107"/>
      <c r="AK32" s="108"/>
      <c r="AL32" s="108"/>
      <c r="AM32" s="109" t="s">
        <v>81</v>
      </c>
      <c r="AN32" s="110">
        <f t="shared" si="3"/>
        <v>152.66999999999999</v>
      </c>
      <c r="AO32" s="110">
        <f t="shared" si="4"/>
        <v>184</v>
      </c>
      <c r="AP32" s="105"/>
      <c r="AQ32" s="111">
        <f t="shared" si="7"/>
        <v>-15.330000000000013</v>
      </c>
      <c r="AR32" s="144">
        <f t="shared" si="8"/>
        <v>-2.8421709430404007E-14</v>
      </c>
      <c r="AS32" s="66"/>
      <c r="AT32" s="142" t="s">
        <v>67</v>
      </c>
      <c r="AU32" s="142">
        <v>2.34</v>
      </c>
      <c r="AV32" s="153"/>
    </row>
    <row r="33" spans="1:48" ht="15.4" customHeight="1" x14ac:dyDescent="0.2">
      <c r="A33" s="10"/>
      <c r="B33" s="173" t="s">
        <v>47</v>
      </c>
      <c r="C33" s="130"/>
      <c r="D33" s="112" t="s">
        <v>45</v>
      </c>
      <c r="E33" s="83" t="s">
        <v>46</v>
      </c>
      <c r="F33" s="83"/>
      <c r="G33" s="83"/>
      <c r="H33" s="83" t="s">
        <v>45</v>
      </c>
      <c r="I33" s="83" t="s">
        <v>46</v>
      </c>
      <c r="J33" s="83"/>
      <c r="K33" s="83"/>
      <c r="L33" s="112" t="s">
        <v>45</v>
      </c>
      <c r="M33" s="83" t="s">
        <v>46</v>
      </c>
      <c r="N33" s="83"/>
      <c r="O33" s="83"/>
      <c r="P33" s="83" t="s">
        <v>45</v>
      </c>
      <c r="Q33" s="83" t="s">
        <v>46</v>
      </c>
      <c r="R33" s="83"/>
      <c r="S33" s="83"/>
      <c r="T33" s="83" t="s">
        <v>45</v>
      </c>
      <c r="U33" s="83" t="s">
        <v>46</v>
      </c>
      <c r="V33" s="83"/>
      <c r="W33" s="83"/>
      <c r="X33" s="83" t="s">
        <v>45</v>
      </c>
      <c r="Y33" s="83" t="s">
        <v>46</v>
      </c>
      <c r="Z33" s="83"/>
      <c r="AA33" s="83"/>
      <c r="AB33" s="83" t="s">
        <v>45</v>
      </c>
      <c r="AC33" s="83" t="s">
        <v>46</v>
      </c>
      <c r="AD33" s="83"/>
      <c r="AE33" s="83"/>
      <c r="AF33" s="112" t="s">
        <v>45</v>
      </c>
      <c r="AG33" s="112" t="s">
        <v>51</v>
      </c>
      <c r="AH33" s="105"/>
      <c r="AI33" s="121">
        <f>COUNTIF(C33:AG33,$AT$16)*$AU$16+COUNTIF(C33:AG33,$AT$17)*$AU$17+COUNTIF(C33:AG33,$AT$18)*$AU$18+COUNTIF(C33:AG33,$AT$19)*$AU$19+COUNTIF(C33:AG33,$AT$20)*$AU$20+COUNTIF(C33:AG33,$AT$25)*$AU$25</f>
        <v>175.50000000000003</v>
      </c>
      <c r="AJ33" s="107"/>
      <c r="AK33" s="108"/>
      <c r="AL33" s="108"/>
      <c r="AM33" s="109"/>
      <c r="AN33" s="110">
        <f t="shared" si="3"/>
        <v>175.50000000000003</v>
      </c>
      <c r="AO33" s="110">
        <f t="shared" si="4"/>
        <v>175.50000000000003</v>
      </c>
      <c r="AP33" s="105"/>
      <c r="AQ33" s="111">
        <f t="shared" si="7"/>
        <v>7.5000000000000284</v>
      </c>
      <c r="AR33" s="144">
        <f t="shared" si="8"/>
        <v>0</v>
      </c>
      <c r="AS33" s="66"/>
      <c r="AT33" s="142" t="s">
        <v>69</v>
      </c>
      <c r="AU33" s="142">
        <v>3.33</v>
      </c>
      <c r="AV33" s="153"/>
    </row>
    <row r="34" spans="1:48" ht="15.4" customHeight="1" x14ac:dyDescent="0.2">
      <c r="A34" s="10"/>
      <c r="B34" s="173" t="s">
        <v>48</v>
      </c>
      <c r="C34" s="83" t="s">
        <v>52</v>
      </c>
      <c r="D34" s="83"/>
      <c r="E34" s="83" t="s">
        <v>45</v>
      </c>
      <c r="F34" s="83" t="s">
        <v>46</v>
      </c>
      <c r="G34" s="83"/>
      <c r="H34" s="83"/>
      <c r="I34" s="83" t="s">
        <v>45</v>
      </c>
      <c r="J34" s="83" t="s">
        <v>46</v>
      </c>
      <c r="K34" s="83"/>
      <c r="L34" s="83"/>
      <c r="M34" s="83" t="s">
        <v>45</v>
      </c>
      <c r="N34" s="83" t="s">
        <v>46</v>
      </c>
      <c r="O34" s="83"/>
      <c r="P34" s="83"/>
      <c r="Q34" s="83" t="s">
        <v>45</v>
      </c>
      <c r="R34" s="83" t="s">
        <v>46</v>
      </c>
      <c r="S34" s="83"/>
      <c r="T34" s="83"/>
      <c r="U34" s="83" t="s">
        <v>45</v>
      </c>
      <c r="V34" s="83" t="s">
        <v>46</v>
      </c>
      <c r="W34" s="83"/>
      <c r="X34" s="83"/>
      <c r="Y34" s="83" t="s">
        <v>45</v>
      </c>
      <c r="Z34" s="83" t="s">
        <v>46</v>
      </c>
      <c r="AA34" s="83"/>
      <c r="AB34" s="83"/>
      <c r="AC34" s="83" t="s">
        <v>32</v>
      </c>
      <c r="AD34" s="83" t="s">
        <v>32</v>
      </c>
      <c r="AE34" s="83"/>
      <c r="AF34" s="83"/>
      <c r="AG34" s="83" t="s">
        <v>45</v>
      </c>
      <c r="AH34" s="105"/>
      <c r="AI34" s="121">
        <f>COUNTIF(C34:AG34,$AT$16)*$AU$16+COUNTIF(C34:AG34,$AT$17)*$AU$17+COUNTIF(C34:AG34,$AT$18)*$AU$18+COUNTIF(C34:AG34,$AT$19)*$AU$19+COUNTIF(C34:AG34,$AT$20)*$AU$20+COUNTIF(C34:AG34,$AT$27)*$AU$27</f>
        <v>158.17000000000002</v>
      </c>
      <c r="AJ34" s="107"/>
      <c r="AK34" s="108"/>
      <c r="AL34" s="108"/>
      <c r="AM34" s="109" t="s">
        <v>79</v>
      </c>
      <c r="AN34" s="110">
        <f t="shared" si="3"/>
        <v>158.17000000000002</v>
      </c>
      <c r="AO34" s="110">
        <f t="shared" si="4"/>
        <v>181.17000000000002</v>
      </c>
      <c r="AP34" s="105"/>
      <c r="AQ34" s="111">
        <f t="shared" si="7"/>
        <v>-9.8299999999999841</v>
      </c>
      <c r="AR34" s="144">
        <f t="shared" si="8"/>
        <v>2.8421709430404007E-14</v>
      </c>
      <c r="AS34" s="31"/>
      <c r="AT34" s="142" t="s">
        <v>76</v>
      </c>
      <c r="AU34" s="142">
        <v>10.67</v>
      </c>
      <c r="AV34" s="153"/>
    </row>
    <row r="35" spans="1:48" ht="15.4" customHeight="1" x14ac:dyDescent="0.2">
      <c r="A35" s="10"/>
      <c r="B35" s="173" t="s">
        <v>58</v>
      </c>
      <c r="C35" s="130"/>
      <c r="D35" s="83" t="s">
        <v>53</v>
      </c>
      <c r="E35" s="83" t="s">
        <v>53</v>
      </c>
      <c r="F35" s="83" t="s">
        <v>53</v>
      </c>
      <c r="G35" s="83" t="s">
        <v>53</v>
      </c>
      <c r="H35" s="83" t="s">
        <v>53</v>
      </c>
      <c r="I35" s="83"/>
      <c r="J35" s="83"/>
      <c r="K35" s="83"/>
      <c r="L35" s="83" t="s">
        <v>53</v>
      </c>
      <c r="M35" s="83" t="s">
        <v>53</v>
      </c>
      <c r="N35" s="83" t="s">
        <v>53</v>
      </c>
      <c r="O35" s="83" t="s">
        <v>53</v>
      </c>
      <c r="P35" s="83"/>
      <c r="Q35" s="83"/>
      <c r="R35" s="83" t="s">
        <v>45</v>
      </c>
      <c r="S35" s="83" t="s">
        <v>53</v>
      </c>
      <c r="T35" s="83" t="s">
        <v>53</v>
      </c>
      <c r="U35" s="83" t="s">
        <v>53</v>
      </c>
      <c r="V35" s="83" t="s">
        <v>53</v>
      </c>
      <c r="W35" s="83" t="s">
        <v>46</v>
      </c>
      <c r="X35" s="112"/>
      <c r="Y35" s="83"/>
      <c r="Z35" s="83" t="s">
        <v>53</v>
      </c>
      <c r="AA35" s="83" t="s">
        <v>53</v>
      </c>
      <c r="AB35" s="83" t="s">
        <v>53</v>
      </c>
      <c r="AC35" s="83" t="s">
        <v>45</v>
      </c>
      <c r="AD35" s="83" t="s">
        <v>46</v>
      </c>
      <c r="AE35" s="83"/>
      <c r="AF35" s="83"/>
      <c r="AG35" s="83" t="s">
        <v>53</v>
      </c>
      <c r="AH35" s="105"/>
      <c r="AI35" s="121">
        <f>COUNTIF(C35:AG35,$AT$16)*$AU$16+COUNTIF(C35:AG35,$AT$17)*$AU$17+COUNTIF(C35:AG35,$AT$18)*$AU$18+COUNTIF(C35:AG35,$AT$19)*$AU$19+COUNTIF(C35:AG35,$AT$20)*$AU$20+COUNTIF(C35:AG35,$AT$21)*$AU$21</f>
        <v>182</v>
      </c>
      <c r="AJ35" s="107"/>
      <c r="AK35" s="108"/>
      <c r="AL35" s="108"/>
      <c r="AM35" s="109"/>
      <c r="AN35" s="110">
        <f>AI35+AJ35+AK35+AL35</f>
        <v>182</v>
      </c>
      <c r="AO35" s="110">
        <f>AM35+AN35</f>
        <v>182</v>
      </c>
      <c r="AP35" s="105"/>
      <c r="AQ35" s="111">
        <f t="shared" si="7"/>
        <v>14</v>
      </c>
      <c r="AR35" s="144">
        <f t="shared" si="8"/>
        <v>1.4210854715202004E-14</v>
      </c>
      <c r="AS35" s="31"/>
      <c r="AT35" s="142" t="s">
        <v>90</v>
      </c>
      <c r="AU35" s="142">
        <v>0.67</v>
      </c>
      <c r="AV35" s="153"/>
    </row>
    <row r="36" spans="1:48" ht="15" customHeight="1" x14ac:dyDescent="0.2">
      <c r="A36" s="10"/>
      <c r="B36" s="173" t="s">
        <v>50</v>
      </c>
      <c r="C36" s="82"/>
      <c r="D36" s="83" t="s">
        <v>53</v>
      </c>
      <c r="E36" s="83" t="s">
        <v>53</v>
      </c>
      <c r="F36" s="83" t="s">
        <v>53</v>
      </c>
      <c r="G36" s="83" t="s">
        <v>45</v>
      </c>
      <c r="H36" s="83" t="s">
        <v>46</v>
      </c>
      <c r="I36" s="83"/>
      <c r="J36" s="112"/>
      <c r="K36" s="83"/>
      <c r="L36" s="83" t="s">
        <v>53</v>
      </c>
      <c r="M36" s="83" t="s">
        <v>53</v>
      </c>
      <c r="N36" s="128"/>
      <c r="O36" s="83" t="s">
        <v>45</v>
      </c>
      <c r="P36" s="147" t="s">
        <v>46</v>
      </c>
      <c r="Q36" s="147"/>
      <c r="R36" s="83"/>
      <c r="S36" s="83" t="s">
        <v>45</v>
      </c>
      <c r="T36" s="83" t="s">
        <v>46</v>
      </c>
      <c r="U36" s="83"/>
      <c r="V36" s="83"/>
      <c r="W36" s="147" t="s">
        <v>45</v>
      </c>
      <c r="X36" s="149" t="s">
        <v>46</v>
      </c>
      <c r="Y36" s="83"/>
      <c r="Z36" s="83"/>
      <c r="AA36" s="83" t="s">
        <v>45</v>
      </c>
      <c r="AB36" s="83" t="s">
        <v>46</v>
      </c>
      <c r="AC36" s="83"/>
      <c r="AD36" s="147"/>
      <c r="AE36" s="83" t="s">
        <v>45</v>
      </c>
      <c r="AF36" s="83" t="s">
        <v>46</v>
      </c>
      <c r="AG36" s="83"/>
      <c r="AH36" s="105"/>
      <c r="AI36" s="121">
        <f>COUNTIF(C36:AG36,$AT$16)*$AU$16+COUNTIF(C36:AG36,$AT$17)*$AU$17+COUNTIF(C36:AG36,$AT$18)*$AU$18+COUNTIF(C36:AG36,$AT$19)*$AU$19+COUNTIF(C36:AG36,$AT$20)*$AU$20+COUNTIF(C36:AG36,$AT$21)*$AU$21+COUNTIF(C36:AG36,$AT$23)*$AU$23+COUNTIF(C36:AG36,$AT$24)*$AU$24</f>
        <v>178</v>
      </c>
      <c r="AJ36" s="107"/>
      <c r="AK36" s="108"/>
      <c r="AL36" s="108"/>
      <c r="AM36" s="109"/>
      <c r="AN36" s="110">
        <f>AI36+AJ36+AK36+AL36</f>
        <v>178</v>
      </c>
      <c r="AO36" s="110">
        <f>AM36+AN36</f>
        <v>178</v>
      </c>
      <c r="AP36" s="105"/>
      <c r="AQ36" s="111">
        <f t="shared" si="7"/>
        <v>10</v>
      </c>
      <c r="AR36" s="144">
        <f t="shared" si="8"/>
        <v>2.8421709430404007E-14</v>
      </c>
      <c r="AS36" s="31"/>
      <c r="AT36" s="142" t="s">
        <v>77</v>
      </c>
      <c r="AU36" s="142">
        <v>6.33</v>
      </c>
      <c r="AV36" s="153"/>
    </row>
    <row r="37" spans="1:48" ht="15.4" customHeight="1" x14ac:dyDescent="0.2">
      <c r="A37" s="11"/>
      <c r="B37" s="13"/>
      <c r="C37" s="15"/>
      <c r="D37" s="15"/>
      <c r="E37" s="15"/>
      <c r="F37" s="15"/>
      <c r="G37" s="15"/>
      <c r="H37" s="15"/>
      <c r="I37" s="15"/>
      <c r="J37" s="18"/>
      <c r="K37" s="18"/>
      <c r="L37" s="18"/>
      <c r="M37" s="19"/>
      <c r="N37" s="19"/>
      <c r="O37" s="20"/>
      <c r="P37" s="20"/>
      <c r="Q37" s="15"/>
      <c r="R37" s="15"/>
      <c r="S37" s="15"/>
      <c r="T37" s="15"/>
      <c r="U37" s="21"/>
      <c r="V37" s="21"/>
      <c r="W37" s="21"/>
      <c r="X37" s="21"/>
      <c r="Y37" s="21"/>
      <c r="Z37" s="21"/>
      <c r="AA37" s="21"/>
      <c r="AB37" s="21"/>
      <c r="AC37" s="15"/>
      <c r="AD37" s="15"/>
      <c r="AE37" s="15"/>
      <c r="AF37" s="15"/>
      <c r="AG37" s="15"/>
      <c r="AH37" s="14"/>
      <c r="AI37" s="14"/>
      <c r="AJ37" s="14"/>
      <c r="AK37" s="14"/>
      <c r="AL37" s="14"/>
      <c r="AM37" s="14"/>
      <c r="AN37" s="21"/>
      <c r="AO37" s="21"/>
      <c r="AP37" s="14"/>
      <c r="AQ37" s="14"/>
      <c r="AR37" s="12"/>
      <c r="AS37" s="12"/>
      <c r="AT37" s="142" t="s">
        <v>109</v>
      </c>
      <c r="AU37" s="142">
        <v>8.33</v>
      </c>
    </row>
    <row r="38" spans="1:48" s="24" customFormat="1" ht="12" x14ac:dyDescent="0.2">
      <c r="I38" s="25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I38" s="25"/>
      <c r="AJ38" s="25"/>
      <c r="AK38" s="25"/>
      <c r="AL38" s="25"/>
      <c r="AN38" s="81"/>
      <c r="AO38" s="81"/>
      <c r="AT38" s="163" t="s">
        <v>110</v>
      </c>
      <c r="AU38" s="163">
        <v>8.67</v>
      </c>
    </row>
    <row r="39" spans="1:48" ht="18.75" customHeight="1" thickBot="1" x14ac:dyDescent="0.25"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I39" s="2"/>
      <c r="AJ39" s="2"/>
      <c r="AK39" s="2"/>
      <c r="AL39" s="2"/>
      <c r="AM39"/>
      <c r="AT39" s="142" t="s">
        <v>111</v>
      </c>
      <c r="AU39" s="142">
        <v>8.32</v>
      </c>
    </row>
    <row r="40" spans="1:48" ht="40.5" customHeight="1" x14ac:dyDescent="0.2">
      <c r="B40" s="157" t="s">
        <v>100</v>
      </c>
      <c r="C40" s="310" t="s">
        <v>101</v>
      </c>
      <c r="D40" s="349"/>
      <c r="E40" s="349"/>
      <c r="F40" s="349"/>
      <c r="G40" s="349"/>
      <c r="H40" s="349"/>
      <c r="I40" s="350"/>
      <c r="J40" s="346" t="s">
        <v>102</v>
      </c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8"/>
      <c r="Z40" s="342"/>
      <c r="AA40" s="342"/>
      <c r="AB40" s="342"/>
      <c r="AC40" s="338"/>
      <c r="AD40" s="300"/>
      <c r="AE40" s="301"/>
      <c r="AF40" s="16"/>
      <c r="AG40" s="16"/>
      <c r="AI40" s="2"/>
      <c r="AJ40" s="2"/>
      <c r="AK40" s="131"/>
      <c r="AL40" s="131"/>
      <c r="AM40" s="132"/>
      <c r="AN40" s="334" t="s">
        <v>37</v>
      </c>
      <c r="AO40" s="334"/>
    </row>
    <row r="41" spans="1:48" ht="44.25" customHeight="1" thickBot="1" x14ac:dyDescent="0.25">
      <c r="B41" s="158" t="s">
        <v>39</v>
      </c>
      <c r="C41" s="313"/>
      <c r="D41" s="314"/>
      <c r="E41" s="314"/>
      <c r="F41" s="314"/>
      <c r="G41" s="314"/>
      <c r="H41" s="314"/>
      <c r="I41" s="315"/>
      <c r="J41" s="316" t="s">
        <v>31</v>
      </c>
      <c r="K41" s="316"/>
      <c r="L41" s="316"/>
      <c r="M41" s="317" t="s">
        <v>16</v>
      </c>
      <c r="N41" s="318"/>
      <c r="O41" s="319"/>
      <c r="P41" s="321" t="s">
        <v>35</v>
      </c>
      <c r="Q41" s="322"/>
      <c r="R41" s="323"/>
      <c r="S41" s="320" t="s">
        <v>18</v>
      </c>
      <c r="T41" s="320"/>
      <c r="U41" s="343" t="s">
        <v>103</v>
      </c>
      <c r="V41" s="344"/>
      <c r="W41" s="344"/>
      <c r="X41" s="344"/>
      <c r="Y41" s="345"/>
      <c r="Z41" s="335" t="s">
        <v>32</v>
      </c>
      <c r="AA41" s="336"/>
      <c r="AB41" s="337"/>
      <c r="AC41" s="339" t="s">
        <v>33</v>
      </c>
      <c r="AD41" s="340"/>
      <c r="AE41" s="341"/>
      <c r="AF41" s="16"/>
      <c r="AG41" s="16"/>
      <c r="AI41" s="2"/>
      <c r="AJ41" s="2"/>
      <c r="AK41" s="70"/>
      <c r="AL41" s="70"/>
      <c r="AM41" s="71"/>
      <c r="AN41" s="334" t="s">
        <v>38</v>
      </c>
      <c r="AO41" s="334"/>
    </row>
    <row r="42" spans="1:48" ht="13.5" thickBot="1" x14ac:dyDescent="0.25">
      <c r="B42" s="171" t="s">
        <v>44</v>
      </c>
      <c r="C42" s="306">
        <v>440</v>
      </c>
      <c r="D42" s="305"/>
      <c r="E42" s="305"/>
      <c r="F42" s="305"/>
      <c r="G42" s="305"/>
      <c r="H42" s="305"/>
      <c r="I42" s="305"/>
      <c r="J42" s="302">
        <f t="shared" ref="J42:J47" si="9">AI17+AI24+AI31</f>
        <v>439.99999999999994</v>
      </c>
      <c r="K42" s="302"/>
      <c r="L42" s="302"/>
      <c r="M42" s="305">
        <f>AJ17+AJ24+AJ31</f>
        <v>0</v>
      </c>
      <c r="N42" s="305"/>
      <c r="O42" s="305"/>
      <c r="P42" s="305">
        <f>AK17+AK24+AK31</f>
        <v>0</v>
      </c>
      <c r="Q42" s="305"/>
      <c r="R42" s="305"/>
      <c r="S42" s="305">
        <f>AL17+AL24+AL31</f>
        <v>0</v>
      </c>
      <c r="T42" s="305"/>
      <c r="U42" s="304">
        <f t="shared" ref="U42:U47" si="10">J42+M42+P42+S42</f>
        <v>439.99999999999994</v>
      </c>
      <c r="V42" s="304"/>
      <c r="W42" s="304"/>
      <c r="X42" s="304"/>
      <c r="Y42" s="304"/>
      <c r="Z42" s="302">
        <f>AM17+AM24+AM31</f>
        <v>74.5</v>
      </c>
      <c r="AA42" s="302"/>
      <c r="AB42" s="302"/>
      <c r="AC42" s="299">
        <f t="shared" ref="AC42:AC47" si="11">U42+Z42</f>
        <v>514.5</v>
      </c>
      <c r="AD42" s="300"/>
      <c r="AE42" s="301"/>
      <c r="AF42" s="16"/>
      <c r="AG42" s="16"/>
      <c r="AI42" s="2"/>
      <c r="AJ42" s="2"/>
      <c r="AK42" s="2"/>
      <c r="AL42" s="2"/>
      <c r="AM42"/>
    </row>
    <row r="43" spans="1:48" ht="13.5" thickBot="1" x14ac:dyDescent="0.25">
      <c r="B43" s="172" t="s">
        <v>49</v>
      </c>
      <c r="C43" s="306">
        <v>440</v>
      </c>
      <c r="D43" s="305"/>
      <c r="E43" s="305"/>
      <c r="F43" s="305"/>
      <c r="G43" s="305"/>
      <c r="H43" s="305"/>
      <c r="I43" s="305"/>
      <c r="J43" s="302">
        <f t="shared" si="9"/>
        <v>440</v>
      </c>
      <c r="K43" s="302"/>
      <c r="L43" s="302"/>
      <c r="M43" s="305">
        <f>AJ18+AJ25+AJ32</f>
        <v>0</v>
      </c>
      <c r="N43" s="305"/>
      <c r="O43" s="305"/>
      <c r="P43" s="305">
        <f>AK18+AK25+AK32</f>
        <v>0</v>
      </c>
      <c r="Q43" s="305"/>
      <c r="R43" s="305"/>
      <c r="S43" s="305">
        <f>AL18+AL25+AL32</f>
        <v>0</v>
      </c>
      <c r="T43" s="305"/>
      <c r="U43" s="304">
        <f t="shared" si="10"/>
        <v>440</v>
      </c>
      <c r="V43" s="304"/>
      <c r="W43" s="304"/>
      <c r="X43" s="304"/>
      <c r="Y43" s="304"/>
      <c r="Z43" s="302">
        <f>AM18+AM25+AM32</f>
        <v>77.33</v>
      </c>
      <c r="AA43" s="302"/>
      <c r="AB43" s="302"/>
      <c r="AC43" s="299">
        <f t="shared" si="11"/>
        <v>517.33000000000004</v>
      </c>
      <c r="AD43" s="300"/>
      <c r="AE43" s="301"/>
      <c r="AM43"/>
    </row>
    <row r="44" spans="1:48" ht="13.5" thickBot="1" x14ac:dyDescent="0.25">
      <c r="B44" s="171" t="s">
        <v>47</v>
      </c>
      <c r="C44" s="306">
        <v>440</v>
      </c>
      <c r="D44" s="305"/>
      <c r="E44" s="305"/>
      <c r="F44" s="305"/>
      <c r="G44" s="305"/>
      <c r="H44" s="305"/>
      <c r="I44" s="305"/>
      <c r="J44" s="302">
        <f t="shared" si="9"/>
        <v>440</v>
      </c>
      <c r="K44" s="302"/>
      <c r="L44" s="302"/>
      <c r="M44" s="305">
        <f>AJ19+AJ26+AJ33</f>
        <v>0</v>
      </c>
      <c r="N44" s="305"/>
      <c r="O44" s="305"/>
      <c r="P44" s="305">
        <f>AK19+AK26+AK33</f>
        <v>0</v>
      </c>
      <c r="Q44" s="305"/>
      <c r="R44" s="305"/>
      <c r="S44" s="305">
        <f>AL19+AL26+AL33</f>
        <v>0</v>
      </c>
      <c r="T44" s="305"/>
      <c r="U44" s="304">
        <f t="shared" si="10"/>
        <v>440</v>
      </c>
      <c r="V44" s="304"/>
      <c r="W44" s="304"/>
      <c r="X44" s="304"/>
      <c r="Y44" s="304"/>
      <c r="Z44" s="302">
        <f>AM19+AM26+AM33</f>
        <v>80.5</v>
      </c>
      <c r="AA44" s="302"/>
      <c r="AB44" s="302"/>
      <c r="AC44" s="299">
        <f t="shared" si="11"/>
        <v>520.5</v>
      </c>
      <c r="AD44" s="300"/>
      <c r="AE44" s="301"/>
      <c r="AF44" s="16"/>
      <c r="AM44"/>
      <c r="AQ44" s="32"/>
    </row>
    <row r="45" spans="1:48" ht="13.5" thickBot="1" x14ac:dyDescent="0.25">
      <c r="B45" s="171" t="s">
        <v>48</v>
      </c>
      <c r="C45" s="306">
        <v>440</v>
      </c>
      <c r="D45" s="305"/>
      <c r="E45" s="305"/>
      <c r="F45" s="305"/>
      <c r="G45" s="305"/>
      <c r="H45" s="305"/>
      <c r="I45" s="305"/>
      <c r="J45" s="302">
        <f t="shared" si="9"/>
        <v>440.00000000000006</v>
      </c>
      <c r="K45" s="302"/>
      <c r="L45" s="302"/>
      <c r="M45" s="305">
        <f>AJ20+AJ27+AJ34</f>
        <v>0</v>
      </c>
      <c r="N45" s="305"/>
      <c r="O45" s="305"/>
      <c r="P45" s="305">
        <f>AK20+AK27+AK34</f>
        <v>0</v>
      </c>
      <c r="Q45" s="305"/>
      <c r="R45" s="305"/>
      <c r="S45" s="305">
        <f>AL20+AL27+AL34</f>
        <v>0</v>
      </c>
      <c r="T45" s="305"/>
      <c r="U45" s="304">
        <f t="shared" si="10"/>
        <v>440.00000000000006</v>
      </c>
      <c r="V45" s="304"/>
      <c r="W45" s="304"/>
      <c r="X45" s="304"/>
      <c r="Y45" s="304"/>
      <c r="Z45" s="302">
        <f>AM20+AM27+AM34</f>
        <v>77.67</v>
      </c>
      <c r="AA45" s="302"/>
      <c r="AB45" s="302"/>
      <c r="AC45" s="299">
        <f t="shared" si="11"/>
        <v>517.67000000000007</v>
      </c>
      <c r="AD45" s="300"/>
      <c r="AE45" s="301"/>
      <c r="AF45" s="16"/>
      <c r="AM45"/>
    </row>
    <row r="46" spans="1:48" ht="13.5" thickBot="1" x14ac:dyDescent="0.25">
      <c r="B46" s="171" t="s">
        <v>58</v>
      </c>
      <c r="C46" s="306">
        <v>440</v>
      </c>
      <c r="D46" s="305"/>
      <c r="E46" s="305"/>
      <c r="F46" s="305"/>
      <c r="G46" s="305"/>
      <c r="H46" s="305"/>
      <c r="I46" s="305"/>
      <c r="J46" s="302">
        <f t="shared" si="9"/>
        <v>440</v>
      </c>
      <c r="K46" s="302"/>
      <c r="L46" s="302"/>
      <c r="M46" s="305">
        <v>0</v>
      </c>
      <c r="N46" s="305"/>
      <c r="O46" s="305"/>
      <c r="P46" s="305">
        <v>0</v>
      </c>
      <c r="Q46" s="305"/>
      <c r="R46" s="305"/>
      <c r="S46" s="305">
        <v>0</v>
      </c>
      <c r="T46" s="305"/>
      <c r="U46" s="304">
        <f t="shared" si="10"/>
        <v>440</v>
      </c>
      <c r="V46" s="304"/>
      <c r="W46" s="304"/>
      <c r="X46" s="304"/>
      <c r="Y46" s="304"/>
      <c r="Z46" s="302"/>
      <c r="AA46" s="302"/>
      <c r="AB46" s="302"/>
      <c r="AC46" s="299">
        <f t="shared" si="11"/>
        <v>440</v>
      </c>
      <c r="AD46" s="300"/>
      <c r="AE46" s="301"/>
    </row>
    <row r="47" spans="1:48" ht="13.5" customHeight="1" x14ac:dyDescent="0.2">
      <c r="B47" s="170" t="s">
        <v>50</v>
      </c>
      <c r="C47" s="306">
        <v>440</v>
      </c>
      <c r="D47" s="305"/>
      <c r="E47" s="305"/>
      <c r="F47" s="305"/>
      <c r="G47" s="305"/>
      <c r="H47" s="305"/>
      <c r="I47" s="305"/>
      <c r="J47" s="302">
        <f t="shared" si="9"/>
        <v>440</v>
      </c>
      <c r="K47" s="302"/>
      <c r="L47" s="302"/>
      <c r="M47" s="305">
        <v>0</v>
      </c>
      <c r="N47" s="305"/>
      <c r="O47" s="305"/>
      <c r="P47" s="305">
        <v>0</v>
      </c>
      <c r="Q47" s="305"/>
      <c r="R47" s="305"/>
      <c r="S47" s="305">
        <v>0</v>
      </c>
      <c r="T47" s="305"/>
      <c r="U47" s="304">
        <f t="shared" si="10"/>
        <v>440</v>
      </c>
      <c r="V47" s="304"/>
      <c r="W47" s="304"/>
      <c r="X47" s="304"/>
      <c r="Y47" s="304"/>
      <c r="Z47" s="302"/>
      <c r="AA47" s="302"/>
      <c r="AB47" s="302"/>
      <c r="AC47" s="299">
        <f t="shared" si="11"/>
        <v>440</v>
      </c>
      <c r="AD47" s="300"/>
      <c r="AE47" s="301"/>
    </row>
    <row r="50" spans="2:39" ht="15" x14ac:dyDescent="0.2">
      <c r="B50" s="72" t="s">
        <v>40</v>
      </c>
      <c r="AD50" s="303" t="s">
        <v>72</v>
      </c>
      <c r="AE50" s="303"/>
      <c r="AF50" s="303"/>
      <c r="AG50" s="303"/>
      <c r="AH50" s="303"/>
      <c r="AI50" s="303"/>
      <c r="AJ50" s="303"/>
      <c r="AK50" s="303"/>
      <c r="AL50" s="303"/>
      <c r="AM50" s="303"/>
    </row>
    <row r="51" spans="2:39" ht="15" x14ac:dyDescent="0.2">
      <c r="B51" s="72"/>
    </row>
    <row r="52" spans="2:39" ht="15" x14ac:dyDescent="0.2">
      <c r="B52" s="72" t="s">
        <v>41</v>
      </c>
      <c r="AD52" s="303" t="s">
        <v>73</v>
      </c>
      <c r="AE52" s="303"/>
      <c r="AF52" s="303"/>
      <c r="AG52" s="303"/>
      <c r="AH52" s="303"/>
      <c r="AI52" s="303"/>
      <c r="AJ52" s="303"/>
      <c r="AK52" s="303"/>
      <c r="AL52" s="303"/>
      <c r="AM52" s="303"/>
    </row>
    <row r="53" spans="2:39" ht="15" x14ac:dyDescent="0.2">
      <c r="B53" s="72"/>
    </row>
    <row r="54" spans="2:39" ht="17.25" customHeight="1" x14ac:dyDescent="0.2">
      <c r="B54" s="72" t="s">
        <v>42</v>
      </c>
      <c r="AD54" s="303" t="s">
        <v>74</v>
      </c>
      <c r="AE54" s="303"/>
      <c r="AF54" s="303"/>
      <c r="AG54" s="303"/>
      <c r="AH54" s="303"/>
      <c r="AI54" s="303"/>
      <c r="AJ54" s="303"/>
      <c r="AK54" s="303"/>
      <c r="AL54" s="303"/>
      <c r="AM54" s="303"/>
    </row>
  </sheetData>
  <mergeCells count="72">
    <mergeCell ref="C45:I45"/>
    <mergeCell ref="J45:L45"/>
    <mergeCell ref="M45:O45"/>
    <mergeCell ref="P45:R45"/>
    <mergeCell ref="C47:I47"/>
    <mergeCell ref="J47:L47"/>
    <mergeCell ref="M47:O47"/>
    <mergeCell ref="P47:R47"/>
    <mergeCell ref="C46:I46"/>
    <mergeCell ref="J46:L46"/>
    <mergeCell ref="M46:O46"/>
    <mergeCell ref="P46:R46"/>
    <mergeCell ref="AD54:AM54"/>
    <mergeCell ref="Z46:AB46"/>
    <mergeCell ref="AC46:AE46"/>
    <mergeCell ref="S47:T47"/>
    <mergeCell ref="AD50:AM50"/>
    <mergeCell ref="Z47:AB47"/>
    <mergeCell ref="AC45:AE45"/>
    <mergeCell ref="S46:T46"/>
    <mergeCell ref="U46:Y46"/>
    <mergeCell ref="AD52:AM52"/>
    <mergeCell ref="U45:Y45"/>
    <mergeCell ref="AC47:AE47"/>
    <mergeCell ref="U47:Y47"/>
    <mergeCell ref="S45:T45"/>
    <mergeCell ref="Z45:AB45"/>
    <mergeCell ref="AC43:AE43"/>
    <mergeCell ref="AC44:AE44"/>
    <mergeCell ref="S44:T44"/>
    <mergeCell ref="U44:Y44"/>
    <mergeCell ref="C43:I43"/>
    <mergeCell ref="J43:L43"/>
    <mergeCell ref="M43:O43"/>
    <mergeCell ref="P43:R43"/>
    <mergeCell ref="S43:T43"/>
    <mergeCell ref="U43:Y43"/>
    <mergeCell ref="C44:I44"/>
    <mergeCell ref="J44:L44"/>
    <mergeCell ref="M44:O44"/>
    <mergeCell ref="P44:R44"/>
    <mergeCell ref="Z44:AB44"/>
    <mergeCell ref="Z43:AB43"/>
    <mergeCell ref="U42:Y42"/>
    <mergeCell ref="Z42:AB42"/>
    <mergeCell ref="S41:T41"/>
    <mergeCell ref="P41:R41"/>
    <mergeCell ref="AC42:AE42"/>
    <mergeCell ref="U41:Y41"/>
    <mergeCell ref="Z41:AB41"/>
    <mergeCell ref="AC41:AE41"/>
    <mergeCell ref="C42:I42"/>
    <mergeCell ref="J42:L42"/>
    <mergeCell ref="M42:O42"/>
    <mergeCell ref="P42:R42"/>
    <mergeCell ref="S42:T42"/>
    <mergeCell ref="J40:Y40"/>
    <mergeCell ref="AN41:AO41"/>
    <mergeCell ref="AN40:AO40"/>
    <mergeCell ref="AL1:AQ1"/>
    <mergeCell ref="B7:AQ7"/>
    <mergeCell ref="B8:AN8"/>
    <mergeCell ref="B9:AN9"/>
    <mergeCell ref="C11:AG11"/>
    <mergeCell ref="AH11:AO11"/>
    <mergeCell ref="AP11:AQ11"/>
    <mergeCell ref="C40:I40"/>
    <mergeCell ref="Z40:AB40"/>
    <mergeCell ref="AC40:AE40"/>
    <mergeCell ref="C41:I41"/>
    <mergeCell ref="J41:L41"/>
    <mergeCell ref="M41:O41"/>
  </mergeCells>
  <phoneticPr fontId="59" type="noConversion"/>
  <conditionalFormatting sqref="C15:AG15">
    <cfRule type="cellIs" dxfId="19" priority="30" stopIfTrue="1" operator="equal">
      <formula>6</formula>
    </cfRule>
    <cfRule type="cellIs" dxfId="18" priority="31" stopIfTrue="1" operator="equal">
      <formula>7</formula>
    </cfRule>
  </conditionalFormatting>
  <conditionalFormatting sqref="C37:C65536 C30:AG30 X35:X36 P35 J36 D23:AD23 K24 O24 S24 W24 AA24 I28 C28:C29 C1:C7 C10:C13 D16:AG16 C15:C16 C18 C21 C23:C24 P28 W28 X28:X29 K32 AA32 S32 AB33 D33 L33 T33 AF33:AG33">
    <cfRule type="cellIs" dxfId="17" priority="29" stopIfTrue="1" operator="equal">
      <formula>"н2"</formula>
    </cfRule>
  </conditionalFormatting>
  <conditionalFormatting sqref="C14:D14 F14:H14">
    <cfRule type="expression" dxfId="16" priority="28" stopIfTrue="1">
      <formula>"знач($C$13;6)"</formula>
    </cfRule>
  </conditionalFormatting>
  <conditionalFormatting sqref="C14:D14 F14:I14">
    <cfRule type="expression" priority="27" stopIfTrue="1">
      <formula>CELL($E$15)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4"/>
  <sheetViews>
    <sheetView topLeftCell="B22" zoomScale="84" zoomScaleNormal="84" workbookViewId="0">
      <selection activeCell="B17" sqref="B17:B22"/>
    </sheetView>
  </sheetViews>
  <sheetFormatPr defaultRowHeight="12.75" x14ac:dyDescent="0.2"/>
  <cols>
    <col min="1" max="1" width="2.28515625" hidden="1" customWidth="1"/>
    <col min="2" max="2" width="13.42578125" customWidth="1"/>
    <col min="3" max="3" width="3.7109375" customWidth="1"/>
    <col min="4" max="4" width="3" customWidth="1"/>
    <col min="5" max="5" width="3.85546875" customWidth="1"/>
    <col min="6" max="6" width="4" customWidth="1"/>
    <col min="7" max="7" width="3.28515625" customWidth="1"/>
    <col min="8" max="8" width="3" customWidth="1"/>
    <col min="9" max="9" width="3.140625" style="2" customWidth="1"/>
    <col min="10" max="10" width="3" customWidth="1"/>
    <col min="11" max="11" width="3.42578125" customWidth="1"/>
    <col min="12" max="23" width="3" customWidth="1"/>
    <col min="24" max="25" width="3.42578125" customWidth="1"/>
    <col min="26" max="27" width="3" customWidth="1"/>
    <col min="28" max="28" width="3.28515625" customWidth="1"/>
    <col min="29" max="29" width="3.42578125" customWidth="1"/>
    <col min="30" max="31" width="3" customWidth="1"/>
    <col min="32" max="32" width="3.42578125" customWidth="1"/>
    <col min="33" max="33" width="3.85546875" customWidth="1"/>
    <col min="34" max="34" width="5.5703125" hidden="1" customWidth="1"/>
    <col min="35" max="35" width="8" style="5" customWidth="1"/>
    <col min="36" max="36" width="5.7109375" style="5" customWidth="1"/>
    <col min="37" max="37" width="7.5703125" style="5" bestFit="1" customWidth="1"/>
    <col min="38" max="38" width="5.7109375" style="5" bestFit="1" customWidth="1"/>
    <col min="39" max="39" width="6" style="23" customWidth="1"/>
    <col min="40" max="41" width="6.42578125" style="73" customWidth="1"/>
    <col min="42" max="42" width="5.5703125" customWidth="1"/>
    <col min="43" max="43" width="7.85546875" customWidth="1"/>
    <col min="44" max="44" width="12.85546875" customWidth="1"/>
    <col min="45" max="45" width="5.7109375" customWidth="1"/>
    <col min="46" max="46" width="4.140625" customWidth="1"/>
    <col min="47" max="47" width="6.7109375" customWidth="1"/>
    <col min="48" max="65" width="4.140625" customWidth="1"/>
  </cols>
  <sheetData>
    <row r="1" spans="1:48" ht="19.5" customHeight="1" x14ac:dyDescent="0.2">
      <c r="B1" s="1"/>
      <c r="C1" s="1"/>
      <c r="AD1" s="3"/>
      <c r="AE1" s="4"/>
      <c r="AF1" s="4"/>
      <c r="AG1" s="4"/>
      <c r="AH1" s="4"/>
      <c r="AI1" s="4"/>
      <c r="AJ1" s="4"/>
      <c r="AK1" s="4"/>
      <c r="AL1" s="324" t="s">
        <v>26</v>
      </c>
      <c r="AM1" s="324"/>
      <c r="AN1" s="324"/>
      <c r="AO1" s="324"/>
      <c r="AP1" s="324"/>
      <c r="AQ1" s="324"/>
    </row>
    <row r="2" spans="1:48" ht="17.25" customHeight="1" x14ac:dyDescent="0.2">
      <c r="AD2" s="4"/>
      <c r="AE2" s="4"/>
      <c r="AF2" s="4"/>
      <c r="AG2" s="63" t="s">
        <v>27</v>
      </c>
      <c r="AI2"/>
      <c r="AJ2"/>
      <c r="AK2"/>
      <c r="AL2"/>
      <c r="AM2"/>
    </row>
    <row r="3" spans="1:48" ht="12.6" customHeight="1" x14ac:dyDescent="0.2">
      <c r="AD3" s="4"/>
      <c r="AE3" s="4"/>
      <c r="AF3" s="4"/>
      <c r="AG3" s="63" t="s">
        <v>28</v>
      </c>
      <c r="AI3"/>
      <c r="AJ3"/>
      <c r="AK3"/>
      <c r="AL3"/>
      <c r="AM3"/>
    </row>
    <row r="4" spans="1:48" ht="24" customHeight="1" x14ac:dyDescent="0.2">
      <c r="AD4" s="4"/>
      <c r="AE4" s="4"/>
      <c r="AF4" s="4"/>
      <c r="AG4" s="63" t="s">
        <v>29</v>
      </c>
      <c r="AI4"/>
      <c r="AJ4"/>
      <c r="AK4"/>
      <c r="AL4"/>
      <c r="AM4"/>
    </row>
    <row r="5" spans="1:48" ht="15.75" customHeight="1" x14ac:dyDescent="0.2">
      <c r="C5" s="31"/>
      <c r="AD5" s="4"/>
      <c r="AE5" s="4"/>
      <c r="AF5" s="4"/>
      <c r="AG5" s="63" t="s">
        <v>104</v>
      </c>
      <c r="AI5"/>
      <c r="AJ5"/>
      <c r="AK5"/>
      <c r="AL5"/>
      <c r="AM5"/>
    </row>
    <row r="6" spans="1:48" ht="15.75" customHeight="1" x14ac:dyDescent="0.2">
      <c r="C6" s="31"/>
      <c r="AD6" s="4"/>
      <c r="AE6" s="4"/>
      <c r="AF6" s="4"/>
      <c r="AG6" s="63"/>
      <c r="AI6"/>
      <c r="AJ6"/>
      <c r="AK6"/>
      <c r="AL6"/>
      <c r="AM6"/>
    </row>
    <row r="7" spans="1:48" ht="18.75" customHeight="1" x14ac:dyDescent="0.3">
      <c r="B7" s="325" t="s">
        <v>105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</row>
    <row r="8" spans="1:48" ht="18.75" customHeight="1" x14ac:dyDescent="0.3">
      <c r="B8" s="327" t="s">
        <v>63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74"/>
      <c r="AP8" s="33"/>
      <c r="AQ8" s="33"/>
    </row>
    <row r="9" spans="1:48" ht="18.75" customHeight="1" x14ac:dyDescent="0.3">
      <c r="B9" s="328" t="s">
        <v>70</v>
      </c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75"/>
      <c r="AP9" s="33"/>
      <c r="AQ9" s="33"/>
    </row>
    <row r="10" spans="1:48" ht="18.75" customHeight="1" thickBot="1" x14ac:dyDescent="0.3">
      <c r="B10" s="27"/>
      <c r="C10" s="27"/>
      <c r="D10" s="11"/>
      <c r="E10" s="17"/>
      <c r="F10" s="11"/>
      <c r="G10" s="11"/>
      <c r="H10" s="11"/>
      <c r="I10" s="2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9"/>
      <c r="AJ10" s="29"/>
      <c r="AK10" s="29"/>
      <c r="AL10" s="29"/>
      <c r="AM10" s="30"/>
      <c r="AN10" s="76"/>
      <c r="AO10" s="76"/>
      <c r="AP10" s="11"/>
      <c r="AQ10" s="11"/>
    </row>
    <row r="11" spans="1:48" ht="71.25" customHeight="1" thickBot="1" x14ac:dyDescent="0.25">
      <c r="A11" s="6"/>
      <c r="B11" s="34" t="s">
        <v>0</v>
      </c>
      <c r="C11" s="326" t="s">
        <v>1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31" t="s">
        <v>43</v>
      </c>
      <c r="AI11" s="332"/>
      <c r="AJ11" s="332"/>
      <c r="AK11" s="332"/>
      <c r="AL11" s="332"/>
      <c r="AM11" s="332"/>
      <c r="AN11" s="332"/>
      <c r="AO11" s="333"/>
      <c r="AP11" s="329" t="s">
        <v>14</v>
      </c>
      <c r="AQ11" s="330"/>
      <c r="AR11" s="90" t="s">
        <v>99</v>
      </c>
      <c r="AS11" s="31"/>
      <c r="AT11" s="35"/>
      <c r="AU11" s="31"/>
      <c r="AV11" s="31"/>
    </row>
    <row r="12" spans="1:48" ht="39.75" customHeight="1" thickBot="1" x14ac:dyDescent="0.25">
      <c r="A12" s="7"/>
      <c r="B12" s="54" t="s">
        <v>39</v>
      </c>
      <c r="C12" s="55">
        <v>1</v>
      </c>
      <c r="D12" s="56">
        <v>2</v>
      </c>
      <c r="E12" s="57">
        <v>3</v>
      </c>
      <c r="F12" s="56">
        <v>4</v>
      </c>
      <c r="G12" s="56">
        <v>5</v>
      </c>
      <c r="H12" s="56">
        <v>6</v>
      </c>
      <c r="I12" s="56">
        <v>7</v>
      </c>
      <c r="J12" s="56">
        <v>8</v>
      </c>
      <c r="K12" s="56">
        <v>9</v>
      </c>
      <c r="L12" s="56">
        <v>10</v>
      </c>
      <c r="M12" s="56">
        <v>11</v>
      </c>
      <c r="N12" s="56">
        <v>12</v>
      </c>
      <c r="O12" s="56">
        <v>13</v>
      </c>
      <c r="P12" s="58">
        <v>14</v>
      </c>
      <c r="Q12" s="56">
        <v>15</v>
      </c>
      <c r="R12" s="57">
        <v>16</v>
      </c>
      <c r="S12" s="56">
        <v>17</v>
      </c>
      <c r="T12" s="56">
        <v>18</v>
      </c>
      <c r="U12" s="56">
        <v>19</v>
      </c>
      <c r="V12" s="56">
        <v>20</v>
      </c>
      <c r="W12" s="56">
        <v>21</v>
      </c>
      <c r="X12" s="56">
        <v>22</v>
      </c>
      <c r="Y12" s="56">
        <v>23</v>
      </c>
      <c r="Z12" s="56">
        <v>24</v>
      </c>
      <c r="AA12" s="56">
        <v>25</v>
      </c>
      <c r="AB12" s="56">
        <v>26</v>
      </c>
      <c r="AC12" s="56">
        <v>27</v>
      </c>
      <c r="AD12" s="56">
        <v>28</v>
      </c>
      <c r="AE12" s="56">
        <v>29</v>
      </c>
      <c r="AF12" s="56">
        <v>30</v>
      </c>
      <c r="AG12" s="59">
        <v>31</v>
      </c>
      <c r="AH12" s="60" t="s">
        <v>15</v>
      </c>
      <c r="AI12" s="61" t="s">
        <v>31</v>
      </c>
      <c r="AJ12" s="61" t="s">
        <v>16</v>
      </c>
      <c r="AK12" s="61" t="s">
        <v>17</v>
      </c>
      <c r="AL12" s="61" t="s">
        <v>18</v>
      </c>
      <c r="AM12" s="62" t="s">
        <v>32</v>
      </c>
      <c r="AN12" s="77" t="s">
        <v>19</v>
      </c>
      <c r="AO12" s="78" t="s">
        <v>33</v>
      </c>
      <c r="AP12" s="60" t="s">
        <v>15</v>
      </c>
      <c r="AQ12" s="58" t="s">
        <v>20</v>
      </c>
      <c r="AR12" s="91"/>
      <c r="AS12" s="31"/>
      <c r="AT12" s="31"/>
      <c r="AU12" s="31"/>
      <c r="AV12" s="31"/>
    </row>
    <row r="13" spans="1:48" s="9" customFormat="1" ht="15.4" hidden="1" customHeight="1" x14ac:dyDescent="0.2">
      <c r="A13" s="8"/>
      <c r="B13" s="36">
        <v>1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>
        <v>2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40">
        <v>9</v>
      </c>
      <c r="AI13" s="41">
        <v>3</v>
      </c>
      <c r="AJ13" s="41">
        <v>4</v>
      </c>
      <c r="AK13" s="41">
        <v>5</v>
      </c>
      <c r="AL13" s="41">
        <v>6</v>
      </c>
      <c r="AM13" s="42">
        <v>7</v>
      </c>
      <c r="AN13" s="79">
        <v>8</v>
      </c>
      <c r="AO13" s="80"/>
      <c r="AP13" s="40">
        <v>9</v>
      </c>
      <c r="AQ13" s="53">
        <v>10</v>
      </c>
      <c r="AR13" s="92"/>
      <c r="AS13" s="43" t="s">
        <v>25</v>
      </c>
      <c r="AT13" s="43"/>
      <c r="AU13" s="43">
        <v>2009</v>
      </c>
      <c r="AV13" s="43"/>
    </row>
    <row r="14" spans="1:48" s="9" customFormat="1" ht="15.4" hidden="1" customHeight="1" x14ac:dyDescent="0.2">
      <c r="A14" s="8"/>
      <c r="B14" s="36"/>
      <c r="C14" s="44" t="e">
        <f>DATEVALUE(C12&amp;"."&amp;#REF!&amp;"."&amp;$AU$13)</f>
        <v>#REF!</v>
      </c>
      <c r="D14" s="45" t="e">
        <f>DATEVALUE(D12&amp;"."&amp;#REF!&amp;"."&amp;$AU$13)</f>
        <v>#REF!</v>
      </c>
      <c r="E14" s="45" t="e">
        <f>DATEVALUE(E12&amp;"."&amp;#REF!&amp;"."&amp;$AU$13)</f>
        <v>#REF!</v>
      </c>
      <c r="F14" s="45" t="e">
        <f>DATEVALUE(F12&amp;"."&amp;#REF!&amp;"."&amp;$AU$13)</f>
        <v>#REF!</v>
      </c>
      <c r="G14" s="45" t="e">
        <f>DATEVALUE(G12&amp;"."&amp;#REF!&amp;"."&amp;$AU$13)</f>
        <v>#REF!</v>
      </c>
      <c r="H14" s="45" t="e">
        <f>DATEVALUE(H12&amp;"."&amp;#REF!&amp;"."&amp;$AU$13)</f>
        <v>#REF!</v>
      </c>
      <c r="I14" s="45" t="e">
        <f>DATEVALUE(I12&amp;"."&amp;#REF!&amp;"."&amp;$AU$13)</f>
        <v>#REF!</v>
      </c>
      <c r="J14" s="45" t="e">
        <f>DATEVALUE(J12&amp;"."&amp;#REF!&amp;"."&amp;$AU$13)</f>
        <v>#REF!</v>
      </c>
      <c r="K14" s="45" t="e">
        <f>DATEVALUE(K12&amp;"."&amp;#REF!&amp;"."&amp;$AU$13)</f>
        <v>#REF!</v>
      </c>
      <c r="L14" s="45" t="e">
        <f>DATEVALUE(L12&amp;"."&amp;#REF!&amp;"."&amp;$AU$13)</f>
        <v>#REF!</v>
      </c>
      <c r="M14" s="45" t="e">
        <f>DATEVALUE(M12&amp;"."&amp;#REF!&amp;"."&amp;$AU$13)</f>
        <v>#REF!</v>
      </c>
      <c r="N14" s="45" t="e">
        <f>DATEVALUE(N12&amp;"."&amp;#REF!&amp;"."&amp;$AU$13)</f>
        <v>#REF!</v>
      </c>
      <c r="O14" s="45" t="e">
        <f>DATEVALUE(O12&amp;"."&amp;#REF!&amp;"."&amp;$AU$13)</f>
        <v>#REF!</v>
      </c>
      <c r="P14" s="45" t="e">
        <f>DATEVALUE(P12&amp;"."&amp;#REF!&amp;"."&amp;$AU$13)</f>
        <v>#REF!</v>
      </c>
      <c r="Q14" s="45" t="e">
        <f>DATEVALUE(Q12&amp;"."&amp;#REF!&amp;"."&amp;$AU$13)</f>
        <v>#REF!</v>
      </c>
      <c r="R14" s="45" t="e">
        <f>DATEVALUE(R12&amp;"."&amp;#REF!&amp;"."&amp;$AU$13)</f>
        <v>#REF!</v>
      </c>
      <c r="S14" s="45" t="e">
        <f>DATEVALUE(S12&amp;"."&amp;#REF!&amp;"."&amp;$AU$13)</f>
        <v>#REF!</v>
      </c>
      <c r="T14" s="45" t="e">
        <f>DATEVALUE(T12&amp;"."&amp;#REF!&amp;"."&amp;$AU$13)</f>
        <v>#REF!</v>
      </c>
      <c r="U14" s="45" t="e">
        <f>DATEVALUE(U12&amp;"."&amp;#REF!&amp;"."&amp;$AU$13)</f>
        <v>#REF!</v>
      </c>
      <c r="V14" s="45" t="e">
        <f>DATEVALUE(V12&amp;"."&amp;#REF!&amp;"."&amp;$AU$13)</f>
        <v>#REF!</v>
      </c>
      <c r="W14" s="45" t="e">
        <f>DATEVALUE(W12&amp;"."&amp;#REF!&amp;"."&amp;$AU$13)</f>
        <v>#REF!</v>
      </c>
      <c r="X14" s="45" t="e">
        <f>DATEVALUE(X12&amp;"."&amp;#REF!&amp;"."&amp;$AU$13)</f>
        <v>#REF!</v>
      </c>
      <c r="Y14" s="45" t="e">
        <f>DATEVALUE(Y12&amp;"."&amp;#REF!&amp;"."&amp;$AU$13)</f>
        <v>#REF!</v>
      </c>
      <c r="Z14" s="45" t="e">
        <f>DATEVALUE(Z12&amp;"."&amp;#REF!&amp;"."&amp;$AU$13)</f>
        <v>#REF!</v>
      </c>
      <c r="AA14" s="45" t="e">
        <f>DATEVALUE(AA12&amp;"."&amp;#REF!&amp;"."&amp;$AU$13)</f>
        <v>#REF!</v>
      </c>
      <c r="AB14" s="45" t="e">
        <f>DATEVALUE(AB12&amp;"."&amp;#REF!&amp;"."&amp;$AU$13)</f>
        <v>#REF!</v>
      </c>
      <c r="AC14" s="45" t="e">
        <f>DATEVALUE(AC12&amp;"."&amp;#REF!&amp;"."&amp;$AU$13)</f>
        <v>#REF!</v>
      </c>
      <c r="AD14" s="45" t="e">
        <f>DATEVALUE(AD12&amp;"."&amp;#REF!&amp;"."&amp;$AU$13)</f>
        <v>#REF!</v>
      </c>
      <c r="AE14" s="45" t="e">
        <f>DATEVALUE(AE12&amp;"."&amp;#REF!&amp;"."&amp;$AU$13)</f>
        <v>#REF!</v>
      </c>
      <c r="AF14" s="45" t="e">
        <f>DATEVALUE(AF12&amp;"."&amp;#REF!&amp;"."&amp;$AU$13)</f>
        <v>#REF!</v>
      </c>
      <c r="AG14" s="46" t="e">
        <f>DATEVALUE(AG12&amp;"."&amp;#REF!&amp;"."&amp;$AU$13)</f>
        <v>#REF!</v>
      </c>
      <c r="AH14" s="40"/>
      <c r="AI14" s="41"/>
      <c r="AJ14" s="41"/>
      <c r="AK14" s="41"/>
      <c r="AL14" s="41"/>
      <c r="AM14" s="47"/>
      <c r="AN14" s="79"/>
      <c r="AO14" s="80"/>
      <c r="AP14" s="40"/>
      <c r="AQ14" s="52"/>
      <c r="AR14" s="92"/>
      <c r="AS14" s="43"/>
      <c r="AT14" s="43"/>
      <c r="AU14" s="43"/>
      <c r="AV14" s="43"/>
    </row>
    <row r="15" spans="1:48" s="9" customFormat="1" ht="15.4" hidden="1" customHeight="1" x14ac:dyDescent="0.2">
      <c r="A15" s="8"/>
      <c r="B15" s="36"/>
      <c r="C15" s="48" t="e">
        <f>WEEKDAY(C14,2)</f>
        <v>#REF!</v>
      </c>
      <c r="D15" s="49" t="e">
        <f t="shared" ref="D15:AG15" si="0">WEEKDAY(D14,2)</f>
        <v>#REF!</v>
      </c>
      <c r="E15" s="49" t="e">
        <f t="shared" si="0"/>
        <v>#REF!</v>
      </c>
      <c r="F15" s="49" t="e">
        <f t="shared" si="0"/>
        <v>#REF!</v>
      </c>
      <c r="G15" s="49" t="e">
        <f t="shared" si="0"/>
        <v>#REF!</v>
      </c>
      <c r="H15" s="49" t="e">
        <f t="shared" si="0"/>
        <v>#REF!</v>
      </c>
      <c r="I15" s="49" t="e">
        <f t="shared" si="0"/>
        <v>#REF!</v>
      </c>
      <c r="J15" s="49" t="e">
        <f t="shared" si="0"/>
        <v>#REF!</v>
      </c>
      <c r="K15" s="49" t="e">
        <f t="shared" si="0"/>
        <v>#REF!</v>
      </c>
      <c r="L15" s="49" t="e">
        <f t="shared" si="0"/>
        <v>#REF!</v>
      </c>
      <c r="M15" s="49" t="e">
        <f t="shared" si="0"/>
        <v>#REF!</v>
      </c>
      <c r="N15" s="49" t="e">
        <f t="shared" si="0"/>
        <v>#REF!</v>
      </c>
      <c r="O15" s="49" t="e">
        <f t="shared" si="0"/>
        <v>#REF!</v>
      </c>
      <c r="P15" s="49" t="e">
        <f t="shared" si="0"/>
        <v>#REF!</v>
      </c>
      <c r="Q15" s="49" t="e">
        <f t="shared" si="0"/>
        <v>#REF!</v>
      </c>
      <c r="R15" s="49" t="e">
        <f t="shared" si="0"/>
        <v>#REF!</v>
      </c>
      <c r="S15" s="49" t="e">
        <f t="shared" si="0"/>
        <v>#REF!</v>
      </c>
      <c r="T15" s="49" t="e">
        <f t="shared" si="0"/>
        <v>#REF!</v>
      </c>
      <c r="U15" s="49" t="e">
        <f t="shared" si="0"/>
        <v>#REF!</v>
      </c>
      <c r="V15" s="49" t="e">
        <f t="shared" si="0"/>
        <v>#REF!</v>
      </c>
      <c r="W15" s="49" t="e">
        <f t="shared" si="0"/>
        <v>#REF!</v>
      </c>
      <c r="X15" s="49" t="e">
        <f t="shared" si="0"/>
        <v>#REF!</v>
      </c>
      <c r="Y15" s="49" t="e">
        <f t="shared" si="0"/>
        <v>#REF!</v>
      </c>
      <c r="Z15" s="49" t="e">
        <f t="shared" si="0"/>
        <v>#REF!</v>
      </c>
      <c r="AA15" s="49" t="e">
        <f t="shared" si="0"/>
        <v>#REF!</v>
      </c>
      <c r="AB15" s="49" t="e">
        <f t="shared" si="0"/>
        <v>#REF!</v>
      </c>
      <c r="AC15" s="49" t="e">
        <f t="shared" si="0"/>
        <v>#REF!</v>
      </c>
      <c r="AD15" s="49" t="e">
        <f t="shared" si="0"/>
        <v>#REF!</v>
      </c>
      <c r="AE15" s="49" t="e">
        <f t="shared" si="0"/>
        <v>#REF!</v>
      </c>
      <c r="AF15" s="49" t="e">
        <f t="shared" si="0"/>
        <v>#REF!</v>
      </c>
      <c r="AG15" s="50" t="e">
        <f t="shared" si="0"/>
        <v>#REF!</v>
      </c>
      <c r="AH15" s="40"/>
      <c r="AI15" s="41"/>
      <c r="AJ15" s="41"/>
      <c r="AK15" s="41"/>
      <c r="AL15" s="41"/>
      <c r="AM15" s="47"/>
      <c r="AN15" s="79"/>
      <c r="AO15" s="80"/>
      <c r="AP15" s="40"/>
      <c r="AQ15" s="52"/>
      <c r="AR15" s="92"/>
      <c r="AS15" s="43"/>
      <c r="AT15" s="43"/>
      <c r="AU15" s="43"/>
      <c r="AV15" s="43"/>
    </row>
    <row r="16" spans="1:48" ht="12.75" customHeight="1" x14ac:dyDescent="0.2">
      <c r="A16" s="10"/>
      <c r="B16" s="115" t="s">
        <v>5</v>
      </c>
      <c r="C16" s="83">
        <v>1</v>
      </c>
      <c r="D16" s="83">
        <v>2</v>
      </c>
      <c r="E16" s="83">
        <v>3</v>
      </c>
      <c r="F16" s="116">
        <v>4</v>
      </c>
      <c r="G16" s="116">
        <v>5</v>
      </c>
      <c r="H16" s="147">
        <v>6</v>
      </c>
      <c r="I16" s="83">
        <v>7</v>
      </c>
      <c r="J16" s="83">
        <v>8</v>
      </c>
      <c r="K16" s="83">
        <v>9</v>
      </c>
      <c r="L16" s="83">
        <v>10</v>
      </c>
      <c r="M16" s="116">
        <v>11</v>
      </c>
      <c r="N16" s="116">
        <v>12</v>
      </c>
      <c r="O16" s="147">
        <v>13</v>
      </c>
      <c r="P16" s="83">
        <v>14</v>
      </c>
      <c r="Q16" s="83">
        <v>15</v>
      </c>
      <c r="R16" s="83">
        <v>16</v>
      </c>
      <c r="S16" s="83">
        <v>17</v>
      </c>
      <c r="T16" s="116">
        <v>18</v>
      </c>
      <c r="U16" s="116">
        <v>19</v>
      </c>
      <c r="V16" s="147">
        <v>20</v>
      </c>
      <c r="W16" s="83">
        <v>21</v>
      </c>
      <c r="X16" s="83">
        <v>22</v>
      </c>
      <c r="Y16" s="83">
        <v>23</v>
      </c>
      <c r="Z16" s="83">
        <v>24</v>
      </c>
      <c r="AA16" s="116">
        <v>25</v>
      </c>
      <c r="AB16" s="116">
        <v>26</v>
      </c>
      <c r="AC16" s="147">
        <v>27</v>
      </c>
      <c r="AD16" s="83">
        <v>28</v>
      </c>
      <c r="AE16" s="83">
        <v>29</v>
      </c>
      <c r="AF16" s="83">
        <v>30</v>
      </c>
      <c r="AG16" s="84"/>
      <c r="AH16" s="117">
        <v>157.4</v>
      </c>
      <c r="AI16" s="118"/>
      <c r="AJ16" s="119"/>
      <c r="AK16" s="108"/>
      <c r="AL16" s="108"/>
      <c r="AM16" s="109"/>
      <c r="AN16" s="110"/>
      <c r="AO16" s="110"/>
      <c r="AP16" s="117">
        <v>175</v>
      </c>
      <c r="AQ16" s="120"/>
      <c r="AR16" s="66"/>
      <c r="AS16" s="65" t="s">
        <v>23</v>
      </c>
      <c r="AT16" s="22" t="s">
        <v>45</v>
      </c>
      <c r="AU16" s="64">
        <v>11.67</v>
      </c>
      <c r="AV16" s="31"/>
    </row>
    <row r="17" spans="1:48" ht="15.4" customHeight="1" x14ac:dyDescent="0.2">
      <c r="A17" s="10"/>
      <c r="B17" s="173" t="s">
        <v>44</v>
      </c>
      <c r="C17" s="155" t="s">
        <v>45</v>
      </c>
      <c r="D17" s="83" t="s">
        <v>46</v>
      </c>
      <c r="E17" s="83"/>
      <c r="F17" s="83"/>
      <c r="G17" s="83" t="s">
        <v>45</v>
      </c>
      <c r="H17" s="83" t="s">
        <v>46</v>
      </c>
      <c r="I17" s="83"/>
      <c r="J17" s="83"/>
      <c r="K17" s="83" t="s">
        <v>45</v>
      </c>
      <c r="L17" s="83" t="s">
        <v>46</v>
      </c>
      <c r="M17" s="83"/>
      <c r="N17" s="83"/>
      <c r="O17" s="83" t="s">
        <v>45</v>
      </c>
      <c r="P17" s="83" t="s">
        <v>46</v>
      </c>
      <c r="Q17" s="83"/>
      <c r="R17" s="83"/>
      <c r="S17" s="83" t="s">
        <v>45</v>
      </c>
      <c r="T17" s="147" t="s">
        <v>32</v>
      </c>
      <c r="U17" s="147"/>
      <c r="V17" s="147"/>
      <c r="W17" s="147" t="s">
        <v>45</v>
      </c>
      <c r="X17" s="147" t="s">
        <v>46</v>
      </c>
      <c r="Y17" s="147"/>
      <c r="Z17" s="147"/>
      <c r="AA17" s="147" t="s">
        <v>45</v>
      </c>
      <c r="AB17" s="147" t="s">
        <v>46</v>
      </c>
      <c r="AC17" s="147"/>
      <c r="AD17" s="147"/>
      <c r="AE17" s="147" t="s">
        <v>45</v>
      </c>
      <c r="AF17" s="147" t="s">
        <v>51</v>
      </c>
      <c r="AG17" s="84"/>
      <c r="AH17" s="105"/>
      <c r="AI17" s="121">
        <f>COUNTIF(C17:AG17,$AT$16)*$AU$16+COUNTIF(C17:AG17,$AT$17)*$AU$17+COUNTIF(C17:AG17,$AT$18)*$AU$18+COUNTIF(C17:AG17,$AT$19)*$AU$19+COUNTIF(C17:AG17,$AT$20)*$AU$20</f>
        <v>164.17000000000002</v>
      </c>
      <c r="AJ17" s="107"/>
      <c r="AK17" s="109"/>
      <c r="AL17" s="108"/>
      <c r="AM17" s="109" t="s">
        <v>68</v>
      </c>
      <c r="AN17" s="110">
        <f t="shared" ref="AN17:AN36" si="1">AI17+AJ17+AK17+AL17</f>
        <v>164.17000000000002</v>
      </c>
      <c r="AO17" s="110">
        <f t="shared" ref="AO17:AO36" si="2">AM17+AN17</f>
        <v>175.50000000000003</v>
      </c>
      <c r="AP17" s="105"/>
      <c r="AQ17" s="111">
        <f t="shared" ref="AQ17:AQ22" si="3">AN17-$AP$16</f>
        <v>-10.829999999999984</v>
      </c>
      <c r="AR17" s="68">
        <f>AN17-AP16</f>
        <v>-10.829999999999984</v>
      </c>
      <c r="AS17" s="65"/>
      <c r="AT17" s="22" t="s">
        <v>53</v>
      </c>
      <c r="AU17" s="22">
        <v>8</v>
      </c>
      <c r="AV17" s="31"/>
    </row>
    <row r="18" spans="1:48" ht="15.4" customHeight="1" x14ac:dyDescent="0.2">
      <c r="A18" s="10"/>
      <c r="B18" s="173" t="s">
        <v>49</v>
      </c>
      <c r="C18" s="147"/>
      <c r="D18" s="147" t="s">
        <v>45</v>
      </c>
      <c r="E18" s="147" t="s">
        <v>46</v>
      </c>
      <c r="F18" s="83"/>
      <c r="G18" s="83"/>
      <c r="H18" s="83" t="s">
        <v>45</v>
      </c>
      <c r="I18" s="83" t="s">
        <v>46</v>
      </c>
      <c r="J18" s="83"/>
      <c r="K18" s="83"/>
      <c r="L18" s="83" t="s">
        <v>32</v>
      </c>
      <c r="M18" s="83" t="s">
        <v>32</v>
      </c>
      <c r="N18" s="83"/>
      <c r="O18" s="83"/>
      <c r="P18" s="83" t="s">
        <v>45</v>
      </c>
      <c r="Q18" s="83" t="s">
        <v>46</v>
      </c>
      <c r="R18" s="83"/>
      <c r="S18" s="83"/>
      <c r="T18" s="83" t="s">
        <v>45</v>
      </c>
      <c r="U18" s="83" t="s">
        <v>46</v>
      </c>
      <c r="V18" s="83"/>
      <c r="W18" s="83"/>
      <c r="X18" s="83" t="s">
        <v>45</v>
      </c>
      <c r="Y18" s="83" t="s">
        <v>46</v>
      </c>
      <c r="Z18" s="83"/>
      <c r="AA18" s="83"/>
      <c r="AB18" s="83" t="s">
        <v>45</v>
      </c>
      <c r="AC18" s="83" t="s">
        <v>46</v>
      </c>
      <c r="AD18" s="83"/>
      <c r="AE18" s="83"/>
      <c r="AF18" s="83" t="s">
        <v>45</v>
      </c>
      <c r="AG18" s="122"/>
      <c r="AH18" s="105"/>
      <c r="AI18" s="121">
        <f>COUNTIF(C18:AG18,$AT$16)*$AU$16+COUNTIF(C18:AG18,$AT$17)*$AU$17+COUNTIF(C18:AG18,$AT$18)*$AU$18+COUNTIF(C18:AG18,$AT$19)*$AU$19+COUNTIF(C18:AG18,$AT$20)*$AU$20</f>
        <v>149.67000000000002</v>
      </c>
      <c r="AJ18" s="107"/>
      <c r="AK18" s="109"/>
      <c r="AL18" s="108"/>
      <c r="AM18" s="109" t="s">
        <v>79</v>
      </c>
      <c r="AN18" s="110">
        <f t="shared" si="1"/>
        <v>149.67000000000002</v>
      </c>
      <c r="AO18" s="110">
        <f t="shared" si="2"/>
        <v>172.67000000000002</v>
      </c>
      <c r="AP18" s="105"/>
      <c r="AQ18" s="111">
        <f t="shared" si="3"/>
        <v>-25.329999999999984</v>
      </c>
      <c r="AR18" s="68">
        <f>AN18-AP16</f>
        <v>-25.329999999999984</v>
      </c>
      <c r="AS18" s="65" t="s">
        <v>24</v>
      </c>
      <c r="AT18" s="22" t="s">
        <v>46</v>
      </c>
      <c r="AU18" s="64">
        <v>11.33</v>
      </c>
      <c r="AV18" s="31"/>
    </row>
    <row r="19" spans="1:48" ht="15.4" customHeight="1" thickBot="1" x14ac:dyDescent="0.25">
      <c r="A19" s="7"/>
      <c r="B19" s="173" t="s">
        <v>47</v>
      </c>
      <c r="C19" s="147" t="s">
        <v>52</v>
      </c>
      <c r="D19" s="83"/>
      <c r="E19" s="83" t="s">
        <v>45</v>
      </c>
      <c r="F19" s="83" t="s">
        <v>46</v>
      </c>
      <c r="G19" s="83"/>
      <c r="H19" s="83"/>
      <c r="I19" s="83" t="s">
        <v>45</v>
      </c>
      <c r="J19" s="83" t="s">
        <v>46</v>
      </c>
      <c r="K19" s="83"/>
      <c r="L19" s="83"/>
      <c r="M19" s="83" t="s">
        <v>32</v>
      </c>
      <c r="N19" s="83" t="s">
        <v>32</v>
      </c>
      <c r="O19" s="83"/>
      <c r="P19" s="83"/>
      <c r="Q19" s="83" t="s">
        <v>45</v>
      </c>
      <c r="R19" s="83" t="s">
        <v>46</v>
      </c>
      <c r="S19" s="83"/>
      <c r="T19" s="83"/>
      <c r="U19" s="83" t="s">
        <v>45</v>
      </c>
      <c r="V19" s="83" t="s">
        <v>46</v>
      </c>
      <c r="W19" s="83"/>
      <c r="X19" s="83"/>
      <c r="Y19" s="136" t="s">
        <v>45</v>
      </c>
      <c r="Z19" s="136" t="s">
        <v>46</v>
      </c>
      <c r="AA19" s="136"/>
      <c r="AB19" s="136"/>
      <c r="AC19" s="136" t="s">
        <v>45</v>
      </c>
      <c r="AD19" s="136" t="s">
        <v>46</v>
      </c>
      <c r="AE19" s="136"/>
      <c r="AF19" s="136"/>
      <c r="AG19" s="122"/>
      <c r="AH19" s="105"/>
      <c r="AI19" s="121">
        <f>COUNTIF(C19:AG19,$AT$16)*$AU$16+COUNTIF(C19:AG19,$AT$17)*$AU$17+COUNTIF(C19:AG19,$AT$18)*$AU$18+COUNTIF(C19:AG19,$AT$19)*$AU$19+COUNTIF(C19:AG19,$AT$20)*$AU$20+COUNTIF(C19:AG19,$AT$25)*$AU$25</f>
        <v>146.5</v>
      </c>
      <c r="AJ19" s="107"/>
      <c r="AK19" s="109"/>
      <c r="AL19" s="108"/>
      <c r="AM19" s="109" t="s">
        <v>79</v>
      </c>
      <c r="AN19" s="110">
        <f t="shared" si="1"/>
        <v>146.5</v>
      </c>
      <c r="AO19" s="110">
        <f t="shared" si="2"/>
        <v>169.5</v>
      </c>
      <c r="AP19" s="105"/>
      <c r="AQ19" s="111">
        <f t="shared" si="3"/>
        <v>-28.5</v>
      </c>
      <c r="AR19" s="68">
        <f>AN19-AP16</f>
        <v>-28.5</v>
      </c>
      <c r="AS19" s="65"/>
      <c r="AT19" s="22" t="s">
        <v>51</v>
      </c>
      <c r="AU19" s="64">
        <v>2.83</v>
      </c>
      <c r="AV19" s="31"/>
    </row>
    <row r="20" spans="1:48" ht="15.4" customHeight="1" x14ac:dyDescent="0.2">
      <c r="A20" s="10"/>
      <c r="B20" s="173" t="s">
        <v>48</v>
      </c>
      <c r="C20" s="83" t="s">
        <v>46</v>
      </c>
      <c r="D20" s="83"/>
      <c r="E20" s="83"/>
      <c r="F20" s="83" t="s">
        <v>45</v>
      </c>
      <c r="G20" s="83" t="s">
        <v>46</v>
      </c>
      <c r="H20" s="83"/>
      <c r="I20" s="83"/>
      <c r="J20" s="83" t="s">
        <v>45</v>
      </c>
      <c r="K20" s="83" t="s">
        <v>46</v>
      </c>
      <c r="L20" s="83"/>
      <c r="M20" s="83"/>
      <c r="N20" s="83" t="s">
        <v>45</v>
      </c>
      <c r="O20" s="83" t="s">
        <v>46</v>
      </c>
      <c r="P20" s="83"/>
      <c r="Q20" s="83"/>
      <c r="R20" s="83" t="s">
        <v>45</v>
      </c>
      <c r="S20" s="83" t="s">
        <v>46</v>
      </c>
      <c r="T20" s="83"/>
      <c r="U20" s="83"/>
      <c r="V20" s="83" t="s">
        <v>45</v>
      </c>
      <c r="W20" s="83" t="s">
        <v>46</v>
      </c>
      <c r="X20" s="83"/>
      <c r="Y20" s="83"/>
      <c r="Z20" s="83" t="s">
        <v>45</v>
      </c>
      <c r="AA20" s="83" t="s">
        <v>46</v>
      </c>
      <c r="AB20" s="83"/>
      <c r="AC20" s="83"/>
      <c r="AD20" s="83" t="s">
        <v>45</v>
      </c>
      <c r="AE20" s="83" t="s">
        <v>46</v>
      </c>
      <c r="AF20" s="83"/>
      <c r="AG20" s="122"/>
      <c r="AH20" s="105"/>
      <c r="AI20" s="121">
        <f>COUNTIF(C20:AG20,$AT$16)*$AU$16+COUNTIF(C20:AG20,$AT$17)*$AU$17+COUNTIF(C20:AG20,$AT$18)*$AU$18+COUNTIF(C20:AG20,$AT$19)*$AU$19+COUNTIF(C20:AG20,$AT$20)*$AU$20+COUNTIF(C20:AG20,$AT$25)*$AU$25+COUNTIF(C20:AG20,$AT$32)*$AU$32+COUNTIF(C20:AG20,$AT$33)*$AU$33</f>
        <v>172.32999999999998</v>
      </c>
      <c r="AJ20" s="107"/>
      <c r="AK20" s="109"/>
      <c r="AL20" s="108"/>
      <c r="AM20" s="109"/>
      <c r="AN20" s="110">
        <f t="shared" si="1"/>
        <v>172.32999999999998</v>
      </c>
      <c r="AO20" s="110">
        <f t="shared" si="2"/>
        <v>172.32999999999998</v>
      </c>
      <c r="AP20" s="105"/>
      <c r="AQ20" s="111">
        <f t="shared" si="3"/>
        <v>-2.6700000000000159</v>
      </c>
      <c r="AR20" s="68">
        <f>AN20-AP16</f>
        <v>-2.6700000000000159</v>
      </c>
      <c r="AS20" s="65"/>
      <c r="AT20" s="22" t="s">
        <v>52</v>
      </c>
      <c r="AU20" s="22">
        <v>8.5</v>
      </c>
      <c r="AV20" s="31"/>
    </row>
    <row r="21" spans="1:48" ht="15.4" customHeight="1" x14ac:dyDescent="0.2">
      <c r="A21" s="10"/>
      <c r="B21" s="173" t="s">
        <v>58</v>
      </c>
      <c r="C21" s="83" t="s">
        <v>53</v>
      </c>
      <c r="D21" s="83" t="s">
        <v>53</v>
      </c>
      <c r="E21" s="83" t="s">
        <v>53</v>
      </c>
      <c r="F21" s="83"/>
      <c r="G21" s="83"/>
      <c r="H21" s="83" t="s">
        <v>53</v>
      </c>
      <c r="I21" s="83" t="s">
        <v>53</v>
      </c>
      <c r="J21" s="83" t="s">
        <v>53</v>
      </c>
      <c r="K21" s="83" t="s">
        <v>53</v>
      </c>
      <c r="L21" s="83"/>
      <c r="M21" s="83" t="s">
        <v>45</v>
      </c>
      <c r="N21" s="83" t="s">
        <v>46</v>
      </c>
      <c r="O21" s="83"/>
      <c r="P21" s="83"/>
      <c r="Q21" s="83" t="s">
        <v>53</v>
      </c>
      <c r="R21" s="83" t="s">
        <v>53</v>
      </c>
      <c r="S21" s="83" t="s">
        <v>53</v>
      </c>
      <c r="T21" s="83"/>
      <c r="U21" s="83"/>
      <c r="V21" s="83" t="s">
        <v>53</v>
      </c>
      <c r="W21" s="83" t="s">
        <v>53</v>
      </c>
      <c r="X21" s="83" t="s">
        <v>53</v>
      </c>
      <c r="Y21" s="83" t="s">
        <v>45</v>
      </c>
      <c r="Z21" s="83" t="s">
        <v>46</v>
      </c>
      <c r="AA21" s="83"/>
      <c r="AB21" s="83"/>
      <c r="AC21" s="83" t="s">
        <v>45</v>
      </c>
      <c r="AD21" s="83" t="s">
        <v>46</v>
      </c>
      <c r="AE21" s="83"/>
      <c r="AF21" s="83"/>
      <c r="AG21" s="122"/>
      <c r="AH21" s="105"/>
      <c r="AI21" s="121">
        <f>COUNTIF(C21:AG21,$AT$16)*$AU$16+COUNTIF(C21:AG21,$AT$17)*$AU$17+COUNTIF(C21:AG21,$AT$18)*$AU$18+COUNTIF(C21:AG21,$AT$19)*$AU$19+COUNTIF(C21:AG21,$AT$20)*$AU$20+COUNTIF(C21:AG21,$AT$21)*$AU$21</f>
        <v>173</v>
      </c>
      <c r="AJ21" s="107"/>
      <c r="AK21" s="109"/>
      <c r="AL21" s="108"/>
      <c r="AM21" s="109"/>
      <c r="AN21" s="110">
        <f t="shared" si="1"/>
        <v>173</v>
      </c>
      <c r="AO21" s="110">
        <f t="shared" si="2"/>
        <v>173</v>
      </c>
      <c r="AP21" s="105"/>
      <c r="AQ21" s="111">
        <f t="shared" si="3"/>
        <v>-2</v>
      </c>
      <c r="AR21" s="68">
        <f>AN21-AP16</f>
        <v>-2</v>
      </c>
      <c r="AS21" s="65"/>
      <c r="AT21" s="22" t="s">
        <v>54</v>
      </c>
      <c r="AU21" s="22">
        <v>7</v>
      </c>
      <c r="AV21" s="31"/>
    </row>
    <row r="22" spans="1:48" ht="15.4" customHeight="1" x14ac:dyDescent="0.2">
      <c r="A22" s="10"/>
      <c r="B22" s="173" t="s">
        <v>50</v>
      </c>
      <c r="C22" s="83"/>
      <c r="D22" s="83"/>
      <c r="E22" s="83"/>
      <c r="F22" s="83"/>
      <c r="G22" s="83"/>
      <c r="H22" s="83" t="s">
        <v>53</v>
      </c>
      <c r="I22" s="83" t="s">
        <v>53</v>
      </c>
      <c r="J22" s="83" t="s">
        <v>53</v>
      </c>
      <c r="K22" s="83"/>
      <c r="L22" s="83" t="s">
        <v>45</v>
      </c>
      <c r="M22" s="83" t="s">
        <v>46</v>
      </c>
      <c r="N22" s="83"/>
      <c r="O22" s="83"/>
      <c r="P22" s="83" t="s">
        <v>53</v>
      </c>
      <c r="Q22" s="83" t="s">
        <v>53</v>
      </c>
      <c r="R22" s="128" t="s">
        <v>110</v>
      </c>
      <c r="S22" s="83"/>
      <c r="T22" s="83" t="s">
        <v>46</v>
      </c>
      <c r="U22" s="83"/>
      <c r="V22" s="83"/>
      <c r="W22" s="83" t="s">
        <v>53</v>
      </c>
      <c r="X22" s="83" t="s">
        <v>53</v>
      </c>
      <c r="Y22" s="83" t="s">
        <v>53</v>
      </c>
      <c r="Z22" s="83" t="s">
        <v>53</v>
      </c>
      <c r="AA22" s="83"/>
      <c r="AB22" s="83"/>
      <c r="AC22" s="83" t="s">
        <v>53</v>
      </c>
      <c r="AD22" s="83" t="s">
        <v>53</v>
      </c>
      <c r="AE22" s="83" t="s">
        <v>53</v>
      </c>
      <c r="AF22" s="83"/>
      <c r="AG22" s="122"/>
      <c r="AH22" s="105"/>
      <c r="AI22" s="121">
        <f>COUNTIF(C22:AG22,$AT$16)*$AU$16+COUNTIF(C22:AG22,$AT$17)*$AU$17+COUNTIF(C22:AG22,$AT$18)*$AU$18+COUNTIF(C22:AG22,$AT$19)*$AU$19+COUNTIF(C22:AG22,$AT$20)*$AU$20+COUNTIF(C22:AG22,$AT$21)*$AU$21+COUNTIF(C22:AG22,$AT$40)*$AU$40+COUNTIF(C22:AG22,$AT$41)*$AU$41+COUNTIF(C22:AG22,$AT$42)*$AU$42+COUNTIF(C22:AG22,$AT$43)*$AU$43</f>
        <v>139</v>
      </c>
      <c r="AJ22" s="107"/>
      <c r="AK22" s="109"/>
      <c r="AL22" s="108"/>
      <c r="AM22" s="109"/>
      <c r="AN22" s="110">
        <f>AI22+AJ22+AK22+AL22</f>
        <v>139</v>
      </c>
      <c r="AO22" s="110">
        <f>AM22+AN22</f>
        <v>139</v>
      </c>
      <c r="AP22" s="105"/>
      <c r="AQ22" s="111">
        <f t="shared" si="3"/>
        <v>-36</v>
      </c>
      <c r="AR22" s="68">
        <f>AN22-AP16</f>
        <v>-36</v>
      </c>
      <c r="AS22" s="65"/>
      <c r="AT22" s="140" t="s">
        <v>56</v>
      </c>
      <c r="AU22" s="140">
        <v>0.17</v>
      </c>
      <c r="AV22" s="153"/>
    </row>
    <row r="23" spans="1:48" ht="15.4" customHeight="1" x14ac:dyDescent="0.2">
      <c r="A23" s="10"/>
      <c r="B23" s="115" t="s">
        <v>6</v>
      </c>
      <c r="C23" s="134">
        <v>1</v>
      </c>
      <c r="D23" s="116">
        <v>2</v>
      </c>
      <c r="E23" s="116">
        <v>3</v>
      </c>
      <c r="F23" s="116">
        <v>4</v>
      </c>
      <c r="G23" s="83">
        <v>5</v>
      </c>
      <c r="H23" s="83">
        <v>6</v>
      </c>
      <c r="I23" s="83">
        <v>7</v>
      </c>
      <c r="J23" s="83">
        <v>8</v>
      </c>
      <c r="K23" s="134">
        <v>9</v>
      </c>
      <c r="L23" s="116">
        <v>10</v>
      </c>
      <c r="M23" s="116">
        <v>11</v>
      </c>
      <c r="N23" s="83">
        <v>12</v>
      </c>
      <c r="O23" s="83">
        <v>13</v>
      </c>
      <c r="P23" s="83">
        <v>14</v>
      </c>
      <c r="Q23" s="83">
        <v>15</v>
      </c>
      <c r="R23" s="116">
        <v>16</v>
      </c>
      <c r="S23" s="116">
        <v>17</v>
      </c>
      <c r="T23" s="147">
        <v>18</v>
      </c>
      <c r="U23" s="83">
        <v>19</v>
      </c>
      <c r="V23" s="83">
        <v>20</v>
      </c>
      <c r="W23" s="83">
        <v>21</v>
      </c>
      <c r="X23" s="83">
        <v>22</v>
      </c>
      <c r="Y23" s="116">
        <v>23</v>
      </c>
      <c r="Z23" s="116">
        <v>24</v>
      </c>
      <c r="AA23" s="147">
        <v>25</v>
      </c>
      <c r="AB23" s="83">
        <v>26</v>
      </c>
      <c r="AC23" s="83">
        <v>27</v>
      </c>
      <c r="AD23" s="83">
        <v>28</v>
      </c>
      <c r="AE23" s="83">
        <v>29</v>
      </c>
      <c r="AF23" s="116">
        <v>30</v>
      </c>
      <c r="AG23" s="116">
        <v>31</v>
      </c>
      <c r="AH23" s="117">
        <v>135.80000000000001</v>
      </c>
      <c r="AI23" s="118"/>
      <c r="AJ23" s="119"/>
      <c r="AK23" s="108"/>
      <c r="AL23" s="108"/>
      <c r="AM23" s="109"/>
      <c r="AN23" s="110"/>
      <c r="AO23" s="110"/>
      <c r="AP23" s="117">
        <v>143</v>
      </c>
      <c r="AQ23" s="120"/>
      <c r="AR23" s="66"/>
      <c r="AS23" s="88"/>
      <c r="AT23" s="140" t="s">
        <v>55</v>
      </c>
      <c r="AU23" s="142">
        <v>3.66</v>
      </c>
      <c r="AV23" s="153"/>
    </row>
    <row r="24" spans="1:48" ht="15.4" customHeight="1" x14ac:dyDescent="0.2">
      <c r="A24" s="10"/>
      <c r="B24" s="173" t="s">
        <v>44</v>
      </c>
      <c r="C24" s="147" t="s">
        <v>52</v>
      </c>
      <c r="D24" s="147"/>
      <c r="E24" s="147" t="s">
        <v>45</v>
      </c>
      <c r="F24" s="147" t="s">
        <v>46</v>
      </c>
      <c r="G24" s="147"/>
      <c r="H24" s="147"/>
      <c r="I24" s="83" t="s">
        <v>45</v>
      </c>
      <c r="J24" s="83" t="s">
        <v>46</v>
      </c>
      <c r="K24" s="83"/>
      <c r="L24" s="83"/>
      <c r="M24" s="83" t="s">
        <v>45</v>
      </c>
      <c r="N24" s="83" t="s">
        <v>46</v>
      </c>
      <c r="O24" s="83"/>
      <c r="P24" s="83"/>
      <c r="Q24" s="83" t="s">
        <v>45</v>
      </c>
      <c r="R24" s="83" t="s">
        <v>46</v>
      </c>
      <c r="S24" s="83"/>
      <c r="T24" s="83"/>
      <c r="U24" s="83" t="s">
        <v>45</v>
      </c>
      <c r="V24" s="83" t="s">
        <v>46</v>
      </c>
      <c r="W24" s="83"/>
      <c r="X24" s="83"/>
      <c r="Y24" s="128" t="s">
        <v>60</v>
      </c>
      <c r="Z24" s="83" t="s">
        <v>32</v>
      </c>
      <c r="AA24" s="83"/>
      <c r="AB24" s="83"/>
      <c r="AC24" s="83" t="s">
        <v>45</v>
      </c>
      <c r="AD24" s="83" t="s">
        <v>46</v>
      </c>
      <c r="AE24" s="83"/>
      <c r="AF24" s="83"/>
      <c r="AG24" s="83" t="s">
        <v>45</v>
      </c>
      <c r="AH24" s="105"/>
      <c r="AI24" s="121">
        <f>COUNTIF(C24:AG24,$AT$16)*$AU$16+COUNTIF(C24:AG24,$AT$17)*$AU$17+COUNTIF(C24:AG24,$AT$18)*$AU$18+COUNTIF(C24:AG24,$AT$19)*$AU$19+COUNTIF(C24:AG24,$AT$20)*$AU$20+COUNTIF(C24:AG24,$AT$27)*$AU$27+COUNTIF(C24:AG24,$AT$28)*$AU$28</f>
        <v>160.17000000000002</v>
      </c>
      <c r="AJ24" s="107"/>
      <c r="AK24" s="109"/>
      <c r="AL24" s="108"/>
      <c r="AM24" s="109" t="s">
        <v>86</v>
      </c>
      <c r="AN24" s="110">
        <f t="shared" si="1"/>
        <v>160.17000000000002</v>
      </c>
      <c r="AO24" s="110">
        <f t="shared" si="2"/>
        <v>181.17000000000002</v>
      </c>
      <c r="AP24" s="105"/>
      <c r="AQ24" s="111">
        <f t="shared" ref="AQ24:AQ29" si="4">AN24-$AP$23</f>
        <v>17.170000000000016</v>
      </c>
      <c r="AR24" s="68">
        <f t="shared" ref="AR24:AR29" si="5">AQ24+AR17</f>
        <v>6.3400000000000318</v>
      </c>
      <c r="AS24" s="88"/>
      <c r="AT24" s="140" t="s">
        <v>57</v>
      </c>
      <c r="AU24" s="141">
        <v>3.34</v>
      </c>
      <c r="AV24" s="153"/>
    </row>
    <row r="25" spans="1:48" ht="15.4" customHeight="1" x14ac:dyDescent="0.2">
      <c r="A25" s="10"/>
      <c r="B25" s="173" t="s">
        <v>49</v>
      </c>
      <c r="C25" s="83" t="s">
        <v>46</v>
      </c>
      <c r="D25" s="83"/>
      <c r="E25" s="83"/>
      <c r="F25" s="83" t="s">
        <v>45</v>
      </c>
      <c r="G25" s="83" t="s">
        <v>46</v>
      </c>
      <c r="H25" s="83"/>
      <c r="I25" s="83"/>
      <c r="J25" s="83" t="s">
        <v>45</v>
      </c>
      <c r="K25" s="83" t="s">
        <v>46</v>
      </c>
      <c r="L25" s="83"/>
      <c r="M25" s="83"/>
      <c r="N25" s="83" t="s">
        <v>32</v>
      </c>
      <c r="O25" s="83" t="s">
        <v>46</v>
      </c>
      <c r="P25" s="83"/>
      <c r="Q25" s="83"/>
      <c r="R25" s="83" t="s">
        <v>45</v>
      </c>
      <c r="S25" s="83" t="s">
        <v>46</v>
      </c>
      <c r="T25" s="83"/>
      <c r="U25" s="83"/>
      <c r="V25" s="83" t="s">
        <v>45</v>
      </c>
      <c r="W25" s="83" t="s">
        <v>46</v>
      </c>
      <c r="X25" s="83"/>
      <c r="Y25" s="83"/>
      <c r="Z25" s="83" t="s">
        <v>45</v>
      </c>
      <c r="AA25" s="83" t="s">
        <v>46</v>
      </c>
      <c r="AB25" s="83"/>
      <c r="AC25" s="83"/>
      <c r="AD25" s="83" t="s">
        <v>45</v>
      </c>
      <c r="AE25" s="83" t="s">
        <v>46</v>
      </c>
      <c r="AF25" s="83"/>
      <c r="AG25" s="83"/>
      <c r="AH25" s="105"/>
      <c r="AI25" s="121">
        <f>COUNTIF(C25:AG25,$AT$16)*$AU$16+COUNTIF(C25:AG25,$AT$17)*$AU$17+COUNTIF(C25:AG25,$AT$18)*$AU$18+COUNTIF(C25:AG25,$AT$19)*$AU$19+COUNTIF(C25:AG25,$AT$20)*$AU$20</f>
        <v>160.66</v>
      </c>
      <c r="AJ25" s="107"/>
      <c r="AK25" s="109"/>
      <c r="AL25" s="108"/>
      <c r="AM25" s="109" t="s">
        <v>85</v>
      </c>
      <c r="AN25" s="110">
        <f t="shared" si="1"/>
        <v>160.66</v>
      </c>
      <c r="AO25" s="110">
        <f t="shared" si="2"/>
        <v>172.32999999999998</v>
      </c>
      <c r="AP25" s="105"/>
      <c r="AQ25" s="111">
        <f t="shared" si="4"/>
        <v>17.659999999999997</v>
      </c>
      <c r="AR25" s="68">
        <f t="shared" si="5"/>
        <v>-7.6699999999999875</v>
      </c>
      <c r="AS25" s="89"/>
      <c r="AT25" s="142" t="s">
        <v>59</v>
      </c>
      <c r="AU25" s="143">
        <v>6.17</v>
      </c>
      <c r="AV25" s="153"/>
    </row>
    <row r="26" spans="1:48" ht="15.4" customHeight="1" x14ac:dyDescent="0.2">
      <c r="A26" s="10"/>
      <c r="B26" s="173" t="s">
        <v>47</v>
      </c>
      <c r="C26" s="136"/>
      <c r="D26" s="136" t="s">
        <v>46</v>
      </c>
      <c r="E26" s="136"/>
      <c r="F26" s="136"/>
      <c r="G26" s="83" t="s">
        <v>45</v>
      </c>
      <c r="H26" s="83" t="s">
        <v>46</v>
      </c>
      <c r="I26" s="83"/>
      <c r="J26" s="83"/>
      <c r="K26" s="83" t="s">
        <v>45</v>
      </c>
      <c r="L26" s="83" t="s">
        <v>46</v>
      </c>
      <c r="M26" s="83"/>
      <c r="N26" s="83"/>
      <c r="O26" s="83" t="s">
        <v>45</v>
      </c>
      <c r="P26" s="83" t="s">
        <v>46</v>
      </c>
      <c r="Q26" s="83"/>
      <c r="R26" s="83"/>
      <c r="S26" s="83" t="s">
        <v>45</v>
      </c>
      <c r="T26" s="83" t="s">
        <v>46</v>
      </c>
      <c r="U26" s="83"/>
      <c r="V26" s="83"/>
      <c r="W26" s="83" t="s">
        <v>45</v>
      </c>
      <c r="X26" s="83" t="s">
        <v>46</v>
      </c>
      <c r="Y26" s="83"/>
      <c r="Z26" s="83"/>
      <c r="AA26" s="83" t="s">
        <v>45</v>
      </c>
      <c r="AB26" s="83" t="s">
        <v>46</v>
      </c>
      <c r="AC26" s="83"/>
      <c r="AD26" s="83"/>
      <c r="AE26" s="83" t="s">
        <v>45</v>
      </c>
      <c r="AF26" s="83" t="s">
        <v>46</v>
      </c>
      <c r="AG26" s="83"/>
      <c r="AH26" s="105"/>
      <c r="AI26" s="121">
        <f>COUNTIF(C26:AG26,$AT$16)*$AU$16+COUNTIF(C26:AG26,$AT$17)*$AU$17+COUNTIF(C26:AG26,$AT$18)*$AU$18+COUNTIF(C26:AG26,$AT$19)*$AU$19+COUNTIF(C26:AG26,$AT$20)*$AU$20</f>
        <v>172.32999999999998</v>
      </c>
      <c r="AJ26" s="107"/>
      <c r="AK26" s="109"/>
      <c r="AL26" s="108"/>
      <c r="AM26" s="109"/>
      <c r="AN26" s="110">
        <f t="shared" si="1"/>
        <v>172.32999999999998</v>
      </c>
      <c r="AO26" s="110">
        <f t="shared" si="2"/>
        <v>172.32999999999998</v>
      </c>
      <c r="AP26" s="105"/>
      <c r="AQ26" s="111">
        <f t="shared" si="4"/>
        <v>29.329999999999984</v>
      </c>
      <c r="AR26" s="68">
        <f t="shared" si="5"/>
        <v>0.82999999999998408</v>
      </c>
      <c r="AS26" s="89"/>
      <c r="AT26" s="142" t="s">
        <v>65</v>
      </c>
      <c r="AU26" s="143">
        <v>3</v>
      </c>
      <c r="AV26" s="153"/>
    </row>
    <row r="27" spans="1:48" ht="15.4" customHeight="1" x14ac:dyDescent="0.2">
      <c r="A27" s="10"/>
      <c r="B27" s="173" t="s">
        <v>48</v>
      </c>
      <c r="C27" s="83"/>
      <c r="D27" s="83" t="s">
        <v>45</v>
      </c>
      <c r="E27" s="83" t="s">
        <v>46</v>
      </c>
      <c r="F27" s="83"/>
      <c r="G27" s="83"/>
      <c r="H27" s="83" t="s">
        <v>45</v>
      </c>
      <c r="I27" s="83" t="s">
        <v>46</v>
      </c>
      <c r="J27" s="83"/>
      <c r="K27" s="83"/>
      <c r="L27" s="83" t="s">
        <v>32</v>
      </c>
      <c r="M27" s="83" t="s">
        <v>32</v>
      </c>
      <c r="N27" s="83"/>
      <c r="O27" s="83"/>
      <c r="P27" s="136" t="s">
        <v>45</v>
      </c>
      <c r="Q27" s="136" t="s">
        <v>46</v>
      </c>
      <c r="R27" s="136"/>
      <c r="S27" s="136"/>
      <c r="T27" s="136" t="s">
        <v>45</v>
      </c>
      <c r="U27" s="136" t="s">
        <v>46</v>
      </c>
      <c r="V27" s="136"/>
      <c r="W27" s="136"/>
      <c r="X27" s="136" t="s">
        <v>45</v>
      </c>
      <c r="Y27" s="136" t="s">
        <v>46</v>
      </c>
      <c r="Z27" s="136"/>
      <c r="AA27" s="136"/>
      <c r="AB27" s="136" t="s">
        <v>45</v>
      </c>
      <c r="AC27" s="136" t="s">
        <v>46</v>
      </c>
      <c r="AD27" s="136"/>
      <c r="AE27" s="136"/>
      <c r="AF27" s="136" t="s">
        <v>45</v>
      </c>
      <c r="AG27" s="136" t="s">
        <v>51</v>
      </c>
      <c r="AH27" s="105"/>
      <c r="AI27" s="121">
        <f>COUNTIF(C27:AG27,$AT$16)*$AU$16+COUNTIF(C27:AG27,$AT$17)*$AU$17+COUNTIF(C27:AG27,$AT$18)*$AU$18+COUNTIF(C27:AG27,$AT$19)*$AU$19+COUNTIF(C27:AG27,$AT$20)*$AU$20</f>
        <v>152.50000000000003</v>
      </c>
      <c r="AJ27" s="107"/>
      <c r="AK27" s="109"/>
      <c r="AL27" s="108"/>
      <c r="AM27" s="109" t="s">
        <v>79</v>
      </c>
      <c r="AN27" s="110">
        <f t="shared" si="1"/>
        <v>152.50000000000003</v>
      </c>
      <c r="AO27" s="110">
        <f t="shared" si="2"/>
        <v>175.50000000000003</v>
      </c>
      <c r="AP27" s="105"/>
      <c r="AQ27" s="111">
        <f t="shared" si="4"/>
        <v>9.5000000000000284</v>
      </c>
      <c r="AR27" s="68">
        <f t="shared" si="5"/>
        <v>6.8300000000000125</v>
      </c>
      <c r="AS27" s="89"/>
      <c r="AT27" s="142" t="s">
        <v>60</v>
      </c>
      <c r="AU27" s="142">
        <v>2</v>
      </c>
      <c r="AV27" s="153"/>
    </row>
    <row r="28" spans="1:48" ht="15.4" customHeight="1" x14ac:dyDescent="0.2">
      <c r="A28" s="10"/>
      <c r="B28" s="173" t="s">
        <v>58</v>
      </c>
      <c r="C28" s="130"/>
      <c r="D28" s="83"/>
      <c r="E28" s="83"/>
      <c r="F28" s="83"/>
      <c r="G28" s="83" t="s">
        <v>53</v>
      </c>
      <c r="H28" s="83" t="s">
        <v>53</v>
      </c>
      <c r="I28" s="83" t="s">
        <v>53</v>
      </c>
      <c r="J28" s="83" t="s">
        <v>54</v>
      </c>
      <c r="K28" s="83"/>
      <c r="L28" s="83"/>
      <c r="M28" s="83"/>
      <c r="N28" s="83" t="s">
        <v>45</v>
      </c>
      <c r="O28" s="83" t="s">
        <v>53</v>
      </c>
      <c r="P28" s="83" t="s">
        <v>53</v>
      </c>
      <c r="Q28" s="83" t="s">
        <v>53</v>
      </c>
      <c r="R28" s="83"/>
      <c r="S28" s="83"/>
      <c r="T28" s="83" t="s">
        <v>53</v>
      </c>
      <c r="U28" s="83" t="s">
        <v>53</v>
      </c>
      <c r="V28" s="83" t="s">
        <v>53</v>
      </c>
      <c r="W28" s="83" t="s">
        <v>53</v>
      </c>
      <c r="X28" s="83"/>
      <c r="Y28" s="83" t="s">
        <v>45</v>
      </c>
      <c r="Z28" s="83" t="s">
        <v>46</v>
      </c>
      <c r="AA28" s="83"/>
      <c r="AB28" s="83"/>
      <c r="AC28" s="83" t="s">
        <v>53</v>
      </c>
      <c r="AD28" s="83" t="s">
        <v>53</v>
      </c>
      <c r="AE28" s="83" t="s">
        <v>53</v>
      </c>
      <c r="AF28" s="83"/>
      <c r="AG28" s="83"/>
      <c r="AH28" s="105"/>
      <c r="AI28" s="121">
        <f>COUNTIF(C28:AG28,$AT$16)*$AU$16+COUNTIF(C28:AG28,$AT$17)*$AU$17+COUNTIF(C28:AG28,$AT$18)*$AU$18+COUNTIF(C28:AG28,$AT$19)*$AU$19+COUNTIF(C28:AG28,$AT$20)*$AU$20+COUNTIF(C28:AG28,$AT$21)*$AU$21+COUNTIF(C28:AG28,$AT$33)*$AU$33</f>
        <v>145.67000000000002</v>
      </c>
      <c r="AJ28" s="107"/>
      <c r="AK28" s="109"/>
      <c r="AL28" s="108"/>
      <c r="AM28" s="109"/>
      <c r="AN28" s="110">
        <f t="shared" si="1"/>
        <v>145.67000000000002</v>
      </c>
      <c r="AO28" s="110">
        <f t="shared" si="2"/>
        <v>145.67000000000002</v>
      </c>
      <c r="AP28" s="105"/>
      <c r="AQ28" s="111">
        <f t="shared" si="4"/>
        <v>2.6700000000000159</v>
      </c>
      <c r="AR28" s="68">
        <f t="shared" si="5"/>
        <v>0.67000000000001592</v>
      </c>
      <c r="AS28" s="89"/>
      <c r="AT28" s="142" t="s">
        <v>61</v>
      </c>
      <c r="AU28" s="142">
        <v>10.84</v>
      </c>
      <c r="AV28" s="153"/>
    </row>
    <row r="29" spans="1:48" ht="15.4" customHeight="1" x14ac:dyDescent="0.2">
      <c r="A29" s="10"/>
      <c r="B29" s="173" t="s">
        <v>50</v>
      </c>
      <c r="C29" s="83" t="s">
        <v>45</v>
      </c>
      <c r="D29" s="83" t="s">
        <v>46</v>
      </c>
      <c r="E29" s="83"/>
      <c r="F29" s="83"/>
      <c r="G29" s="83" t="s">
        <v>53</v>
      </c>
      <c r="H29" s="83" t="s">
        <v>53</v>
      </c>
      <c r="I29" s="83" t="s">
        <v>53</v>
      </c>
      <c r="J29" s="83"/>
      <c r="K29" s="83"/>
      <c r="L29" s="83" t="s">
        <v>45</v>
      </c>
      <c r="M29" s="83" t="s">
        <v>46</v>
      </c>
      <c r="N29" s="83"/>
      <c r="O29" s="83"/>
      <c r="P29" s="83" t="s">
        <v>45</v>
      </c>
      <c r="Q29" s="83" t="s">
        <v>46</v>
      </c>
      <c r="R29" s="83"/>
      <c r="S29" s="83"/>
      <c r="T29" s="83" t="s">
        <v>45</v>
      </c>
      <c r="U29" s="83" t="s">
        <v>46</v>
      </c>
      <c r="V29" s="83"/>
      <c r="W29" s="83"/>
      <c r="X29" s="83" t="s">
        <v>45</v>
      </c>
      <c r="Y29" s="83" t="s">
        <v>46</v>
      </c>
      <c r="Z29" s="83"/>
      <c r="AA29" s="83"/>
      <c r="AB29" s="83" t="s">
        <v>45</v>
      </c>
      <c r="AC29" s="83" t="s">
        <v>46</v>
      </c>
      <c r="AD29" s="83"/>
      <c r="AE29" s="83"/>
      <c r="AF29" s="83" t="s">
        <v>45</v>
      </c>
      <c r="AG29" s="83" t="s">
        <v>51</v>
      </c>
      <c r="AH29" s="105"/>
      <c r="AI29" s="121">
        <f>COUNTIF(C29:AG29,$AT$16)*$AU$16+COUNTIF(C29:AG29,$AT$17)*$AU$17+COUNTIF(C29:AG29,$AT$18)*$AU$18+COUNTIF(C29:AG29,$AT$19)*$AU$19+COUNTIF(C29:AG29,$AT$20)*$AU$20+COUNTIF(C29:AG29,$AT$21)*$AU$21</f>
        <v>176.50000000000003</v>
      </c>
      <c r="AJ29" s="107"/>
      <c r="AK29" s="109"/>
      <c r="AL29" s="108"/>
      <c r="AM29" s="109"/>
      <c r="AN29" s="110">
        <f>AI29+AJ29+AK29+AL29</f>
        <v>176.50000000000003</v>
      </c>
      <c r="AO29" s="110">
        <f>AM29+AN29</f>
        <v>176.50000000000003</v>
      </c>
      <c r="AP29" s="105"/>
      <c r="AQ29" s="111">
        <f t="shared" si="4"/>
        <v>33.500000000000028</v>
      </c>
      <c r="AR29" s="68">
        <f t="shared" si="5"/>
        <v>-2.4999999999999716</v>
      </c>
      <c r="AS29" s="89"/>
      <c r="AT29" s="142" t="s">
        <v>64</v>
      </c>
      <c r="AU29" s="142">
        <v>5.17</v>
      </c>
      <c r="AV29" s="153"/>
    </row>
    <row r="30" spans="1:48" ht="12.75" customHeight="1" x14ac:dyDescent="0.2">
      <c r="A30" s="10"/>
      <c r="B30" s="115" t="s">
        <v>7</v>
      </c>
      <c r="C30" s="147">
        <v>1</v>
      </c>
      <c r="D30" s="83">
        <v>2</v>
      </c>
      <c r="E30" s="83">
        <v>3</v>
      </c>
      <c r="F30" s="83">
        <v>4</v>
      </c>
      <c r="G30" s="83">
        <v>5</v>
      </c>
      <c r="H30" s="116">
        <v>6</v>
      </c>
      <c r="I30" s="116">
        <v>7</v>
      </c>
      <c r="J30" s="147">
        <v>8</v>
      </c>
      <c r="K30" s="83">
        <v>9</v>
      </c>
      <c r="L30" s="83">
        <v>10</v>
      </c>
      <c r="M30" s="83">
        <v>11</v>
      </c>
      <c r="N30" s="134">
        <v>12</v>
      </c>
      <c r="O30" s="116">
        <v>13</v>
      </c>
      <c r="P30" s="116">
        <v>14</v>
      </c>
      <c r="Q30" s="147">
        <v>15</v>
      </c>
      <c r="R30" s="83">
        <v>16</v>
      </c>
      <c r="S30" s="83">
        <v>17</v>
      </c>
      <c r="T30" s="83">
        <v>18</v>
      </c>
      <c r="U30" s="83">
        <v>19</v>
      </c>
      <c r="V30" s="116">
        <v>20</v>
      </c>
      <c r="W30" s="116">
        <v>21</v>
      </c>
      <c r="X30" s="147">
        <v>22</v>
      </c>
      <c r="Y30" s="83">
        <v>23</v>
      </c>
      <c r="Z30" s="83">
        <v>24</v>
      </c>
      <c r="AA30" s="83">
        <v>25</v>
      </c>
      <c r="AB30" s="83">
        <v>26</v>
      </c>
      <c r="AC30" s="116">
        <v>27</v>
      </c>
      <c r="AD30" s="116">
        <v>28</v>
      </c>
      <c r="AE30" s="147">
        <v>29</v>
      </c>
      <c r="AF30" s="83">
        <v>30</v>
      </c>
      <c r="AG30" s="84"/>
      <c r="AH30" s="117">
        <v>150.19999999999999</v>
      </c>
      <c r="AI30" s="118"/>
      <c r="AJ30" s="119"/>
      <c r="AK30" s="108"/>
      <c r="AL30" s="108"/>
      <c r="AM30" s="109"/>
      <c r="AN30" s="110"/>
      <c r="AO30" s="110"/>
      <c r="AP30" s="117">
        <v>167</v>
      </c>
      <c r="AQ30" s="109"/>
      <c r="AR30" s="66"/>
      <c r="AS30" s="66"/>
      <c r="AT30" s="142" t="s">
        <v>62</v>
      </c>
      <c r="AU30" s="142">
        <v>1.33</v>
      </c>
      <c r="AV30" s="153"/>
    </row>
    <row r="31" spans="1:48" ht="15.4" customHeight="1" x14ac:dyDescent="0.2">
      <c r="A31" s="10"/>
      <c r="B31" s="173" t="s">
        <v>44</v>
      </c>
      <c r="C31" s="83" t="s">
        <v>46</v>
      </c>
      <c r="D31" s="83"/>
      <c r="E31" s="83"/>
      <c r="F31" s="137" t="s">
        <v>45</v>
      </c>
      <c r="G31" s="136" t="s">
        <v>46</v>
      </c>
      <c r="H31" s="136"/>
      <c r="I31" s="136"/>
      <c r="J31" s="136" t="s">
        <v>45</v>
      </c>
      <c r="K31" s="136" t="s">
        <v>46</v>
      </c>
      <c r="L31" s="136"/>
      <c r="M31" s="136"/>
      <c r="N31" s="137"/>
      <c r="O31" s="136" t="s">
        <v>46</v>
      </c>
      <c r="P31" s="136"/>
      <c r="Q31" s="136"/>
      <c r="R31" s="136" t="s">
        <v>45</v>
      </c>
      <c r="S31" s="136" t="s">
        <v>46</v>
      </c>
      <c r="T31" s="136"/>
      <c r="U31" s="136"/>
      <c r="V31" s="137" t="s">
        <v>45</v>
      </c>
      <c r="W31" s="136" t="s">
        <v>46</v>
      </c>
      <c r="X31" s="136"/>
      <c r="Y31" s="136"/>
      <c r="Z31" s="136" t="s">
        <v>45</v>
      </c>
      <c r="AA31" s="136" t="s">
        <v>46</v>
      </c>
      <c r="AB31" s="136"/>
      <c r="AC31" s="136"/>
      <c r="AD31" s="137" t="s">
        <v>45</v>
      </c>
      <c r="AE31" s="136" t="s">
        <v>46</v>
      </c>
      <c r="AF31" s="136"/>
      <c r="AG31" s="84"/>
      <c r="AH31" s="105"/>
      <c r="AI31" s="121">
        <f>COUNTIF(C31:AG31,$AT$16)*$AU$16+COUNTIF(C31:AG31,$AT$17)*$AU$17+COUNTIF(C31:AG31,$AT$18)*$AU$18+COUNTIF(C31:AG31,$AT$19)*$AU$19+COUNTIF(C31:AG31,$AT$20)*$AU$20+COUNTIF(C31:AG31,$AT$21)*$AU$21+COUNTIF(C31:AG31,$AT$22)*$AU$22+COUNTIF(C31:AG31,$AT$28)*$AU$28</f>
        <v>160.66</v>
      </c>
      <c r="AJ31" s="107"/>
      <c r="AK31" s="108"/>
      <c r="AL31" s="108"/>
      <c r="AM31" s="109"/>
      <c r="AN31" s="110">
        <f t="shared" si="1"/>
        <v>160.66</v>
      </c>
      <c r="AO31" s="110">
        <f t="shared" si="2"/>
        <v>160.66</v>
      </c>
      <c r="AP31" s="105"/>
      <c r="AQ31" s="111">
        <f t="shared" ref="AQ31:AQ36" si="6">AN31-$AP$30</f>
        <v>-6.3400000000000034</v>
      </c>
      <c r="AR31" s="145">
        <f>AQ31+AR24</f>
        <v>2.8421709430404007E-14</v>
      </c>
      <c r="AS31" s="66"/>
      <c r="AT31" s="142" t="s">
        <v>66</v>
      </c>
      <c r="AU31" s="142">
        <v>6.99</v>
      </c>
      <c r="AV31" s="153"/>
    </row>
    <row r="32" spans="1:48" ht="15.4" customHeight="1" x14ac:dyDescent="0.2">
      <c r="A32" s="10"/>
      <c r="B32" s="173" t="s">
        <v>49</v>
      </c>
      <c r="C32" s="83" t="s">
        <v>45</v>
      </c>
      <c r="D32" s="83" t="s">
        <v>46</v>
      </c>
      <c r="E32" s="83"/>
      <c r="F32" s="83"/>
      <c r="G32" s="123" t="s">
        <v>45</v>
      </c>
      <c r="H32" s="83" t="s">
        <v>46</v>
      </c>
      <c r="I32" s="83"/>
      <c r="J32" s="83"/>
      <c r="K32" s="128" t="s">
        <v>61</v>
      </c>
      <c r="L32" s="83" t="s">
        <v>46</v>
      </c>
      <c r="M32" s="83"/>
      <c r="N32" s="83"/>
      <c r="O32" s="123" t="s">
        <v>45</v>
      </c>
      <c r="P32" s="83" t="s">
        <v>46</v>
      </c>
      <c r="Q32" s="83"/>
      <c r="R32" s="83"/>
      <c r="S32" s="83" t="s">
        <v>45</v>
      </c>
      <c r="T32" s="147" t="s">
        <v>46</v>
      </c>
      <c r="U32" s="83"/>
      <c r="V32" s="83"/>
      <c r="W32" s="123" t="s">
        <v>45</v>
      </c>
      <c r="X32" s="83" t="s">
        <v>46</v>
      </c>
      <c r="Y32" s="83"/>
      <c r="Z32" s="83"/>
      <c r="AA32" s="83" t="s">
        <v>45</v>
      </c>
      <c r="AB32" s="83" t="s">
        <v>46</v>
      </c>
      <c r="AC32" s="83"/>
      <c r="AD32" s="83"/>
      <c r="AE32" s="123" t="s">
        <v>45</v>
      </c>
      <c r="AF32" s="83" t="s">
        <v>51</v>
      </c>
      <c r="AG32" s="84"/>
      <c r="AH32" s="105"/>
      <c r="AI32" s="121">
        <f>COUNTIF(C32:AG32,$AT$16)*$AU$16+COUNTIF(C32:AG32,$AT$17)*$AU$17+COUNTIF(C32:AG32,$AT$18)*$AU$18+COUNTIF(C32:AG32,$AT$19)*$AU$19+COUNTIF(C32:AG32,$AT$20)*$AU$20+COUNTIF(C32:AG32,$AT$21)*$AU$21+COUNTIF(C32:AG32,$AT$22)*$AU$22+COUNTIF(C32:AG32,$AT$28)*$AU$28+COUNTIF(C32:AG32,$AT$29)*$AU$29</f>
        <v>174.67000000000002</v>
      </c>
      <c r="AJ32" s="107"/>
      <c r="AK32" s="108"/>
      <c r="AL32" s="108"/>
      <c r="AM32" s="109" t="s">
        <v>88</v>
      </c>
      <c r="AN32" s="110">
        <f t="shared" si="1"/>
        <v>174.67000000000002</v>
      </c>
      <c r="AO32" s="110">
        <f t="shared" si="2"/>
        <v>175.50000000000003</v>
      </c>
      <c r="AP32" s="105"/>
      <c r="AQ32" s="111">
        <f t="shared" si="6"/>
        <v>7.6700000000000159</v>
      </c>
      <c r="AR32" s="145">
        <f>AQ32+AR25</f>
        <v>2.8421709430404007E-14</v>
      </c>
      <c r="AS32" s="66"/>
      <c r="AT32" s="142" t="s">
        <v>67</v>
      </c>
      <c r="AU32" s="142">
        <v>2.34</v>
      </c>
      <c r="AV32" s="153"/>
    </row>
    <row r="33" spans="1:49" ht="15.4" customHeight="1" x14ac:dyDescent="0.2">
      <c r="A33" s="10"/>
      <c r="B33" s="173" t="s">
        <v>47</v>
      </c>
      <c r="C33" s="83"/>
      <c r="D33" s="83" t="s">
        <v>45</v>
      </c>
      <c r="E33" s="83" t="s">
        <v>46</v>
      </c>
      <c r="F33" s="83"/>
      <c r="G33" s="83"/>
      <c r="H33" s="123" t="s">
        <v>45</v>
      </c>
      <c r="I33" s="83" t="s">
        <v>46</v>
      </c>
      <c r="J33" s="83"/>
      <c r="K33" s="83"/>
      <c r="L33" s="123" t="s">
        <v>45</v>
      </c>
      <c r="M33" s="83" t="s">
        <v>46</v>
      </c>
      <c r="N33" s="83"/>
      <c r="O33" s="83"/>
      <c r="P33" s="123" t="s">
        <v>45</v>
      </c>
      <c r="Q33" s="83" t="s">
        <v>46</v>
      </c>
      <c r="R33" s="83"/>
      <c r="S33" s="83"/>
      <c r="T33" s="156" t="s">
        <v>64</v>
      </c>
      <c r="U33" s="83" t="s">
        <v>46</v>
      </c>
      <c r="V33" s="83"/>
      <c r="W33" s="83"/>
      <c r="X33" s="123" t="s">
        <v>45</v>
      </c>
      <c r="Y33" s="83" t="s">
        <v>46</v>
      </c>
      <c r="Z33" s="83"/>
      <c r="AA33" s="83"/>
      <c r="AB33" s="123" t="s">
        <v>45</v>
      </c>
      <c r="AC33" s="83" t="s">
        <v>46</v>
      </c>
      <c r="AD33" s="83"/>
      <c r="AE33" s="83"/>
      <c r="AF33" s="123" t="s">
        <v>45</v>
      </c>
      <c r="AG33" s="84"/>
      <c r="AH33" s="105"/>
      <c r="AI33" s="121">
        <f>COUNTIF(C33:AG33,$AT$16)*$AU$16+COUNTIF(C33:AG33,$AT$17)*$AU$17+COUNTIF(C33:AG33,$AT$18)*$AU$18+COUNTIF(C33:AG33,$AT$19)*$AU$19+COUNTIF(C33:AG33,$AT$20)*$AU$20+COUNTIF(C33:AG33,$AT$21)*$AU$21+COUNTIF(C33:AG33,$AT$22)*$AU$22+COUNTIF(C33:AG33,$AT$26)*$AU$26+COUNTIF(C33:AG33,$AT$29)*$AU$29+COUNTIF(C33:AG33,$AT$30)*$AU$30</f>
        <v>166.17</v>
      </c>
      <c r="AJ33" s="107"/>
      <c r="AK33" s="108"/>
      <c r="AL33" s="108"/>
      <c r="AM33" s="109" t="s">
        <v>89</v>
      </c>
      <c r="AN33" s="110">
        <f t="shared" si="1"/>
        <v>166.17</v>
      </c>
      <c r="AO33" s="110">
        <f t="shared" si="2"/>
        <v>172.67</v>
      </c>
      <c r="AP33" s="105"/>
      <c r="AQ33" s="111">
        <f t="shared" si="6"/>
        <v>-0.83000000000001251</v>
      </c>
      <c r="AR33" s="145">
        <f>AQ33+AR26</f>
        <v>-2.8421709430404007E-14</v>
      </c>
      <c r="AS33" s="66"/>
      <c r="AT33" s="142" t="s">
        <v>69</v>
      </c>
      <c r="AU33" s="142">
        <v>3.33</v>
      </c>
      <c r="AV33" s="153"/>
    </row>
    <row r="34" spans="1:49" ht="15.4" customHeight="1" x14ac:dyDescent="0.2">
      <c r="A34" s="10"/>
      <c r="B34" s="173" t="s">
        <v>48</v>
      </c>
      <c r="C34" s="147" t="s">
        <v>32</v>
      </c>
      <c r="D34" s="83"/>
      <c r="E34" s="83" t="s">
        <v>45</v>
      </c>
      <c r="F34" s="83" t="s">
        <v>46</v>
      </c>
      <c r="G34" s="83"/>
      <c r="H34" s="83"/>
      <c r="I34" s="123" t="s">
        <v>45</v>
      </c>
      <c r="J34" s="83" t="s">
        <v>46</v>
      </c>
      <c r="K34" s="83"/>
      <c r="L34" s="83"/>
      <c r="M34" s="83" t="s">
        <v>45</v>
      </c>
      <c r="N34" s="83" t="s">
        <v>46</v>
      </c>
      <c r="O34" s="83"/>
      <c r="P34" s="83"/>
      <c r="Q34" s="123" t="s">
        <v>45</v>
      </c>
      <c r="R34" s="83" t="s">
        <v>46</v>
      </c>
      <c r="S34" s="83"/>
      <c r="T34" s="147"/>
      <c r="U34" s="83" t="s">
        <v>45</v>
      </c>
      <c r="V34" s="83" t="s">
        <v>46</v>
      </c>
      <c r="W34" s="83"/>
      <c r="X34" s="83"/>
      <c r="Y34" s="146" t="s">
        <v>61</v>
      </c>
      <c r="Z34" s="83" t="s">
        <v>46</v>
      </c>
      <c r="AA34" s="83"/>
      <c r="AB34" s="83"/>
      <c r="AC34" s="83" t="s">
        <v>45</v>
      </c>
      <c r="AD34" s="83" t="s">
        <v>46</v>
      </c>
      <c r="AE34" s="83"/>
      <c r="AF34" s="83"/>
      <c r="AG34" s="84"/>
      <c r="AH34" s="105"/>
      <c r="AI34" s="121">
        <f>COUNTIF(C34:AG34,$AT$16)*$AU$16+COUNTIF(C34:AG34,$AT$17)*$AU$17+COUNTIF(C34:AG34,$AT$18)*$AU$18+COUNTIF(C34:AG34,$AT$19)*$AU$19+COUNTIF(C34:AG34,$AT$20)*$AU$20+COUNTIF(C34:AG34,$AT$21)*$AU$21+COUNTIF(C34:AG34,$AT$21)*$AU$21+COUNTIF(C34:AG34,$AT$26)*$AU$26+COUNTIF(C34:AG34,$AT$28)*$AU$28+COUNTIF(C34:AG34,$AT$29)*$AU$29</f>
        <v>160.16999999999999</v>
      </c>
      <c r="AJ34" s="107"/>
      <c r="AK34" s="108"/>
      <c r="AL34" s="108"/>
      <c r="AM34" s="109" t="s">
        <v>87</v>
      </c>
      <c r="AN34" s="110">
        <f t="shared" si="1"/>
        <v>160.16999999999999</v>
      </c>
      <c r="AO34" s="110">
        <f t="shared" si="2"/>
        <v>169.5</v>
      </c>
      <c r="AP34" s="105"/>
      <c r="AQ34" s="111">
        <f t="shared" si="6"/>
        <v>-6.8300000000000125</v>
      </c>
      <c r="AR34" s="145">
        <f>AQ34+AR27</f>
        <v>0</v>
      </c>
      <c r="AS34" s="31"/>
      <c r="AT34" s="142" t="s">
        <v>76</v>
      </c>
      <c r="AU34" s="142">
        <v>10.67</v>
      </c>
      <c r="AV34" s="153"/>
    </row>
    <row r="35" spans="1:49" ht="15.4" customHeight="1" x14ac:dyDescent="0.2">
      <c r="A35" s="10"/>
      <c r="B35" s="173" t="s">
        <v>58</v>
      </c>
      <c r="C35" s="83" t="s">
        <v>53</v>
      </c>
      <c r="D35" s="83" t="s">
        <v>53</v>
      </c>
      <c r="E35" s="83" t="s">
        <v>53</v>
      </c>
      <c r="F35" s="83" t="s">
        <v>53</v>
      </c>
      <c r="G35" s="83" t="s">
        <v>53</v>
      </c>
      <c r="H35" s="83"/>
      <c r="I35" s="83"/>
      <c r="J35" s="83" t="s">
        <v>53</v>
      </c>
      <c r="K35" s="83" t="s">
        <v>53</v>
      </c>
      <c r="L35" s="83" t="s">
        <v>53</v>
      </c>
      <c r="M35" s="128" t="s">
        <v>77</v>
      </c>
      <c r="N35" s="149"/>
      <c r="O35" s="148"/>
      <c r="P35" s="147"/>
      <c r="Q35" s="83" t="s">
        <v>53</v>
      </c>
      <c r="R35" s="83" t="s">
        <v>53</v>
      </c>
      <c r="S35" s="83" t="s">
        <v>53</v>
      </c>
      <c r="T35" s="147" t="s">
        <v>53</v>
      </c>
      <c r="U35" s="83" t="s">
        <v>53</v>
      </c>
      <c r="V35" s="147"/>
      <c r="W35" s="147"/>
      <c r="X35" s="83" t="s">
        <v>53</v>
      </c>
      <c r="Y35" s="83" t="s">
        <v>53</v>
      </c>
      <c r="Z35" s="83" t="s">
        <v>53</v>
      </c>
      <c r="AA35" s="83" t="s">
        <v>53</v>
      </c>
      <c r="AB35" s="83" t="s">
        <v>53</v>
      </c>
      <c r="AC35" s="147"/>
      <c r="AD35" s="147"/>
      <c r="AE35" s="83" t="s">
        <v>53</v>
      </c>
      <c r="AF35" s="83" t="s">
        <v>53</v>
      </c>
      <c r="AG35" s="84"/>
      <c r="AH35" s="105"/>
      <c r="AI35" s="121">
        <f>COUNTIF(C35:AG35,$AT$16)*$AU$16+COUNTIF(C35:AG35,$AT$17)*$AU$17+COUNTIF(C35:AG35,$AT$18)*$AU$18+COUNTIF(C35:AG35,$AT$19)*$AU$19+COUNTIF(C35:AG35,$AT$20)*$AU$20+COUNTIF(C35:AG35,$AT$21)*$AU$21+COUNTIF(C35:AG35,$AT$23)*$AU$23+COUNTIF(C35:AG35,$AT$31)*$AU$31+COUNTIF(C35:AG35,$AT$32)*$AU$32+COUNTIF(C35:AG35,$AT$38)*$AU$38+COUNTIF(C35:AG35,$AT$39)*$AU$39+COUNTIF(C35:AG35,$AT$36)*$AU$36+COUNTIF(C35:AG35,$AT$37)*$AU$37</f>
        <v>166.33</v>
      </c>
      <c r="AJ35" s="107"/>
      <c r="AK35" s="108"/>
      <c r="AL35" s="108"/>
      <c r="AM35" s="109"/>
      <c r="AN35" s="110">
        <f t="shared" si="1"/>
        <v>166.33</v>
      </c>
      <c r="AO35" s="110">
        <f t="shared" si="2"/>
        <v>166.33</v>
      </c>
      <c r="AP35" s="105"/>
      <c r="AQ35" s="111">
        <f t="shared" si="6"/>
        <v>-0.66999999999998749</v>
      </c>
      <c r="AR35" s="145">
        <f>AR28+AQ35</f>
        <v>2.8421709430404007E-14</v>
      </c>
      <c r="AS35" s="31"/>
      <c r="AT35" s="142" t="s">
        <v>90</v>
      </c>
      <c r="AU35" s="142">
        <v>0.67</v>
      </c>
      <c r="AV35" s="153"/>
    </row>
    <row r="36" spans="1:49" ht="15.4" customHeight="1" x14ac:dyDescent="0.2">
      <c r="A36" s="10"/>
      <c r="B36" s="173" t="s">
        <v>50</v>
      </c>
      <c r="C36" s="147" t="s">
        <v>52</v>
      </c>
      <c r="D36" s="83"/>
      <c r="E36" s="83"/>
      <c r="F36" s="83" t="s">
        <v>45</v>
      </c>
      <c r="G36" s="83" t="s">
        <v>46</v>
      </c>
      <c r="H36" s="83"/>
      <c r="I36" s="83"/>
      <c r="J36" s="83" t="s">
        <v>45</v>
      </c>
      <c r="K36" s="83" t="s">
        <v>46</v>
      </c>
      <c r="L36" s="83"/>
      <c r="M36" s="83"/>
      <c r="N36" s="112" t="s">
        <v>45</v>
      </c>
      <c r="O36" s="123" t="s">
        <v>46</v>
      </c>
      <c r="P36" s="83"/>
      <c r="Q36" s="83"/>
      <c r="R36" s="83" t="s">
        <v>45</v>
      </c>
      <c r="S36" s="83" t="s">
        <v>46</v>
      </c>
      <c r="T36" s="147"/>
      <c r="U36" s="83"/>
      <c r="V36" s="83" t="s">
        <v>45</v>
      </c>
      <c r="W36" s="83" t="s">
        <v>46</v>
      </c>
      <c r="X36" s="83"/>
      <c r="Y36" s="83"/>
      <c r="Z36" s="83" t="s">
        <v>45</v>
      </c>
      <c r="AA36" s="83" t="s">
        <v>46</v>
      </c>
      <c r="AB36" s="83"/>
      <c r="AC36" s="83"/>
      <c r="AD36" s="83" t="s">
        <v>45</v>
      </c>
      <c r="AE36" s="83" t="s">
        <v>46</v>
      </c>
      <c r="AF36" s="83"/>
      <c r="AG36" s="84"/>
      <c r="AH36" s="105"/>
      <c r="AI36" s="121">
        <f>COUNTIF(C36:AG36,$AT$16)*$AU$16+COUNTIF(C36:AG36,$AT$17)*$AU$17+COUNTIF(C36:AG36,$AT$18)*$AU$18+COUNTIF(C36:AG36,$AT$19)*$AU$19+COUNTIF(C36:AG36,$AT$20)*$AU$20+COUNTIF(C36:AG36,$AT$21)*$AU$21+COUNTIF(C36:AG36,$AT$23)*$AU$23+COUNTIF(C36:AG36,$AT$33)*$AU$33</f>
        <v>169.5</v>
      </c>
      <c r="AJ36" s="107"/>
      <c r="AK36" s="108"/>
      <c r="AL36" s="108"/>
      <c r="AM36" s="109"/>
      <c r="AN36" s="110">
        <f t="shared" si="1"/>
        <v>169.5</v>
      </c>
      <c r="AO36" s="110">
        <f t="shared" si="2"/>
        <v>169.5</v>
      </c>
      <c r="AP36" s="105"/>
      <c r="AQ36" s="111">
        <f t="shared" si="6"/>
        <v>2.5</v>
      </c>
      <c r="AR36" s="145">
        <f>AR29+AQ36</f>
        <v>2.8421709430404007E-14</v>
      </c>
      <c r="AS36" s="31"/>
      <c r="AT36" s="142" t="s">
        <v>77</v>
      </c>
      <c r="AU36" s="142">
        <v>6.33</v>
      </c>
      <c r="AV36" s="153"/>
    </row>
    <row r="37" spans="1:49" ht="15.4" customHeight="1" x14ac:dyDescent="0.2">
      <c r="A37" s="11"/>
      <c r="B37" s="13"/>
      <c r="C37" s="15"/>
      <c r="D37" s="15"/>
      <c r="E37" s="15"/>
      <c r="F37" s="15"/>
      <c r="G37" s="15"/>
      <c r="H37" s="15"/>
      <c r="I37" s="15"/>
      <c r="J37" s="18"/>
      <c r="K37" s="18"/>
      <c r="L37" s="18"/>
      <c r="M37" s="19"/>
      <c r="N37" s="19"/>
      <c r="O37" s="20"/>
      <c r="P37" s="20"/>
      <c r="Q37" s="15"/>
      <c r="R37" s="15"/>
      <c r="S37" s="15"/>
      <c r="T37" s="15"/>
      <c r="U37" s="21"/>
      <c r="V37" s="21"/>
      <c r="W37" s="21"/>
      <c r="X37" s="21"/>
      <c r="Y37" s="21"/>
      <c r="Z37" s="21"/>
      <c r="AA37" s="21"/>
      <c r="AB37" s="21"/>
      <c r="AC37" s="15"/>
      <c r="AD37" s="15"/>
      <c r="AE37" s="15"/>
      <c r="AF37" s="15"/>
      <c r="AG37" s="15"/>
      <c r="AH37" s="14"/>
      <c r="AI37" s="14"/>
      <c r="AJ37" s="14"/>
      <c r="AK37" s="14"/>
      <c r="AL37" s="14"/>
      <c r="AM37" s="14"/>
      <c r="AN37" s="21"/>
      <c r="AO37" s="21"/>
      <c r="AP37" s="14"/>
      <c r="AQ37" s="14"/>
      <c r="AR37" s="12"/>
      <c r="AS37" s="31"/>
      <c r="AT37" s="142" t="s">
        <v>93</v>
      </c>
      <c r="AU37" s="142">
        <v>2.99</v>
      </c>
      <c r="AV37" s="153"/>
    </row>
    <row r="38" spans="1:49" s="24" customFormat="1" x14ac:dyDescent="0.2">
      <c r="I38" s="25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I38" s="25"/>
      <c r="AJ38" s="25"/>
      <c r="AK38" s="25"/>
      <c r="AL38" s="25"/>
      <c r="AN38" s="81"/>
      <c r="AO38" s="81"/>
      <c r="AS38" s="31"/>
      <c r="AT38" s="142" t="s">
        <v>94</v>
      </c>
      <c r="AU38" s="142">
        <v>10.66</v>
      </c>
      <c r="AV38" s="31"/>
      <c r="AW38"/>
    </row>
    <row r="39" spans="1:49" ht="18.75" customHeight="1" thickBot="1" x14ac:dyDescent="0.25"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I39" s="2"/>
      <c r="AJ39" s="2"/>
      <c r="AK39" s="2"/>
      <c r="AL39" s="2"/>
      <c r="AM39"/>
      <c r="AS39" s="31"/>
      <c r="AT39" s="142" t="s">
        <v>95</v>
      </c>
      <c r="AU39" s="142">
        <v>11.33</v>
      </c>
      <c r="AV39" s="31"/>
    </row>
    <row r="40" spans="1:49" ht="40.5" customHeight="1" x14ac:dyDescent="0.2">
      <c r="B40" s="157" t="s">
        <v>106</v>
      </c>
      <c r="C40" s="307" t="s">
        <v>101</v>
      </c>
      <c r="D40" s="308"/>
      <c r="E40" s="308"/>
      <c r="F40" s="308"/>
      <c r="G40" s="308"/>
      <c r="H40" s="308"/>
      <c r="I40" s="309"/>
      <c r="J40" s="310" t="s">
        <v>102</v>
      </c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2"/>
      <c r="Z40" s="342"/>
      <c r="AA40" s="342"/>
      <c r="AB40" s="342"/>
      <c r="AC40" s="338"/>
      <c r="AD40" s="300"/>
      <c r="AE40" s="301"/>
      <c r="AF40" s="16"/>
      <c r="AG40" s="16"/>
      <c r="AI40" s="2"/>
      <c r="AJ40" s="2"/>
      <c r="AK40" s="131"/>
      <c r="AL40" s="131"/>
      <c r="AM40" s="132"/>
      <c r="AN40" s="334" t="s">
        <v>37</v>
      </c>
      <c r="AO40" s="334"/>
      <c r="AS40" s="31"/>
      <c r="AT40" s="142" t="s">
        <v>97</v>
      </c>
      <c r="AU40" s="142">
        <v>3.67</v>
      </c>
      <c r="AV40" s="31"/>
    </row>
    <row r="41" spans="1:49" ht="44.25" customHeight="1" thickBot="1" x14ac:dyDescent="0.25">
      <c r="B41" s="69" t="s">
        <v>39</v>
      </c>
      <c r="C41" s="313"/>
      <c r="D41" s="314"/>
      <c r="E41" s="314"/>
      <c r="F41" s="314"/>
      <c r="G41" s="314"/>
      <c r="H41" s="314"/>
      <c r="I41" s="315"/>
      <c r="J41" s="316" t="s">
        <v>31</v>
      </c>
      <c r="K41" s="316"/>
      <c r="L41" s="316"/>
      <c r="M41" s="317" t="s">
        <v>16</v>
      </c>
      <c r="N41" s="318"/>
      <c r="O41" s="319"/>
      <c r="P41" s="321" t="s">
        <v>35</v>
      </c>
      <c r="Q41" s="322"/>
      <c r="R41" s="323"/>
      <c r="S41" s="320" t="s">
        <v>18</v>
      </c>
      <c r="T41" s="320"/>
      <c r="U41" s="343" t="s">
        <v>36</v>
      </c>
      <c r="V41" s="344"/>
      <c r="W41" s="344"/>
      <c r="X41" s="344"/>
      <c r="Y41" s="345"/>
      <c r="Z41" s="352" t="s">
        <v>32</v>
      </c>
      <c r="AA41" s="353"/>
      <c r="AB41" s="354"/>
      <c r="AC41" s="338" t="s">
        <v>33</v>
      </c>
      <c r="AD41" s="300"/>
      <c r="AE41" s="301"/>
      <c r="AF41" s="16"/>
      <c r="AG41" s="16"/>
      <c r="AI41" s="2"/>
      <c r="AJ41" s="2"/>
      <c r="AK41" s="70"/>
      <c r="AL41" s="70"/>
      <c r="AM41" s="71"/>
      <c r="AN41" s="334" t="s">
        <v>38</v>
      </c>
      <c r="AO41" s="334"/>
      <c r="AT41" s="142" t="s">
        <v>109</v>
      </c>
      <c r="AU41" s="142">
        <v>8.33</v>
      </c>
    </row>
    <row r="42" spans="1:49" ht="13.5" thickBot="1" x14ac:dyDescent="0.25">
      <c r="B42" s="171" t="s">
        <v>44</v>
      </c>
      <c r="C42" s="306">
        <v>485</v>
      </c>
      <c r="D42" s="305"/>
      <c r="E42" s="305"/>
      <c r="F42" s="305"/>
      <c r="G42" s="305"/>
      <c r="H42" s="305"/>
      <c r="I42" s="305"/>
      <c r="J42" s="302">
        <f t="shared" ref="J42:J47" si="7">AI17+AI24+AI31</f>
        <v>485</v>
      </c>
      <c r="K42" s="302"/>
      <c r="L42" s="302"/>
      <c r="M42" s="305">
        <f>AJ17+AJ24+AJ31</f>
        <v>0</v>
      </c>
      <c r="N42" s="305"/>
      <c r="O42" s="305"/>
      <c r="P42" s="305">
        <f>AK17+AK24+AK31</f>
        <v>0</v>
      </c>
      <c r="Q42" s="305"/>
      <c r="R42" s="305"/>
      <c r="S42" s="305">
        <f>AL17+AL24+AL31</f>
        <v>0</v>
      </c>
      <c r="T42" s="305"/>
      <c r="U42" s="304">
        <f t="shared" ref="U42:U47" si="8">J42+M42+P42+S42</f>
        <v>485</v>
      </c>
      <c r="V42" s="304"/>
      <c r="W42" s="304"/>
      <c r="X42" s="304"/>
      <c r="Y42" s="304"/>
      <c r="Z42" s="302">
        <f>AM17+AM24+AM31</f>
        <v>32.33</v>
      </c>
      <c r="AA42" s="302"/>
      <c r="AB42" s="302"/>
      <c r="AC42" s="299">
        <f t="shared" ref="AC42:AC47" si="9">U42+Z42</f>
        <v>517.33000000000004</v>
      </c>
      <c r="AD42" s="300"/>
      <c r="AE42" s="301"/>
      <c r="AF42" s="16"/>
      <c r="AG42" s="16"/>
      <c r="AI42" s="2"/>
      <c r="AJ42" s="2"/>
      <c r="AK42" s="2"/>
      <c r="AL42" s="2"/>
      <c r="AM42"/>
      <c r="AT42" s="142" t="s">
        <v>110</v>
      </c>
      <c r="AU42" s="142">
        <v>8.67</v>
      </c>
    </row>
    <row r="43" spans="1:49" ht="13.5" thickBot="1" x14ac:dyDescent="0.25">
      <c r="B43" s="172" t="s">
        <v>49</v>
      </c>
      <c r="C43" s="306">
        <v>485</v>
      </c>
      <c r="D43" s="305"/>
      <c r="E43" s="305"/>
      <c r="F43" s="305"/>
      <c r="G43" s="305"/>
      <c r="H43" s="305"/>
      <c r="I43" s="305"/>
      <c r="J43" s="302">
        <f t="shared" si="7"/>
        <v>485.00000000000006</v>
      </c>
      <c r="K43" s="302"/>
      <c r="L43" s="302"/>
      <c r="M43" s="305">
        <f>AJ18+AJ25+AJ32</f>
        <v>0</v>
      </c>
      <c r="N43" s="305"/>
      <c r="O43" s="305"/>
      <c r="P43" s="305">
        <f>AK18+AK25+AK32</f>
        <v>0</v>
      </c>
      <c r="Q43" s="305"/>
      <c r="R43" s="305"/>
      <c r="S43" s="305">
        <f>AL18+AL25+AL32</f>
        <v>0</v>
      </c>
      <c r="T43" s="305"/>
      <c r="U43" s="304">
        <f t="shared" si="8"/>
        <v>485.00000000000006</v>
      </c>
      <c r="V43" s="304"/>
      <c r="W43" s="304"/>
      <c r="X43" s="304"/>
      <c r="Y43" s="304"/>
      <c r="Z43" s="302">
        <f>AM18+AM25+AM32</f>
        <v>35.5</v>
      </c>
      <c r="AA43" s="302"/>
      <c r="AB43" s="302"/>
      <c r="AC43" s="299">
        <f t="shared" si="9"/>
        <v>520.5</v>
      </c>
      <c r="AD43" s="300"/>
      <c r="AE43" s="301"/>
      <c r="AM43"/>
      <c r="AT43" s="142" t="s">
        <v>111</v>
      </c>
      <c r="AU43" s="142">
        <v>8.32</v>
      </c>
    </row>
    <row r="44" spans="1:49" ht="13.5" thickBot="1" x14ac:dyDescent="0.25">
      <c r="B44" s="171" t="s">
        <v>47</v>
      </c>
      <c r="C44" s="306">
        <v>485</v>
      </c>
      <c r="D44" s="305"/>
      <c r="E44" s="305"/>
      <c r="F44" s="305"/>
      <c r="G44" s="305"/>
      <c r="H44" s="305"/>
      <c r="I44" s="305"/>
      <c r="J44" s="302">
        <f t="shared" si="7"/>
        <v>485</v>
      </c>
      <c r="K44" s="302"/>
      <c r="L44" s="302"/>
      <c r="M44" s="305">
        <f>AJ19+AJ26+AJ33</f>
        <v>0</v>
      </c>
      <c r="N44" s="305"/>
      <c r="O44" s="305"/>
      <c r="P44" s="305">
        <f>AK19+AK26+AK33</f>
        <v>0</v>
      </c>
      <c r="Q44" s="305"/>
      <c r="R44" s="305"/>
      <c r="S44" s="305">
        <f>AL19+AL26+AL33</f>
        <v>0</v>
      </c>
      <c r="T44" s="305"/>
      <c r="U44" s="304">
        <f t="shared" si="8"/>
        <v>485</v>
      </c>
      <c r="V44" s="304"/>
      <c r="W44" s="304"/>
      <c r="X44" s="304"/>
      <c r="Y44" s="304"/>
      <c r="Z44" s="302">
        <f>AM19+AM26+AM33</f>
        <v>29.5</v>
      </c>
      <c r="AA44" s="302"/>
      <c r="AB44" s="302"/>
      <c r="AC44" s="299">
        <f t="shared" si="9"/>
        <v>514.5</v>
      </c>
      <c r="AD44" s="300"/>
      <c r="AE44" s="301"/>
      <c r="AF44" s="16"/>
      <c r="AM44"/>
      <c r="AQ44" s="32"/>
    </row>
    <row r="45" spans="1:49" ht="13.5" thickBot="1" x14ac:dyDescent="0.25">
      <c r="B45" s="171" t="s">
        <v>48</v>
      </c>
      <c r="C45" s="306">
        <v>485</v>
      </c>
      <c r="D45" s="305"/>
      <c r="E45" s="305"/>
      <c r="F45" s="305"/>
      <c r="G45" s="305"/>
      <c r="H45" s="305"/>
      <c r="I45" s="305"/>
      <c r="J45" s="302">
        <f t="shared" si="7"/>
        <v>485</v>
      </c>
      <c r="K45" s="302"/>
      <c r="L45" s="302"/>
      <c r="M45" s="305">
        <f>AJ20+AJ27+AJ34</f>
        <v>0</v>
      </c>
      <c r="N45" s="305"/>
      <c r="O45" s="305"/>
      <c r="P45" s="305">
        <f>AK20+AK27+AK34</f>
        <v>0</v>
      </c>
      <c r="Q45" s="305"/>
      <c r="R45" s="305"/>
      <c r="S45" s="305">
        <f>AL20+AL27+AL34</f>
        <v>0</v>
      </c>
      <c r="T45" s="305"/>
      <c r="U45" s="304">
        <f t="shared" si="8"/>
        <v>485</v>
      </c>
      <c r="V45" s="304"/>
      <c r="W45" s="304"/>
      <c r="X45" s="304"/>
      <c r="Y45" s="304"/>
      <c r="Z45" s="302">
        <f>AM20+AM27+AM34</f>
        <v>32.33</v>
      </c>
      <c r="AA45" s="302"/>
      <c r="AB45" s="302"/>
      <c r="AC45" s="299">
        <f t="shared" si="9"/>
        <v>517.33000000000004</v>
      </c>
      <c r="AD45" s="300"/>
      <c r="AE45" s="301"/>
      <c r="AF45" s="16"/>
      <c r="AM45"/>
    </row>
    <row r="46" spans="1:49" ht="13.5" thickBot="1" x14ac:dyDescent="0.25">
      <c r="B46" s="171" t="s">
        <v>58</v>
      </c>
      <c r="C46" s="306">
        <v>485</v>
      </c>
      <c r="D46" s="305"/>
      <c r="E46" s="305"/>
      <c r="F46" s="305"/>
      <c r="G46" s="305"/>
      <c r="H46" s="305"/>
      <c r="I46" s="305"/>
      <c r="J46" s="302">
        <f t="shared" si="7"/>
        <v>485</v>
      </c>
      <c r="K46" s="302"/>
      <c r="L46" s="302"/>
      <c r="M46" s="305">
        <v>0</v>
      </c>
      <c r="N46" s="305"/>
      <c r="O46" s="305"/>
      <c r="P46" s="305">
        <v>0</v>
      </c>
      <c r="Q46" s="305"/>
      <c r="R46" s="305"/>
      <c r="S46" s="305">
        <v>0</v>
      </c>
      <c r="T46" s="305"/>
      <c r="U46" s="304">
        <f t="shared" si="8"/>
        <v>485</v>
      </c>
      <c r="V46" s="304"/>
      <c r="W46" s="304"/>
      <c r="X46" s="304"/>
      <c r="Y46" s="304"/>
      <c r="Z46" s="302"/>
      <c r="AA46" s="302"/>
      <c r="AB46" s="302"/>
      <c r="AC46" s="299">
        <f t="shared" si="9"/>
        <v>485</v>
      </c>
      <c r="AD46" s="300"/>
      <c r="AE46" s="301"/>
    </row>
    <row r="47" spans="1:49" ht="13.5" customHeight="1" x14ac:dyDescent="0.2">
      <c r="B47" s="170" t="s">
        <v>50</v>
      </c>
      <c r="C47" s="306">
        <v>485</v>
      </c>
      <c r="D47" s="305"/>
      <c r="E47" s="305"/>
      <c r="F47" s="305"/>
      <c r="G47" s="305"/>
      <c r="H47" s="305"/>
      <c r="I47" s="305"/>
      <c r="J47" s="302">
        <f t="shared" si="7"/>
        <v>485</v>
      </c>
      <c r="K47" s="302"/>
      <c r="L47" s="302"/>
      <c r="M47" s="305">
        <v>0</v>
      </c>
      <c r="N47" s="305"/>
      <c r="O47" s="305"/>
      <c r="P47" s="305">
        <v>0</v>
      </c>
      <c r="Q47" s="305"/>
      <c r="R47" s="305"/>
      <c r="S47" s="305">
        <v>0</v>
      </c>
      <c r="T47" s="305"/>
      <c r="U47" s="304">
        <f t="shared" si="8"/>
        <v>485</v>
      </c>
      <c r="V47" s="304"/>
      <c r="W47" s="304"/>
      <c r="X47" s="304"/>
      <c r="Y47" s="304"/>
      <c r="Z47" s="302"/>
      <c r="AA47" s="302"/>
      <c r="AB47" s="302"/>
      <c r="AC47" s="299">
        <f t="shared" si="9"/>
        <v>485</v>
      </c>
      <c r="AD47" s="300"/>
      <c r="AE47" s="301"/>
    </row>
    <row r="50" spans="2:39" ht="14.25" x14ac:dyDescent="0.2">
      <c r="B50" s="166" t="s">
        <v>40</v>
      </c>
      <c r="C50" s="166"/>
      <c r="D50" s="166"/>
      <c r="E50" s="166"/>
      <c r="F50" s="166"/>
      <c r="G50" s="166"/>
      <c r="H50" s="166"/>
      <c r="I50" s="167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66"/>
      <c r="AB50" s="166"/>
      <c r="AC50" s="166"/>
      <c r="AD50" s="351" t="s">
        <v>72</v>
      </c>
      <c r="AE50" s="351"/>
      <c r="AF50" s="351"/>
      <c r="AG50" s="351"/>
      <c r="AH50" s="351"/>
      <c r="AI50" s="351"/>
      <c r="AJ50" s="351"/>
      <c r="AK50" s="351"/>
      <c r="AL50" s="351"/>
      <c r="AM50" s="351"/>
    </row>
    <row r="51" spans="2:39" ht="14.25" x14ac:dyDescent="0.2">
      <c r="B51" s="166"/>
      <c r="C51" s="166"/>
      <c r="D51" s="166"/>
      <c r="E51" s="166"/>
      <c r="F51" s="166"/>
      <c r="G51" s="166"/>
      <c r="H51" s="166"/>
      <c r="I51" s="167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166"/>
      <c r="AI51" s="1"/>
      <c r="AJ51" s="1"/>
      <c r="AK51" s="1"/>
      <c r="AL51" s="1"/>
      <c r="AM51" s="168"/>
    </row>
    <row r="52" spans="2:39" ht="14.25" x14ac:dyDescent="0.2">
      <c r="B52" s="166" t="s">
        <v>41</v>
      </c>
      <c r="C52" s="166"/>
      <c r="D52" s="166"/>
      <c r="E52" s="166"/>
      <c r="F52" s="166"/>
      <c r="G52" s="166"/>
      <c r="H52" s="166"/>
      <c r="I52" s="167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66"/>
      <c r="AB52" s="166"/>
      <c r="AC52" s="166"/>
      <c r="AD52" s="351" t="s">
        <v>73</v>
      </c>
      <c r="AE52" s="351"/>
      <c r="AF52" s="351"/>
      <c r="AG52" s="351"/>
      <c r="AH52" s="351"/>
      <c r="AI52" s="351"/>
      <c r="AJ52" s="351"/>
      <c r="AK52" s="351"/>
      <c r="AL52" s="351"/>
      <c r="AM52" s="351"/>
    </row>
    <row r="53" spans="2:39" ht="14.25" x14ac:dyDescent="0.2">
      <c r="B53" s="166"/>
      <c r="C53" s="166"/>
      <c r="D53" s="166"/>
      <c r="E53" s="166"/>
      <c r="F53" s="166"/>
      <c r="G53" s="166"/>
      <c r="H53" s="166"/>
      <c r="I53" s="167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166"/>
      <c r="AI53" s="1"/>
      <c r="AJ53" s="1"/>
      <c r="AK53" s="1"/>
      <c r="AL53" s="1"/>
      <c r="AM53" s="168"/>
    </row>
    <row r="54" spans="2:39" ht="17.25" customHeight="1" x14ac:dyDescent="0.2">
      <c r="B54" s="166" t="s">
        <v>42</v>
      </c>
      <c r="C54" s="166"/>
      <c r="D54" s="166"/>
      <c r="E54" s="166"/>
      <c r="F54" s="166"/>
      <c r="G54" s="166"/>
      <c r="H54" s="166"/>
      <c r="I54" s="167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351" t="s">
        <v>74</v>
      </c>
      <c r="AE54" s="351"/>
      <c r="AF54" s="351"/>
      <c r="AG54" s="351"/>
      <c r="AH54" s="351"/>
      <c r="AI54" s="351"/>
      <c r="AJ54" s="351"/>
      <c r="AK54" s="351"/>
      <c r="AL54" s="351"/>
      <c r="AM54" s="351"/>
    </row>
  </sheetData>
  <mergeCells count="72">
    <mergeCell ref="AN41:AO41"/>
    <mergeCell ref="AC41:AE41"/>
    <mergeCell ref="AN40:AO40"/>
    <mergeCell ref="AL1:AQ1"/>
    <mergeCell ref="B7:AQ7"/>
    <mergeCell ref="B8:AN8"/>
    <mergeCell ref="B9:AN9"/>
    <mergeCell ref="AP11:AQ11"/>
    <mergeCell ref="AH11:AO11"/>
    <mergeCell ref="C40:I40"/>
    <mergeCell ref="C11:AG11"/>
    <mergeCell ref="S41:T41"/>
    <mergeCell ref="AC40:AE40"/>
    <mergeCell ref="U41:Y41"/>
    <mergeCell ref="Z41:AB41"/>
    <mergeCell ref="J40:Y40"/>
    <mergeCell ref="C42:I42"/>
    <mergeCell ref="J42:L42"/>
    <mergeCell ref="M42:O42"/>
    <mergeCell ref="P42:R42"/>
    <mergeCell ref="P41:R41"/>
    <mergeCell ref="C41:I41"/>
    <mergeCell ref="Z40:AB40"/>
    <mergeCell ref="J41:L41"/>
    <mergeCell ref="M41:O41"/>
    <mergeCell ref="AC42:AE42"/>
    <mergeCell ref="Z43:AB43"/>
    <mergeCell ref="U42:Y42"/>
    <mergeCell ref="S42:T42"/>
    <mergeCell ref="Z42:AB42"/>
    <mergeCell ref="S43:T43"/>
    <mergeCell ref="U43:Y43"/>
    <mergeCell ref="AC43:AE43"/>
    <mergeCell ref="S44:T44"/>
    <mergeCell ref="S45:T45"/>
    <mergeCell ref="Z45:AB45"/>
    <mergeCell ref="AC45:AE45"/>
    <mergeCell ref="AC44:AE44"/>
    <mergeCell ref="C43:I43"/>
    <mergeCell ref="J43:L43"/>
    <mergeCell ref="M43:O43"/>
    <mergeCell ref="P43:R43"/>
    <mergeCell ref="C45:I45"/>
    <mergeCell ref="J45:L45"/>
    <mergeCell ref="M45:O45"/>
    <mergeCell ref="P45:R45"/>
    <mergeCell ref="C44:I44"/>
    <mergeCell ref="J44:L44"/>
    <mergeCell ref="M44:O44"/>
    <mergeCell ref="P44:R44"/>
    <mergeCell ref="U47:Y47"/>
    <mergeCell ref="Z47:AB47"/>
    <mergeCell ref="AC47:AE47"/>
    <mergeCell ref="U45:Y45"/>
    <mergeCell ref="U44:Y44"/>
    <mergeCell ref="Z44:AB44"/>
    <mergeCell ref="AD54:AM54"/>
    <mergeCell ref="Z46:AB46"/>
    <mergeCell ref="AC46:AE46"/>
    <mergeCell ref="U46:Y46"/>
    <mergeCell ref="C46:I46"/>
    <mergeCell ref="J46:L46"/>
    <mergeCell ref="M46:O46"/>
    <mergeCell ref="P46:R46"/>
    <mergeCell ref="S46:T46"/>
    <mergeCell ref="S47:T47"/>
    <mergeCell ref="AD50:AM50"/>
    <mergeCell ref="AD52:AM52"/>
    <mergeCell ref="C47:I47"/>
    <mergeCell ref="J47:L47"/>
    <mergeCell ref="M47:O47"/>
    <mergeCell ref="P47:R47"/>
  </mergeCells>
  <phoneticPr fontId="59" type="noConversion"/>
  <conditionalFormatting sqref="C15:AG15">
    <cfRule type="cellIs" dxfId="15" priority="30" stopIfTrue="1" operator="equal">
      <formula>6</formula>
    </cfRule>
    <cfRule type="cellIs" dxfId="14" priority="31" stopIfTrue="1" operator="equal">
      <formula>7</formula>
    </cfRule>
  </conditionalFormatting>
  <conditionalFormatting sqref="C37:C65536 C30:AF30 C23:AG23 C15 C16:AF16 G29:I29 F21:F22 M21:M22 T21:T22 AA21:AA22 K28:L29 E28:E29 AF29 V35:V36 I31:J31 M31 Q31:R31 U31 Y31:Z31 AC31 J32:K32 N32 R32:S32 V32 Z32:AA32 AD32 N28:Y29 AA28:AE29 C35 D35:H36 P35:U35 X35:AC36 O36:U36 AE35:AF36 J35:M36 C1:C7 C10:C13">
    <cfRule type="cellIs" dxfId="13" priority="29" stopIfTrue="1" operator="equal">
      <formula>"н2"</formula>
    </cfRule>
  </conditionalFormatting>
  <conditionalFormatting sqref="C14:D14 F14:H14">
    <cfRule type="expression" dxfId="12" priority="28" stopIfTrue="1">
      <formula>"знач($C$13;6)"</formula>
    </cfRule>
  </conditionalFormatting>
  <conditionalFormatting sqref="C14:D14 F14:I14">
    <cfRule type="expression" priority="27" stopIfTrue="1">
      <formula>CELL($E$15)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6"/>
  <sheetViews>
    <sheetView topLeftCell="B25" zoomScale="82" zoomScaleNormal="82" workbookViewId="0">
      <selection activeCell="B17" sqref="B17:B22"/>
    </sheetView>
  </sheetViews>
  <sheetFormatPr defaultRowHeight="12.75" x14ac:dyDescent="0.2"/>
  <cols>
    <col min="1" max="1" width="2.28515625" hidden="1" customWidth="1"/>
    <col min="2" max="2" width="13.42578125" customWidth="1"/>
    <col min="3" max="3" width="3.7109375" customWidth="1"/>
    <col min="4" max="4" width="3" customWidth="1"/>
    <col min="5" max="5" width="3.85546875" customWidth="1"/>
    <col min="6" max="6" width="4" customWidth="1"/>
    <col min="7" max="7" width="3.28515625" customWidth="1"/>
    <col min="8" max="8" width="3" customWidth="1"/>
    <col min="9" max="9" width="3.140625" style="2" customWidth="1"/>
    <col min="10" max="10" width="3" customWidth="1"/>
    <col min="11" max="11" width="3.42578125" customWidth="1"/>
    <col min="12" max="23" width="3" customWidth="1"/>
    <col min="24" max="25" width="3.42578125" customWidth="1"/>
    <col min="26" max="27" width="3" customWidth="1"/>
    <col min="28" max="28" width="3.28515625" customWidth="1"/>
    <col min="29" max="29" width="3.42578125" customWidth="1"/>
    <col min="30" max="31" width="3" customWidth="1"/>
    <col min="32" max="32" width="3.42578125" customWidth="1"/>
    <col min="33" max="33" width="3.85546875" customWidth="1"/>
    <col min="34" max="34" width="5.5703125" hidden="1" customWidth="1"/>
    <col min="35" max="35" width="8" style="5" customWidth="1"/>
    <col min="36" max="36" width="5.7109375" style="5" customWidth="1"/>
    <col min="37" max="37" width="7.5703125" style="5" bestFit="1" customWidth="1"/>
    <col min="38" max="38" width="5.7109375" style="5" bestFit="1" customWidth="1"/>
    <col min="39" max="39" width="6" style="23" customWidth="1"/>
    <col min="40" max="41" width="6.42578125" style="73" customWidth="1"/>
    <col min="42" max="42" width="5.5703125" customWidth="1"/>
    <col min="43" max="43" width="7.85546875" customWidth="1"/>
    <col min="44" max="44" width="12.85546875" customWidth="1"/>
    <col min="45" max="45" width="5.7109375" customWidth="1"/>
    <col min="46" max="46" width="4.140625" customWidth="1"/>
    <col min="47" max="47" width="6.7109375" customWidth="1"/>
    <col min="48" max="65" width="4.140625" customWidth="1"/>
  </cols>
  <sheetData>
    <row r="1" spans="1:48" ht="19.5" customHeight="1" x14ac:dyDescent="0.2">
      <c r="B1" s="1"/>
      <c r="C1" s="1"/>
      <c r="AD1" s="3"/>
      <c r="AE1" s="4"/>
      <c r="AF1" s="4"/>
      <c r="AG1" s="4"/>
      <c r="AH1" s="4"/>
      <c r="AI1" s="4"/>
      <c r="AJ1" s="4"/>
      <c r="AK1" s="4"/>
      <c r="AL1" s="324" t="s">
        <v>26</v>
      </c>
      <c r="AM1" s="324"/>
      <c r="AN1" s="324"/>
      <c r="AO1" s="324"/>
      <c r="AP1" s="324"/>
      <c r="AQ1" s="324"/>
    </row>
    <row r="2" spans="1:48" ht="17.25" customHeight="1" x14ac:dyDescent="0.2">
      <c r="AD2" s="4"/>
      <c r="AE2" s="4"/>
      <c r="AF2" s="4"/>
      <c r="AG2" s="63" t="s">
        <v>27</v>
      </c>
      <c r="AI2"/>
      <c r="AJ2"/>
      <c r="AK2"/>
      <c r="AL2"/>
      <c r="AM2"/>
    </row>
    <row r="3" spans="1:48" ht="12.6" customHeight="1" x14ac:dyDescent="0.2">
      <c r="AD3" s="4"/>
      <c r="AE3" s="4"/>
      <c r="AF3" s="4"/>
      <c r="AG3" s="63" t="s">
        <v>28</v>
      </c>
      <c r="AI3"/>
      <c r="AJ3"/>
      <c r="AK3"/>
      <c r="AL3"/>
      <c r="AM3"/>
    </row>
    <row r="4" spans="1:48" ht="24" customHeight="1" x14ac:dyDescent="0.2">
      <c r="AD4" s="4"/>
      <c r="AE4" s="4"/>
      <c r="AF4" s="4"/>
      <c r="AG4" s="63" t="s">
        <v>29</v>
      </c>
      <c r="AI4"/>
      <c r="AJ4"/>
      <c r="AK4"/>
      <c r="AL4"/>
      <c r="AM4"/>
    </row>
    <row r="5" spans="1:48" ht="15.75" customHeight="1" x14ac:dyDescent="0.2">
      <c r="C5" s="31"/>
      <c r="AD5" s="4"/>
      <c r="AE5" s="4"/>
      <c r="AF5" s="4"/>
      <c r="AG5" s="63" t="s">
        <v>104</v>
      </c>
      <c r="AI5"/>
      <c r="AJ5"/>
      <c r="AK5"/>
      <c r="AL5"/>
      <c r="AM5"/>
    </row>
    <row r="6" spans="1:48" ht="15.75" customHeight="1" x14ac:dyDescent="0.2">
      <c r="C6" s="31"/>
      <c r="AD6" s="4"/>
      <c r="AE6" s="4"/>
      <c r="AF6" s="4"/>
      <c r="AG6" s="63"/>
      <c r="AI6"/>
      <c r="AJ6"/>
      <c r="AK6"/>
      <c r="AL6"/>
      <c r="AM6"/>
    </row>
    <row r="7" spans="1:48" ht="18.75" customHeight="1" x14ac:dyDescent="0.3">
      <c r="B7" s="325" t="s">
        <v>107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</row>
    <row r="8" spans="1:48" ht="18.75" customHeight="1" x14ac:dyDescent="0.3">
      <c r="B8" s="327" t="s">
        <v>63</v>
      </c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327"/>
      <c r="S8" s="327"/>
      <c r="T8" s="327"/>
      <c r="U8" s="327"/>
      <c r="V8" s="327"/>
      <c r="W8" s="327"/>
      <c r="X8" s="327"/>
      <c r="Y8" s="327"/>
      <c r="Z8" s="327"/>
      <c r="AA8" s="327"/>
      <c r="AB8" s="327"/>
      <c r="AC8" s="327"/>
      <c r="AD8" s="327"/>
      <c r="AE8" s="327"/>
      <c r="AF8" s="327"/>
      <c r="AG8" s="327"/>
      <c r="AH8" s="327"/>
      <c r="AI8" s="327"/>
      <c r="AJ8" s="327"/>
      <c r="AK8" s="327"/>
      <c r="AL8" s="327"/>
      <c r="AM8" s="327"/>
      <c r="AN8" s="327"/>
      <c r="AO8" s="74"/>
      <c r="AP8" s="33"/>
      <c r="AQ8" s="33"/>
    </row>
    <row r="9" spans="1:48" ht="18.75" customHeight="1" x14ac:dyDescent="0.3">
      <c r="B9" s="328" t="s">
        <v>70</v>
      </c>
      <c r="C9" s="328"/>
      <c r="D9" s="328"/>
      <c r="E9" s="328"/>
      <c r="F9" s="328"/>
      <c r="G9" s="328"/>
      <c r="H9" s="328"/>
      <c r="I9" s="328"/>
      <c r="J9" s="328"/>
      <c r="K9" s="328"/>
      <c r="L9" s="328"/>
      <c r="M9" s="328"/>
      <c r="N9" s="328"/>
      <c r="O9" s="328"/>
      <c r="P9" s="328"/>
      <c r="Q9" s="328"/>
      <c r="R9" s="328"/>
      <c r="S9" s="328"/>
      <c r="T9" s="328"/>
      <c r="U9" s="328"/>
      <c r="V9" s="328"/>
      <c r="W9" s="328"/>
      <c r="X9" s="328"/>
      <c r="Y9" s="328"/>
      <c r="Z9" s="328"/>
      <c r="AA9" s="328"/>
      <c r="AB9" s="328"/>
      <c r="AC9" s="328"/>
      <c r="AD9" s="328"/>
      <c r="AE9" s="328"/>
      <c r="AF9" s="328"/>
      <c r="AG9" s="328"/>
      <c r="AH9" s="328"/>
      <c r="AI9" s="328"/>
      <c r="AJ9" s="328"/>
      <c r="AK9" s="328"/>
      <c r="AL9" s="328"/>
      <c r="AM9" s="328"/>
      <c r="AN9" s="328"/>
      <c r="AO9" s="75"/>
      <c r="AP9" s="33"/>
      <c r="AQ9" s="33"/>
    </row>
    <row r="10" spans="1:48" ht="18.75" customHeight="1" thickBot="1" x14ac:dyDescent="0.3">
      <c r="B10" s="27"/>
      <c r="C10" s="27"/>
      <c r="D10" s="11"/>
      <c r="E10" s="17"/>
      <c r="F10" s="11"/>
      <c r="G10" s="11"/>
      <c r="H10" s="11"/>
      <c r="I10" s="2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9"/>
      <c r="AJ10" s="29"/>
      <c r="AK10" s="29"/>
      <c r="AL10" s="29"/>
      <c r="AM10" s="30"/>
      <c r="AN10" s="76"/>
      <c r="AO10" s="76"/>
      <c r="AP10" s="11"/>
      <c r="AQ10" s="11"/>
    </row>
    <row r="11" spans="1:48" ht="71.25" customHeight="1" thickBot="1" x14ac:dyDescent="0.25">
      <c r="A11" s="6"/>
      <c r="B11" s="34" t="s">
        <v>0</v>
      </c>
      <c r="C11" s="326" t="s">
        <v>1</v>
      </c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  <c r="AF11" s="326"/>
      <c r="AG11" s="326"/>
      <c r="AH11" s="331" t="s">
        <v>43</v>
      </c>
      <c r="AI11" s="332"/>
      <c r="AJ11" s="332"/>
      <c r="AK11" s="332"/>
      <c r="AL11" s="332"/>
      <c r="AM11" s="332"/>
      <c r="AN11" s="332"/>
      <c r="AO11" s="333"/>
      <c r="AP11" s="329" t="s">
        <v>14</v>
      </c>
      <c r="AQ11" s="330"/>
      <c r="AR11" s="90" t="s">
        <v>99</v>
      </c>
      <c r="AS11" s="31"/>
      <c r="AT11" s="35"/>
      <c r="AU11" s="31"/>
      <c r="AV11" s="31"/>
    </row>
    <row r="12" spans="1:48" ht="39.75" customHeight="1" thickBot="1" x14ac:dyDescent="0.25">
      <c r="A12" s="7"/>
      <c r="B12" s="54" t="s">
        <v>39</v>
      </c>
      <c r="C12" s="55">
        <v>1</v>
      </c>
      <c r="D12" s="56">
        <v>2</v>
      </c>
      <c r="E12" s="57">
        <v>3</v>
      </c>
      <c r="F12" s="56">
        <v>4</v>
      </c>
      <c r="G12" s="56">
        <v>5</v>
      </c>
      <c r="H12" s="56">
        <v>6</v>
      </c>
      <c r="I12" s="56">
        <v>7</v>
      </c>
      <c r="J12" s="56">
        <v>8</v>
      </c>
      <c r="K12" s="56">
        <v>9</v>
      </c>
      <c r="L12" s="56">
        <v>10</v>
      </c>
      <c r="M12" s="56">
        <v>11</v>
      </c>
      <c r="N12" s="56">
        <v>12</v>
      </c>
      <c r="O12" s="56">
        <v>13</v>
      </c>
      <c r="P12" s="58">
        <v>14</v>
      </c>
      <c r="Q12" s="56">
        <v>15</v>
      </c>
      <c r="R12" s="57">
        <v>16</v>
      </c>
      <c r="S12" s="56">
        <v>17</v>
      </c>
      <c r="T12" s="56">
        <v>18</v>
      </c>
      <c r="U12" s="56">
        <v>19</v>
      </c>
      <c r="V12" s="56">
        <v>20</v>
      </c>
      <c r="W12" s="56">
        <v>21</v>
      </c>
      <c r="X12" s="56">
        <v>22</v>
      </c>
      <c r="Y12" s="56">
        <v>23</v>
      </c>
      <c r="Z12" s="56">
        <v>24</v>
      </c>
      <c r="AA12" s="56">
        <v>25</v>
      </c>
      <c r="AB12" s="56">
        <v>26</v>
      </c>
      <c r="AC12" s="56">
        <v>27</v>
      </c>
      <c r="AD12" s="56">
        <v>28</v>
      </c>
      <c r="AE12" s="56">
        <v>29</v>
      </c>
      <c r="AF12" s="56">
        <v>30</v>
      </c>
      <c r="AG12" s="59">
        <v>31</v>
      </c>
      <c r="AH12" s="60" t="s">
        <v>15</v>
      </c>
      <c r="AI12" s="61" t="s">
        <v>31</v>
      </c>
      <c r="AJ12" s="61" t="s">
        <v>16</v>
      </c>
      <c r="AK12" s="61" t="s">
        <v>17</v>
      </c>
      <c r="AL12" s="61" t="s">
        <v>18</v>
      </c>
      <c r="AM12" s="62" t="s">
        <v>32</v>
      </c>
      <c r="AN12" s="77" t="s">
        <v>19</v>
      </c>
      <c r="AO12" s="78" t="s">
        <v>33</v>
      </c>
      <c r="AP12" s="60" t="s">
        <v>15</v>
      </c>
      <c r="AQ12" s="58" t="s">
        <v>20</v>
      </c>
      <c r="AR12" s="91"/>
      <c r="AS12" s="31"/>
      <c r="AT12" s="31"/>
      <c r="AU12" s="31"/>
      <c r="AV12" s="31"/>
    </row>
    <row r="13" spans="1:48" s="9" customFormat="1" ht="15.4" hidden="1" customHeight="1" x14ac:dyDescent="0.2">
      <c r="A13" s="8"/>
      <c r="B13" s="36">
        <v>1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>
        <v>2</v>
      </c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40">
        <v>9</v>
      </c>
      <c r="AI13" s="41">
        <v>3</v>
      </c>
      <c r="AJ13" s="41">
        <v>4</v>
      </c>
      <c r="AK13" s="41">
        <v>5</v>
      </c>
      <c r="AL13" s="41">
        <v>6</v>
      </c>
      <c r="AM13" s="42">
        <v>7</v>
      </c>
      <c r="AN13" s="79">
        <v>8</v>
      </c>
      <c r="AO13" s="80"/>
      <c r="AP13" s="40">
        <v>9</v>
      </c>
      <c r="AQ13" s="53">
        <v>10</v>
      </c>
      <c r="AR13" s="92"/>
      <c r="AS13" s="43" t="s">
        <v>25</v>
      </c>
      <c r="AT13" s="43"/>
      <c r="AU13" s="43">
        <v>2009</v>
      </c>
      <c r="AV13" s="43"/>
    </row>
    <row r="14" spans="1:48" s="9" customFormat="1" ht="15.4" hidden="1" customHeight="1" x14ac:dyDescent="0.2">
      <c r="A14" s="8"/>
      <c r="B14" s="36"/>
      <c r="C14" s="44" t="e">
        <f>DATEVALUE(C12&amp;"."&amp;#REF!&amp;"."&amp;$AU$13)</f>
        <v>#REF!</v>
      </c>
      <c r="D14" s="45" t="e">
        <f>DATEVALUE(D12&amp;"."&amp;#REF!&amp;"."&amp;$AU$13)</f>
        <v>#REF!</v>
      </c>
      <c r="E14" s="45" t="e">
        <f>DATEVALUE(E12&amp;"."&amp;#REF!&amp;"."&amp;$AU$13)</f>
        <v>#REF!</v>
      </c>
      <c r="F14" s="45" t="e">
        <f>DATEVALUE(F12&amp;"."&amp;#REF!&amp;"."&amp;$AU$13)</f>
        <v>#REF!</v>
      </c>
      <c r="G14" s="45" t="e">
        <f>DATEVALUE(G12&amp;"."&amp;#REF!&amp;"."&amp;$AU$13)</f>
        <v>#REF!</v>
      </c>
      <c r="H14" s="45" t="e">
        <f>DATEVALUE(H12&amp;"."&amp;#REF!&amp;"."&amp;$AU$13)</f>
        <v>#REF!</v>
      </c>
      <c r="I14" s="45" t="e">
        <f>DATEVALUE(I12&amp;"."&amp;#REF!&amp;"."&amp;$AU$13)</f>
        <v>#REF!</v>
      </c>
      <c r="J14" s="45" t="e">
        <f>DATEVALUE(J12&amp;"."&amp;#REF!&amp;"."&amp;$AU$13)</f>
        <v>#REF!</v>
      </c>
      <c r="K14" s="45" t="e">
        <f>DATEVALUE(K12&amp;"."&amp;#REF!&amp;"."&amp;$AU$13)</f>
        <v>#REF!</v>
      </c>
      <c r="L14" s="45" t="e">
        <f>DATEVALUE(L12&amp;"."&amp;#REF!&amp;"."&amp;$AU$13)</f>
        <v>#REF!</v>
      </c>
      <c r="M14" s="45" t="e">
        <f>DATEVALUE(M12&amp;"."&amp;#REF!&amp;"."&amp;$AU$13)</f>
        <v>#REF!</v>
      </c>
      <c r="N14" s="45" t="e">
        <f>DATEVALUE(N12&amp;"."&amp;#REF!&amp;"."&amp;$AU$13)</f>
        <v>#REF!</v>
      </c>
      <c r="O14" s="45" t="e">
        <f>DATEVALUE(O12&amp;"."&amp;#REF!&amp;"."&amp;$AU$13)</f>
        <v>#REF!</v>
      </c>
      <c r="P14" s="45" t="e">
        <f>DATEVALUE(P12&amp;"."&amp;#REF!&amp;"."&amp;$AU$13)</f>
        <v>#REF!</v>
      </c>
      <c r="Q14" s="45" t="e">
        <f>DATEVALUE(Q12&amp;"."&amp;#REF!&amp;"."&amp;$AU$13)</f>
        <v>#REF!</v>
      </c>
      <c r="R14" s="45" t="e">
        <f>DATEVALUE(R12&amp;"."&amp;#REF!&amp;"."&amp;$AU$13)</f>
        <v>#REF!</v>
      </c>
      <c r="S14" s="45" t="e">
        <f>DATEVALUE(S12&amp;"."&amp;#REF!&amp;"."&amp;$AU$13)</f>
        <v>#REF!</v>
      </c>
      <c r="T14" s="45" t="e">
        <f>DATEVALUE(T12&amp;"."&amp;#REF!&amp;"."&amp;$AU$13)</f>
        <v>#REF!</v>
      </c>
      <c r="U14" s="45" t="e">
        <f>DATEVALUE(U12&amp;"."&amp;#REF!&amp;"."&amp;$AU$13)</f>
        <v>#REF!</v>
      </c>
      <c r="V14" s="45" t="e">
        <f>DATEVALUE(V12&amp;"."&amp;#REF!&amp;"."&amp;$AU$13)</f>
        <v>#REF!</v>
      </c>
      <c r="W14" s="45" t="e">
        <f>DATEVALUE(W12&amp;"."&amp;#REF!&amp;"."&amp;$AU$13)</f>
        <v>#REF!</v>
      </c>
      <c r="X14" s="45" t="e">
        <f>DATEVALUE(X12&amp;"."&amp;#REF!&amp;"."&amp;$AU$13)</f>
        <v>#REF!</v>
      </c>
      <c r="Y14" s="45" t="e">
        <f>DATEVALUE(Y12&amp;"."&amp;#REF!&amp;"."&amp;$AU$13)</f>
        <v>#REF!</v>
      </c>
      <c r="Z14" s="45" t="e">
        <f>DATEVALUE(Z12&amp;"."&amp;#REF!&amp;"."&amp;$AU$13)</f>
        <v>#REF!</v>
      </c>
      <c r="AA14" s="45" t="e">
        <f>DATEVALUE(AA12&amp;"."&amp;#REF!&amp;"."&amp;$AU$13)</f>
        <v>#REF!</v>
      </c>
      <c r="AB14" s="45" t="e">
        <f>DATEVALUE(AB12&amp;"."&amp;#REF!&amp;"."&amp;$AU$13)</f>
        <v>#REF!</v>
      </c>
      <c r="AC14" s="45" t="e">
        <f>DATEVALUE(AC12&amp;"."&amp;#REF!&amp;"."&amp;$AU$13)</f>
        <v>#REF!</v>
      </c>
      <c r="AD14" s="45" t="e">
        <f>DATEVALUE(AD12&amp;"."&amp;#REF!&amp;"."&amp;$AU$13)</f>
        <v>#REF!</v>
      </c>
      <c r="AE14" s="45" t="e">
        <f>DATEVALUE(AE12&amp;"."&amp;#REF!&amp;"."&amp;$AU$13)</f>
        <v>#REF!</v>
      </c>
      <c r="AF14" s="45" t="e">
        <f>DATEVALUE(AF12&amp;"."&amp;#REF!&amp;"."&amp;$AU$13)</f>
        <v>#REF!</v>
      </c>
      <c r="AG14" s="46" t="e">
        <f>DATEVALUE(AG12&amp;"."&amp;#REF!&amp;"."&amp;$AU$13)</f>
        <v>#REF!</v>
      </c>
      <c r="AH14" s="40"/>
      <c r="AI14" s="41"/>
      <c r="AJ14" s="41"/>
      <c r="AK14" s="41"/>
      <c r="AL14" s="41"/>
      <c r="AM14" s="47"/>
      <c r="AN14" s="79"/>
      <c r="AO14" s="80"/>
      <c r="AP14" s="40"/>
      <c r="AQ14" s="52"/>
      <c r="AR14" s="92"/>
      <c r="AS14" s="43"/>
      <c r="AT14" s="43"/>
      <c r="AU14" s="43"/>
      <c r="AV14" s="43"/>
    </row>
    <row r="15" spans="1:48" s="9" customFormat="1" ht="15.4" hidden="1" customHeight="1" x14ac:dyDescent="0.2">
      <c r="A15" s="8"/>
      <c r="B15" s="36"/>
      <c r="C15" s="48" t="e">
        <f>WEEKDAY(C14,2)</f>
        <v>#REF!</v>
      </c>
      <c r="D15" s="49" t="e">
        <f t="shared" ref="D15:AG15" si="0">WEEKDAY(D14,2)</f>
        <v>#REF!</v>
      </c>
      <c r="E15" s="49" t="e">
        <f t="shared" si="0"/>
        <v>#REF!</v>
      </c>
      <c r="F15" s="49" t="e">
        <f t="shared" si="0"/>
        <v>#REF!</v>
      </c>
      <c r="G15" s="49" t="e">
        <f t="shared" si="0"/>
        <v>#REF!</v>
      </c>
      <c r="H15" s="49" t="e">
        <f t="shared" si="0"/>
        <v>#REF!</v>
      </c>
      <c r="I15" s="49" t="e">
        <f t="shared" si="0"/>
        <v>#REF!</v>
      </c>
      <c r="J15" s="49" t="e">
        <f t="shared" si="0"/>
        <v>#REF!</v>
      </c>
      <c r="K15" s="49" t="e">
        <f t="shared" si="0"/>
        <v>#REF!</v>
      </c>
      <c r="L15" s="49" t="e">
        <f t="shared" si="0"/>
        <v>#REF!</v>
      </c>
      <c r="M15" s="49" t="e">
        <f t="shared" si="0"/>
        <v>#REF!</v>
      </c>
      <c r="N15" s="49" t="e">
        <f t="shared" si="0"/>
        <v>#REF!</v>
      </c>
      <c r="O15" s="49" t="e">
        <f t="shared" si="0"/>
        <v>#REF!</v>
      </c>
      <c r="P15" s="49" t="e">
        <f t="shared" si="0"/>
        <v>#REF!</v>
      </c>
      <c r="Q15" s="49" t="e">
        <f t="shared" si="0"/>
        <v>#REF!</v>
      </c>
      <c r="R15" s="49" t="e">
        <f t="shared" si="0"/>
        <v>#REF!</v>
      </c>
      <c r="S15" s="49" t="e">
        <f t="shared" si="0"/>
        <v>#REF!</v>
      </c>
      <c r="T15" s="49" t="e">
        <f t="shared" si="0"/>
        <v>#REF!</v>
      </c>
      <c r="U15" s="49" t="e">
        <f t="shared" si="0"/>
        <v>#REF!</v>
      </c>
      <c r="V15" s="49" t="e">
        <f t="shared" si="0"/>
        <v>#REF!</v>
      </c>
      <c r="W15" s="49" t="e">
        <f t="shared" si="0"/>
        <v>#REF!</v>
      </c>
      <c r="X15" s="49" t="e">
        <f t="shared" si="0"/>
        <v>#REF!</v>
      </c>
      <c r="Y15" s="49" t="e">
        <f t="shared" si="0"/>
        <v>#REF!</v>
      </c>
      <c r="Z15" s="49" t="e">
        <f t="shared" si="0"/>
        <v>#REF!</v>
      </c>
      <c r="AA15" s="49" t="e">
        <f t="shared" si="0"/>
        <v>#REF!</v>
      </c>
      <c r="AB15" s="49" t="e">
        <f t="shared" si="0"/>
        <v>#REF!</v>
      </c>
      <c r="AC15" s="49" t="e">
        <f t="shared" si="0"/>
        <v>#REF!</v>
      </c>
      <c r="AD15" s="49" t="e">
        <f t="shared" si="0"/>
        <v>#REF!</v>
      </c>
      <c r="AE15" s="49" t="e">
        <f t="shared" si="0"/>
        <v>#REF!</v>
      </c>
      <c r="AF15" s="49" t="e">
        <f t="shared" si="0"/>
        <v>#REF!</v>
      </c>
      <c r="AG15" s="50" t="e">
        <f t="shared" si="0"/>
        <v>#REF!</v>
      </c>
      <c r="AH15" s="40"/>
      <c r="AI15" s="41"/>
      <c r="AJ15" s="41"/>
      <c r="AK15" s="41"/>
      <c r="AL15" s="41"/>
      <c r="AM15" s="47"/>
      <c r="AN15" s="79"/>
      <c r="AO15" s="80"/>
      <c r="AP15" s="40"/>
      <c r="AQ15" s="52"/>
      <c r="AR15" s="92"/>
      <c r="AS15" s="43"/>
      <c r="AT15" s="43"/>
      <c r="AU15" s="43"/>
      <c r="AV15" s="43"/>
    </row>
    <row r="16" spans="1:48" ht="13.5" customHeight="1" x14ac:dyDescent="0.2">
      <c r="A16" s="10"/>
      <c r="B16" s="115" t="s">
        <v>8</v>
      </c>
      <c r="C16" s="83">
        <v>1</v>
      </c>
      <c r="D16" s="83">
        <v>2</v>
      </c>
      <c r="E16" s="83">
        <v>3</v>
      </c>
      <c r="F16" s="116">
        <v>4</v>
      </c>
      <c r="G16" s="116">
        <v>5</v>
      </c>
      <c r="H16" s="147">
        <v>6</v>
      </c>
      <c r="I16" s="83">
        <v>7</v>
      </c>
      <c r="J16" s="83">
        <v>8</v>
      </c>
      <c r="K16" s="83">
        <v>9</v>
      </c>
      <c r="L16" s="83">
        <v>10</v>
      </c>
      <c r="M16" s="116">
        <v>11</v>
      </c>
      <c r="N16" s="116">
        <v>12</v>
      </c>
      <c r="O16" s="147">
        <v>13</v>
      </c>
      <c r="P16" s="83">
        <v>14</v>
      </c>
      <c r="Q16" s="83">
        <v>15</v>
      </c>
      <c r="R16" s="83">
        <v>16</v>
      </c>
      <c r="S16" s="83">
        <v>17</v>
      </c>
      <c r="T16" s="116">
        <v>18</v>
      </c>
      <c r="U16" s="116">
        <v>19</v>
      </c>
      <c r="V16" s="147">
        <v>20</v>
      </c>
      <c r="W16" s="83">
        <v>21</v>
      </c>
      <c r="X16" s="83">
        <v>22</v>
      </c>
      <c r="Y16" s="83">
        <v>23</v>
      </c>
      <c r="Z16" s="83">
        <v>24</v>
      </c>
      <c r="AA16" s="116">
        <v>25</v>
      </c>
      <c r="AB16" s="116">
        <v>26</v>
      </c>
      <c r="AC16" s="147">
        <v>27</v>
      </c>
      <c r="AD16" s="83">
        <v>28</v>
      </c>
      <c r="AE16" s="83">
        <v>29</v>
      </c>
      <c r="AF16" s="83">
        <v>30</v>
      </c>
      <c r="AG16" s="83">
        <v>31</v>
      </c>
      <c r="AH16" s="117">
        <v>165.6</v>
      </c>
      <c r="AI16" s="118"/>
      <c r="AJ16" s="119"/>
      <c r="AK16" s="108"/>
      <c r="AL16" s="108"/>
      <c r="AM16" s="109"/>
      <c r="AN16" s="110"/>
      <c r="AO16" s="110"/>
      <c r="AP16" s="117">
        <v>184</v>
      </c>
      <c r="AQ16" s="109"/>
      <c r="AR16" s="66"/>
      <c r="AS16" s="159" t="s">
        <v>23</v>
      </c>
      <c r="AT16" s="140" t="s">
        <v>45</v>
      </c>
      <c r="AU16" s="160">
        <v>11.67</v>
      </c>
      <c r="AV16" s="31" t="s">
        <v>21</v>
      </c>
    </row>
    <row r="17" spans="1:48" ht="15.4" customHeight="1" x14ac:dyDescent="0.2">
      <c r="A17" s="10"/>
      <c r="B17" s="173" t="s">
        <v>44</v>
      </c>
      <c r="C17" s="136"/>
      <c r="D17" s="136" t="s">
        <v>45</v>
      </c>
      <c r="E17" s="136" t="s">
        <v>46</v>
      </c>
      <c r="F17" s="136"/>
      <c r="G17" s="136"/>
      <c r="H17" s="136" t="s">
        <v>45</v>
      </c>
      <c r="I17" s="136" t="s">
        <v>46</v>
      </c>
      <c r="J17" s="136"/>
      <c r="K17" s="136"/>
      <c r="L17" s="137" t="s">
        <v>45</v>
      </c>
      <c r="M17" s="83" t="s">
        <v>46</v>
      </c>
      <c r="N17" s="83"/>
      <c r="O17" s="83"/>
      <c r="P17" s="83" t="s">
        <v>45</v>
      </c>
      <c r="Q17" s="83" t="s">
        <v>46</v>
      </c>
      <c r="R17" s="83"/>
      <c r="S17" s="83"/>
      <c r="T17" s="83" t="s">
        <v>45</v>
      </c>
      <c r="U17" s="83" t="s">
        <v>46</v>
      </c>
      <c r="V17" s="83"/>
      <c r="W17" s="83"/>
      <c r="X17" s="83" t="s">
        <v>45</v>
      </c>
      <c r="Y17" s="83" t="s">
        <v>46</v>
      </c>
      <c r="Z17" s="83"/>
      <c r="AA17" s="83"/>
      <c r="AB17" s="123" t="s">
        <v>45</v>
      </c>
      <c r="AC17" s="83" t="s">
        <v>46</v>
      </c>
      <c r="AD17" s="83"/>
      <c r="AE17" s="83"/>
      <c r="AF17" s="83" t="s">
        <v>45</v>
      </c>
      <c r="AG17" s="83" t="s">
        <v>51</v>
      </c>
      <c r="AH17" s="105"/>
      <c r="AI17" s="121">
        <f>COUNTIF(C17:AG17,$AT$16)*$AU$16+COUNTIF(C17:AG17,$AT$17)*$AU$17+COUNTIF(C17:AG17,$AT$18)*$AU$18+COUNTIF(C17:AG17,$AT$19)*$AU$19+COUNTIF(C17:AG17,$AT$20)*$AU$20</f>
        <v>175.50000000000003</v>
      </c>
      <c r="AJ17" s="107"/>
      <c r="AK17" s="108"/>
      <c r="AL17" s="108"/>
      <c r="AM17" s="109"/>
      <c r="AN17" s="110">
        <f t="shared" ref="AN17:AN36" si="1">AI17+AJ17+AK17+AL17</f>
        <v>175.50000000000003</v>
      </c>
      <c r="AO17" s="110">
        <f t="shared" ref="AO17:AO36" si="2">AM17+AN17</f>
        <v>175.50000000000003</v>
      </c>
      <c r="AP17" s="105"/>
      <c r="AQ17" s="111">
        <f t="shared" ref="AQ17:AQ22" si="3">AN17-$AP$16</f>
        <v>-8.4999999999999716</v>
      </c>
      <c r="AR17" s="68">
        <f>AN17-AP16</f>
        <v>-8.4999999999999716</v>
      </c>
      <c r="AS17" s="159"/>
      <c r="AT17" s="140" t="s">
        <v>53</v>
      </c>
      <c r="AU17" s="140">
        <v>8</v>
      </c>
      <c r="AV17" s="31"/>
    </row>
    <row r="18" spans="1:48" ht="15.4" customHeight="1" x14ac:dyDescent="0.2">
      <c r="A18" s="10"/>
      <c r="B18" s="173" t="s">
        <v>49</v>
      </c>
      <c r="C18" s="123" t="s">
        <v>52</v>
      </c>
      <c r="D18" s="83"/>
      <c r="E18" s="83" t="s">
        <v>45</v>
      </c>
      <c r="F18" s="83" t="s">
        <v>46</v>
      </c>
      <c r="G18" s="83"/>
      <c r="H18" s="83"/>
      <c r="I18" s="83" t="s">
        <v>45</v>
      </c>
      <c r="J18" s="83" t="s">
        <v>46</v>
      </c>
      <c r="K18" s="83"/>
      <c r="L18" s="83"/>
      <c r="M18" s="123" t="s">
        <v>45</v>
      </c>
      <c r="N18" s="83" t="s">
        <v>46</v>
      </c>
      <c r="O18" s="83"/>
      <c r="P18" s="83"/>
      <c r="Q18" s="83" t="s">
        <v>45</v>
      </c>
      <c r="R18" s="147" t="s">
        <v>46</v>
      </c>
      <c r="S18" s="147"/>
      <c r="T18" s="147"/>
      <c r="U18" s="136" t="s">
        <v>45</v>
      </c>
      <c r="V18" s="136" t="s">
        <v>46</v>
      </c>
      <c r="W18" s="136"/>
      <c r="X18" s="136"/>
      <c r="Y18" s="136" t="s">
        <v>45</v>
      </c>
      <c r="Z18" s="136" t="s">
        <v>46</v>
      </c>
      <c r="AA18" s="136"/>
      <c r="AB18" s="136"/>
      <c r="AC18" s="137" t="s">
        <v>45</v>
      </c>
      <c r="AD18" s="136" t="s">
        <v>46</v>
      </c>
      <c r="AE18" s="136"/>
      <c r="AF18" s="136"/>
      <c r="AG18" s="136" t="s">
        <v>45</v>
      </c>
      <c r="AH18" s="105"/>
      <c r="AI18" s="121">
        <f>COUNTIF(C18:AG18,$AT$16)*$AU$16+COUNTIF(C18:AG18,$AT$17)*$AU$17+COUNTIF(C18:AG18,$AT$18)*$AU$18+COUNTIF(C18:AG18,$AT$19)*$AU$19+COUNTIF(C18:AG18,$AT$20)*$AU$20</f>
        <v>181.17000000000002</v>
      </c>
      <c r="AJ18" s="107"/>
      <c r="AK18" s="108"/>
      <c r="AL18" s="108"/>
      <c r="AM18" s="109"/>
      <c r="AN18" s="110">
        <f t="shared" si="1"/>
        <v>181.17000000000002</v>
      </c>
      <c r="AO18" s="110">
        <f t="shared" si="2"/>
        <v>181.17000000000002</v>
      </c>
      <c r="AP18" s="105"/>
      <c r="AQ18" s="111">
        <f t="shared" si="3"/>
        <v>-2.8299999999999841</v>
      </c>
      <c r="AR18" s="68">
        <f>AN18-AP16</f>
        <v>-2.8299999999999841</v>
      </c>
      <c r="AS18" s="159" t="s">
        <v>24</v>
      </c>
      <c r="AT18" s="140" t="s">
        <v>46</v>
      </c>
      <c r="AU18" s="160">
        <v>11.33</v>
      </c>
      <c r="AV18" s="31"/>
    </row>
    <row r="19" spans="1:48" ht="15.4" customHeight="1" x14ac:dyDescent="0.2">
      <c r="A19" s="10"/>
      <c r="B19" s="173" t="s">
        <v>47</v>
      </c>
      <c r="C19" s="83" t="s">
        <v>46</v>
      </c>
      <c r="D19" s="83"/>
      <c r="E19" s="83"/>
      <c r="F19" s="123" t="s">
        <v>45</v>
      </c>
      <c r="G19" s="83" t="s">
        <v>46</v>
      </c>
      <c r="H19" s="83"/>
      <c r="I19" s="83"/>
      <c r="J19" s="123" t="s">
        <v>45</v>
      </c>
      <c r="K19" s="83" t="s">
        <v>46</v>
      </c>
      <c r="L19" s="83"/>
      <c r="M19" s="83"/>
      <c r="N19" s="83" t="s">
        <v>45</v>
      </c>
      <c r="O19" s="83" t="s">
        <v>46</v>
      </c>
      <c r="P19" s="83"/>
      <c r="Q19" s="83"/>
      <c r="R19" s="83" t="s">
        <v>45</v>
      </c>
      <c r="S19" s="83" t="s">
        <v>46</v>
      </c>
      <c r="T19" s="83"/>
      <c r="U19" s="83"/>
      <c r="V19" s="83" t="s">
        <v>45</v>
      </c>
      <c r="W19" s="83" t="s">
        <v>46</v>
      </c>
      <c r="X19" s="83"/>
      <c r="Y19" s="83"/>
      <c r="Z19" s="123" t="s">
        <v>45</v>
      </c>
      <c r="AA19" s="83" t="s">
        <v>46</v>
      </c>
      <c r="AB19" s="83"/>
      <c r="AC19" s="83"/>
      <c r="AD19" s="123" t="s">
        <v>45</v>
      </c>
      <c r="AE19" s="83" t="s">
        <v>46</v>
      </c>
      <c r="AF19" s="83"/>
      <c r="AG19" s="83"/>
      <c r="AH19" s="105"/>
      <c r="AI19" s="121">
        <f>COUNTIF(C19:AG19,$AT$16)*$AU$16+COUNTIF(C19:AG19,$AT$17)*$AU$17+COUNTIF(C19:AG19,$AT$18)*$AU$18+COUNTIF(C19:AG19,$AT$19)*$AU$19+COUNTIF(C19:AG19,$AT$20)*$AU$20</f>
        <v>172.32999999999998</v>
      </c>
      <c r="AJ19" s="107"/>
      <c r="AK19" s="108"/>
      <c r="AL19" s="108"/>
      <c r="AM19" s="109"/>
      <c r="AN19" s="110">
        <f t="shared" si="1"/>
        <v>172.32999999999998</v>
      </c>
      <c r="AO19" s="110">
        <f t="shared" si="2"/>
        <v>172.32999999999998</v>
      </c>
      <c r="AP19" s="105"/>
      <c r="AQ19" s="111">
        <f t="shared" si="3"/>
        <v>-11.670000000000016</v>
      </c>
      <c r="AR19" s="68">
        <f>AN19-AP16</f>
        <v>-11.670000000000016</v>
      </c>
      <c r="AS19" s="159"/>
      <c r="AT19" s="140" t="s">
        <v>51</v>
      </c>
      <c r="AU19" s="160">
        <v>2.83</v>
      </c>
      <c r="AV19" s="31"/>
    </row>
    <row r="20" spans="1:48" ht="15.4" customHeight="1" x14ac:dyDescent="0.2">
      <c r="A20" s="10"/>
      <c r="B20" s="173" t="s">
        <v>48</v>
      </c>
      <c r="C20" s="83" t="s">
        <v>45</v>
      </c>
      <c r="D20" s="123" t="s">
        <v>46</v>
      </c>
      <c r="E20" s="83"/>
      <c r="F20" s="112"/>
      <c r="G20" s="112" t="s">
        <v>45</v>
      </c>
      <c r="H20" s="123" t="s">
        <v>46</v>
      </c>
      <c r="I20" s="83"/>
      <c r="J20" s="112"/>
      <c r="K20" s="83" t="s">
        <v>45</v>
      </c>
      <c r="L20" s="123" t="s">
        <v>46</v>
      </c>
      <c r="M20" s="83"/>
      <c r="N20" s="112"/>
      <c r="O20" s="112" t="s">
        <v>45</v>
      </c>
      <c r="P20" s="123" t="s">
        <v>46</v>
      </c>
      <c r="Q20" s="83"/>
      <c r="R20" s="83"/>
      <c r="S20" s="83" t="s">
        <v>45</v>
      </c>
      <c r="T20" s="123" t="s">
        <v>46</v>
      </c>
      <c r="U20" s="83"/>
      <c r="V20" s="83"/>
      <c r="W20" s="83" t="s">
        <v>45</v>
      </c>
      <c r="X20" s="123" t="s">
        <v>46</v>
      </c>
      <c r="Y20" s="83"/>
      <c r="Z20" s="83"/>
      <c r="AA20" s="123" t="s">
        <v>45</v>
      </c>
      <c r="AB20" s="123" t="s">
        <v>46</v>
      </c>
      <c r="AC20" s="83"/>
      <c r="AD20" s="83"/>
      <c r="AE20" s="123" t="s">
        <v>45</v>
      </c>
      <c r="AF20" s="123" t="s">
        <v>46</v>
      </c>
      <c r="AG20" s="83"/>
      <c r="AH20" s="105"/>
      <c r="AI20" s="121">
        <f>COUNTIF(C20:AG20,$AT$16)*$AU$16+COUNTIF(C20:AG20,$AT$17)*$AU$17+COUNTIF(C20:AG20,$AT$18)*$AU$18+COUNTIF(C20:AG20,$AT$19)*$AU$19+COUNTIF(C20:AG20,$AT$20)*$AU$20</f>
        <v>184</v>
      </c>
      <c r="AJ20" s="107"/>
      <c r="AK20" s="108"/>
      <c r="AL20" s="108"/>
      <c r="AM20" s="109"/>
      <c r="AN20" s="110">
        <f t="shared" si="1"/>
        <v>184</v>
      </c>
      <c r="AO20" s="110">
        <f t="shared" si="2"/>
        <v>184</v>
      </c>
      <c r="AP20" s="105"/>
      <c r="AQ20" s="111">
        <f t="shared" si="3"/>
        <v>0</v>
      </c>
      <c r="AR20" s="68">
        <f>AN20-AP16</f>
        <v>0</v>
      </c>
      <c r="AS20" s="159"/>
      <c r="AT20" s="140" t="s">
        <v>52</v>
      </c>
      <c r="AU20" s="140">
        <v>8.5</v>
      </c>
      <c r="AV20" s="31"/>
    </row>
    <row r="21" spans="1:48" ht="15.4" customHeight="1" x14ac:dyDescent="0.2">
      <c r="A21" s="10"/>
      <c r="B21" s="173" t="s">
        <v>58</v>
      </c>
      <c r="C21" s="136" t="s">
        <v>53</v>
      </c>
      <c r="D21" s="137" t="s">
        <v>53</v>
      </c>
      <c r="E21" s="136" t="s">
        <v>53</v>
      </c>
      <c r="F21" s="138"/>
      <c r="G21" s="138"/>
      <c r="H21" s="136" t="s">
        <v>53</v>
      </c>
      <c r="I21" s="136" t="s">
        <v>53</v>
      </c>
      <c r="J21" s="136" t="s">
        <v>53</v>
      </c>
      <c r="K21" s="136" t="s">
        <v>53</v>
      </c>
      <c r="L21" s="136" t="s">
        <v>53</v>
      </c>
      <c r="M21" s="136"/>
      <c r="N21" s="138"/>
      <c r="O21" s="136" t="s">
        <v>53</v>
      </c>
      <c r="P21" s="136" t="s">
        <v>53</v>
      </c>
      <c r="Q21" s="136" t="s">
        <v>53</v>
      </c>
      <c r="R21" s="136" t="s">
        <v>53</v>
      </c>
      <c r="S21" s="136" t="s">
        <v>53</v>
      </c>
      <c r="T21" s="136"/>
      <c r="U21" s="138"/>
      <c r="V21" s="136" t="s">
        <v>53</v>
      </c>
      <c r="W21" s="136" t="s">
        <v>53</v>
      </c>
      <c r="X21" s="136" t="s">
        <v>53</v>
      </c>
      <c r="Y21" s="136" t="s">
        <v>53</v>
      </c>
      <c r="Z21" s="136" t="s">
        <v>53</v>
      </c>
      <c r="AA21" s="136"/>
      <c r="AB21" s="138"/>
      <c r="AC21" s="136" t="s">
        <v>53</v>
      </c>
      <c r="AD21" s="136" t="s">
        <v>53</v>
      </c>
      <c r="AE21" s="136" t="s">
        <v>53</v>
      </c>
      <c r="AF21" s="136" t="s">
        <v>53</v>
      </c>
      <c r="AG21" s="136" t="s">
        <v>53</v>
      </c>
      <c r="AH21" s="105"/>
      <c r="AI21" s="121">
        <f>COUNTIF(C21:AG21,$AT$16)*$AU$16+COUNTIF(C21:AG21,$AT$17)*$AU$17+COUNTIF(C21:AG21,$AT$18)*$AU$18+COUNTIF(C21:AG21,$AT$19)*$AU$19+COUNTIF(C21:AG21,$AT$20)*$AU$20</f>
        <v>184</v>
      </c>
      <c r="AJ21" s="107"/>
      <c r="AK21" s="108"/>
      <c r="AL21" s="108"/>
      <c r="AM21" s="109"/>
      <c r="AN21" s="110">
        <f>AI21+AJ21+AK21+AL21</f>
        <v>184</v>
      </c>
      <c r="AO21" s="110">
        <v>184</v>
      </c>
      <c r="AP21" s="105"/>
      <c r="AQ21" s="111">
        <f t="shared" si="3"/>
        <v>0</v>
      </c>
      <c r="AR21" s="68">
        <f>AN21-AP16</f>
        <v>0</v>
      </c>
      <c r="AS21" s="159"/>
      <c r="AT21" s="140" t="s">
        <v>54</v>
      </c>
      <c r="AU21" s="140">
        <v>7</v>
      </c>
      <c r="AV21" s="31"/>
    </row>
    <row r="22" spans="1:48" ht="15.4" customHeight="1" x14ac:dyDescent="0.2">
      <c r="A22" s="10"/>
      <c r="B22" s="173" t="s">
        <v>50</v>
      </c>
      <c r="C22" s="147"/>
      <c r="D22" s="148" t="s">
        <v>45</v>
      </c>
      <c r="E22" s="147" t="s">
        <v>46</v>
      </c>
      <c r="F22" s="149"/>
      <c r="G22" s="149"/>
      <c r="H22" s="148" t="s">
        <v>45</v>
      </c>
      <c r="I22" s="147" t="s">
        <v>46</v>
      </c>
      <c r="J22" s="147"/>
      <c r="K22" s="148"/>
      <c r="L22" s="147" t="s">
        <v>45</v>
      </c>
      <c r="M22" s="147"/>
      <c r="N22" s="149"/>
      <c r="O22" s="149" t="s">
        <v>53</v>
      </c>
      <c r="P22" s="147" t="s">
        <v>53</v>
      </c>
      <c r="Q22" s="147" t="s">
        <v>53</v>
      </c>
      <c r="R22" s="148" t="s">
        <v>53</v>
      </c>
      <c r="S22" s="147" t="s">
        <v>53</v>
      </c>
      <c r="T22" s="147"/>
      <c r="U22" s="112" t="s">
        <v>45</v>
      </c>
      <c r="V22" s="112" t="s">
        <v>46</v>
      </c>
      <c r="W22" s="83"/>
      <c r="X22" s="83"/>
      <c r="Y22" s="123" t="s">
        <v>45</v>
      </c>
      <c r="Z22" s="83" t="s">
        <v>46</v>
      </c>
      <c r="AA22" s="83"/>
      <c r="AB22" s="112"/>
      <c r="AC22" s="112" t="s">
        <v>45</v>
      </c>
      <c r="AD22" s="112" t="s">
        <v>46</v>
      </c>
      <c r="AE22" s="112"/>
      <c r="AF22" s="83"/>
      <c r="AG22" s="83" t="s">
        <v>45</v>
      </c>
      <c r="AH22" s="105"/>
      <c r="AI22" s="121">
        <f>COUNTIF(C22:AG22,$AT$16)*$AU$16+COUNTIF(C22:AG22,$AT$17)*$AU$17+COUNTIF(C22:AG22,$AT$18)*$AU$18+COUNTIF(C22:AG22,$AT$19)*$AU$19+COUNTIF(C22:AG22,$AT$20)*$AU$20+COUNTIF(C22:AG22,$AT$33)*$AU$33+COUNTIF(C22:AG22,$AT$34)*$AU$34</f>
        <v>178.34</v>
      </c>
      <c r="AJ22" s="107"/>
      <c r="AK22" s="108"/>
      <c r="AL22" s="108"/>
      <c r="AM22" s="109"/>
      <c r="AN22" s="110">
        <f t="shared" si="1"/>
        <v>178.34</v>
      </c>
      <c r="AO22" s="110">
        <f t="shared" si="2"/>
        <v>178.34</v>
      </c>
      <c r="AP22" s="105"/>
      <c r="AQ22" s="111">
        <f t="shared" si="3"/>
        <v>-5.6599999999999966</v>
      </c>
      <c r="AR22" s="68">
        <f>AN22-AP16</f>
        <v>-5.6599999999999966</v>
      </c>
      <c r="AS22" s="159"/>
      <c r="AT22" s="140" t="s">
        <v>56</v>
      </c>
      <c r="AU22" s="140">
        <v>0.17</v>
      </c>
      <c r="AV22" s="31"/>
    </row>
    <row r="23" spans="1:48" ht="15.75" customHeight="1" x14ac:dyDescent="0.2">
      <c r="A23" s="10"/>
      <c r="B23" s="115" t="s">
        <v>9</v>
      </c>
      <c r="C23" s="116">
        <v>1</v>
      </c>
      <c r="D23" s="116">
        <v>2</v>
      </c>
      <c r="E23" s="147">
        <v>3</v>
      </c>
      <c r="F23" s="83">
        <v>4</v>
      </c>
      <c r="G23" s="83">
        <v>5</v>
      </c>
      <c r="H23" s="83">
        <v>6</v>
      </c>
      <c r="I23" s="83">
        <v>7</v>
      </c>
      <c r="J23" s="116">
        <v>8</v>
      </c>
      <c r="K23" s="116">
        <v>9</v>
      </c>
      <c r="L23" s="147">
        <v>10</v>
      </c>
      <c r="M23" s="83">
        <v>11</v>
      </c>
      <c r="N23" s="83">
        <v>12</v>
      </c>
      <c r="O23" s="83">
        <v>13</v>
      </c>
      <c r="P23" s="83">
        <v>14</v>
      </c>
      <c r="Q23" s="116">
        <v>15</v>
      </c>
      <c r="R23" s="116">
        <v>16</v>
      </c>
      <c r="S23" s="147">
        <v>17</v>
      </c>
      <c r="T23" s="83">
        <v>18</v>
      </c>
      <c r="U23" s="83">
        <v>19</v>
      </c>
      <c r="V23" s="83">
        <v>20</v>
      </c>
      <c r="W23" s="83">
        <v>21</v>
      </c>
      <c r="X23" s="116">
        <v>22</v>
      </c>
      <c r="Y23" s="116">
        <v>23</v>
      </c>
      <c r="Z23" s="147">
        <v>24</v>
      </c>
      <c r="AA23" s="83">
        <v>25</v>
      </c>
      <c r="AB23" s="83">
        <v>26</v>
      </c>
      <c r="AC23" s="83">
        <v>27</v>
      </c>
      <c r="AD23" s="83">
        <v>28</v>
      </c>
      <c r="AE23" s="116">
        <v>29</v>
      </c>
      <c r="AF23" s="116">
        <v>30</v>
      </c>
      <c r="AG23" s="147">
        <v>31</v>
      </c>
      <c r="AH23" s="117">
        <v>151.19999999999999</v>
      </c>
      <c r="AI23" s="118"/>
      <c r="AJ23" s="124"/>
      <c r="AK23" s="124"/>
      <c r="AL23" s="124"/>
      <c r="AM23" s="67"/>
      <c r="AN23" s="110"/>
      <c r="AO23" s="110"/>
      <c r="AP23" s="117">
        <v>168</v>
      </c>
      <c r="AQ23" s="67"/>
      <c r="AR23" s="66"/>
      <c r="AS23" s="161"/>
      <c r="AT23" s="140" t="s">
        <v>55</v>
      </c>
      <c r="AU23" s="142">
        <v>3.66</v>
      </c>
      <c r="AV23" s="31"/>
    </row>
    <row r="24" spans="1:48" ht="15.4" customHeight="1" x14ac:dyDescent="0.2">
      <c r="A24" s="10"/>
      <c r="B24" s="173" t="s">
        <v>44</v>
      </c>
      <c r="C24" s="83" t="s">
        <v>52</v>
      </c>
      <c r="D24" s="83"/>
      <c r="E24" s="83" t="s">
        <v>45</v>
      </c>
      <c r="F24" s="83" t="s">
        <v>46</v>
      </c>
      <c r="G24" s="83"/>
      <c r="H24" s="83"/>
      <c r="I24" s="123" t="s">
        <v>45</v>
      </c>
      <c r="J24" s="83" t="s">
        <v>46</v>
      </c>
      <c r="K24" s="83"/>
      <c r="L24" s="83"/>
      <c r="M24" s="83" t="s">
        <v>45</v>
      </c>
      <c r="N24" s="83" t="s">
        <v>46</v>
      </c>
      <c r="O24" s="83"/>
      <c r="P24" s="83"/>
      <c r="Q24" s="123" t="s">
        <v>45</v>
      </c>
      <c r="R24" s="83" t="s">
        <v>46</v>
      </c>
      <c r="S24" s="83"/>
      <c r="T24" s="83"/>
      <c r="U24" s="83" t="s">
        <v>45</v>
      </c>
      <c r="V24" s="83" t="s">
        <v>46</v>
      </c>
      <c r="W24" s="83"/>
      <c r="X24" s="83"/>
      <c r="Y24" s="123" t="s">
        <v>45</v>
      </c>
      <c r="Z24" s="83" t="s">
        <v>46</v>
      </c>
      <c r="AA24" s="83"/>
      <c r="AB24" s="83"/>
      <c r="AC24" s="83" t="s">
        <v>45</v>
      </c>
      <c r="AD24" s="83" t="s">
        <v>46</v>
      </c>
      <c r="AE24" s="83"/>
      <c r="AF24" s="83"/>
      <c r="AG24" s="83" t="s">
        <v>45</v>
      </c>
      <c r="AH24" s="105"/>
      <c r="AI24" s="121">
        <f t="shared" ref="AI24:AI29" si="4">COUNTIF(C24:AG24,$AT$16)*$AU$16+COUNTIF(C24:AG24,$AT$17)*$AU$17+COUNTIF(C24:AG24,$AT$18)*$AU$18+COUNTIF(C24:AG24,$AT$19)*$AU$19+COUNTIF(C24:AG24,$AT$20)*$AU$20</f>
        <v>181.17000000000002</v>
      </c>
      <c r="AJ24" s="107"/>
      <c r="AK24" s="108"/>
      <c r="AL24" s="108"/>
      <c r="AM24" s="109"/>
      <c r="AN24" s="110">
        <f t="shared" si="1"/>
        <v>181.17000000000002</v>
      </c>
      <c r="AO24" s="110">
        <f t="shared" si="2"/>
        <v>181.17000000000002</v>
      </c>
      <c r="AP24" s="105"/>
      <c r="AQ24" s="111">
        <f t="shared" ref="AQ24:AQ29" si="5">AN24-$AP$23</f>
        <v>13.170000000000016</v>
      </c>
      <c r="AR24" s="68">
        <f t="shared" ref="AR24:AR29" si="6">AQ24+AR17</f>
        <v>4.6700000000000443</v>
      </c>
      <c r="AS24" s="161"/>
      <c r="AT24" s="140" t="s">
        <v>57</v>
      </c>
      <c r="AU24" s="141">
        <v>3.34</v>
      </c>
      <c r="AV24" s="31"/>
    </row>
    <row r="25" spans="1:48" ht="15.4" customHeight="1" x14ac:dyDescent="0.2">
      <c r="A25" s="10"/>
      <c r="B25" s="173" t="s">
        <v>49</v>
      </c>
      <c r="C25" s="136" t="s">
        <v>46</v>
      </c>
      <c r="D25" s="136"/>
      <c r="E25" s="136"/>
      <c r="F25" s="137" t="s">
        <v>45</v>
      </c>
      <c r="G25" s="136" t="s">
        <v>46</v>
      </c>
      <c r="H25" s="83"/>
      <c r="I25" s="83"/>
      <c r="J25" s="123" t="s">
        <v>45</v>
      </c>
      <c r="K25" s="83" t="s">
        <v>46</v>
      </c>
      <c r="L25" s="83"/>
      <c r="M25" s="83"/>
      <c r="N25" s="123" t="s">
        <v>45</v>
      </c>
      <c r="O25" s="83" t="s">
        <v>46</v>
      </c>
      <c r="P25" s="83"/>
      <c r="Q25" s="83"/>
      <c r="R25" s="123" t="s">
        <v>45</v>
      </c>
      <c r="S25" s="83" t="s">
        <v>46</v>
      </c>
      <c r="T25" s="83"/>
      <c r="U25" s="83"/>
      <c r="V25" s="123" t="s">
        <v>45</v>
      </c>
      <c r="W25" s="83" t="s">
        <v>46</v>
      </c>
      <c r="X25" s="83"/>
      <c r="Y25" s="83"/>
      <c r="Z25" s="123" t="s">
        <v>45</v>
      </c>
      <c r="AA25" s="83" t="s">
        <v>46</v>
      </c>
      <c r="AB25" s="83"/>
      <c r="AC25" s="83"/>
      <c r="AD25" s="123" t="s">
        <v>45</v>
      </c>
      <c r="AE25" s="83" t="s">
        <v>46</v>
      </c>
      <c r="AF25" s="83"/>
      <c r="AG25" s="83"/>
      <c r="AH25" s="105"/>
      <c r="AI25" s="121">
        <f t="shared" si="4"/>
        <v>172.32999999999998</v>
      </c>
      <c r="AJ25" s="107"/>
      <c r="AK25" s="108"/>
      <c r="AL25" s="108"/>
      <c r="AM25" s="109"/>
      <c r="AN25" s="110">
        <f t="shared" si="1"/>
        <v>172.32999999999998</v>
      </c>
      <c r="AO25" s="110">
        <f t="shared" si="2"/>
        <v>172.32999999999998</v>
      </c>
      <c r="AP25" s="105"/>
      <c r="AQ25" s="111">
        <f t="shared" si="5"/>
        <v>4.3299999999999841</v>
      </c>
      <c r="AR25" s="68">
        <f t="shared" si="6"/>
        <v>1.5</v>
      </c>
      <c r="AS25" s="162"/>
      <c r="AT25" s="142" t="s">
        <v>59</v>
      </c>
      <c r="AU25" s="143">
        <v>6.17</v>
      </c>
      <c r="AV25" s="31"/>
    </row>
    <row r="26" spans="1:48" ht="15.4" customHeight="1" x14ac:dyDescent="0.2">
      <c r="A26" s="10"/>
      <c r="B26" s="173" t="s">
        <v>47</v>
      </c>
      <c r="C26" s="82" t="s">
        <v>45</v>
      </c>
      <c r="D26" s="83" t="s">
        <v>46</v>
      </c>
      <c r="E26" s="83"/>
      <c r="F26" s="83"/>
      <c r="G26" s="123" t="s">
        <v>45</v>
      </c>
      <c r="H26" s="147" t="s">
        <v>46</v>
      </c>
      <c r="I26" s="147"/>
      <c r="J26" s="147"/>
      <c r="K26" s="148" t="s">
        <v>45</v>
      </c>
      <c r="L26" s="147" t="s">
        <v>46</v>
      </c>
      <c r="M26" s="147"/>
      <c r="N26" s="147"/>
      <c r="O26" s="148" t="s">
        <v>45</v>
      </c>
      <c r="P26" s="147" t="s">
        <v>46</v>
      </c>
      <c r="Q26" s="147"/>
      <c r="R26" s="147"/>
      <c r="S26" s="148" t="s">
        <v>45</v>
      </c>
      <c r="T26" s="147" t="s">
        <v>46</v>
      </c>
      <c r="U26" s="147"/>
      <c r="V26" s="147"/>
      <c r="W26" s="148" t="s">
        <v>45</v>
      </c>
      <c r="X26" s="147" t="s">
        <v>46</v>
      </c>
      <c r="Y26" s="147"/>
      <c r="Z26" s="147"/>
      <c r="AA26" s="148" t="s">
        <v>45</v>
      </c>
      <c r="AB26" s="147" t="s">
        <v>46</v>
      </c>
      <c r="AC26" s="147"/>
      <c r="AD26" s="147"/>
      <c r="AE26" s="148" t="s">
        <v>45</v>
      </c>
      <c r="AF26" s="147" t="s">
        <v>46</v>
      </c>
      <c r="AG26" s="147"/>
      <c r="AH26" s="83" t="s">
        <v>46</v>
      </c>
      <c r="AI26" s="121">
        <f t="shared" si="4"/>
        <v>184</v>
      </c>
      <c r="AJ26" s="107"/>
      <c r="AK26" s="108"/>
      <c r="AL26" s="108"/>
      <c r="AM26" s="109"/>
      <c r="AN26" s="110">
        <f t="shared" si="1"/>
        <v>184</v>
      </c>
      <c r="AO26" s="110">
        <f t="shared" si="2"/>
        <v>184</v>
      </c>
      <c r="AP26" s="105"/>
      <c r="AQ26" s="111">
        <f t="shared" si="5"/>
        <v>16</v>
      </c>
      <c r="AR26" s="68">
        <f t="shared" si="6"/>
        <v>4.3299999999999841</v>
      </c>
      <c r="AS26" s="162"/>
      <c r="AT26" s="142" t="s">
        <v>65</v>
      </c>
      <c r="AU26" s="143">
        <v>3</v>
      </c>
      <c r="AV26" s="31"/>
    </row>
    <row r="27" spans="1:48" ht="15.4" customHeight="1" x14ac:dyDescent="0.2">
      <c r="A27" s="10"/>
      <c r="B27" s="173" t="s">
        <v>48</v>
      </c>
      <c r="C27" s="83"/>
      <c r="D27" s="83" t="s">
        <v>45</v>
      </c>
      <c r="E27" s="83" t="s">
        <v>46</v>
      </c>
      <c r="F27" s="83"/>
      <c r="G27" s="83"/>
      <c r="H27" s="123" t="s">
        <v>45</v>
      </c>
      <c r="I27" s="83" t="s">
        <v>46</v>
      </c>
      <c r="J27" s="83"/>
      <c r="K27" s="83"/>
      <c r="L27" s="83" t="s">
        <v>45</v>
      </c>
      <c r="M27" s="83" t="s">
        <v>46</v>
      </c>
      <c r="N27" s="83"/>
      <c r="O27" s="83"/>
      <c r="P27" s="123" t="s">
        <v>45</v>
      </c>
      <c r="Q27" s="83" t="s">
        <v>46</v>
      </c>
      <c r="R27" s="83"/>
      <c r="S27" s="83"/>
      <c r="T27" s="83" t="s">
        <v>45</v>
      </c>
      <c r="U27" s="83" t="s">
        <v>46</v>
      </c>
      <c r="V27" s="83"/>
      <c r="W27" s="83"/>
      <c r="X27" s="123" t="s">
        <v>45</v>
      </c>
      <c r="Y27" s="83" t="s">
        <v>46</v>
      </c>
      <c r="Z27" s="83"/>
      <c r="AA27" s="83"/>
      <c r="AB27" s="83" t="s">
        <v>45</v>
      </c>
      <c r="AC27" s="83" t="s">
        <v>46</v>
      </c>
      <c r="AD27" s="83"/>
      <c r="AE27" s="83"/>
      <c r="AF27" s="123" t="s">
        <v>45</v>
      </c>
      <c r="AG27" s="83" t="s">
        <v>51</v>
      </c>
      <c r="AH27" s="105"/>
      <c r="AI27" s="121">
        <f t="shared" si="4"/>
        <v>175.50000000000003</v>
      </c>
      <c r="AJ27" s="107"/>
      <c r="AK27" s="108"/>
      <c r="AL27" s="108"/>
      <c r="AM27" s="109"/>
      <c r="AN27" s="110">
        <f t="shared" si="1"/>
        <v>175.50000000000003</v>
      </c>
      <c r="AO27" s="110">
        <f t="shared" si="2"/>
        <v>175.50000000000003</v>
      </c>
      <c r="AP27" s="105"/>
      <c r="AQ27" s="111">
        <f t="shared" si="5"/>
        <v>7.5000000000000284</v>
      </c>
      <c r="AR27" s="68">
        <f t="shared" si="6"/>
        <v>7.5000000000000284</v>
      </c>
      <c r="AS27" s="162"/>
      <c r="AT27" s="142" t="s">
        <v>60</v>
      </c>
      <c r="AU27" s="142">
        <v>2</v>
      </c>
      <c r="AV27" s="31"/>
    </row>
    <row r="28" spans="1:48" ht="15.4" customHeight="1" x14ac:dyDescent="0.2">
      <c r="A28" s="10"/>
      <c r="B28" s="113" t="s">
        <v>58</v>
      </c>
      <c r="C28" s="138"/>
      <c r="D28" s="138"/>
      <c r="E28" s="138" t="s">
        <v>53</v>
      </c>
      <c r="F28" s="138" t="s">
        <v>53</v>
      </c>
      <c r="G28" s="138" t="s">
        <v>53</v>
      </c>
      <c r="H28" s="123" t="s">
        <v>53</v>
      </c>
      <c r="I28" s="83" t="s">
        <v>53</v>
      </c>
      <c r="J28" s="112"/>
      <c r="K28" s="112"/>
      <c r="L28" s="112" t="s">
        <v>53</v>
      </c>
      <c r="M28" s="112" t="s">
        <v>53</v>
      </c>
      <c r="N28" s="112" t="s">
        <v>53</v>
      </c>
      <c r="O28" s="112" t="s">
        <v>53</v>
      </c>
      <c r="P28" s="112" t="s">
        <v>53</v>
      </c>
      <c r="Q28" s="112"/>
      <c r="R28" s="112"/>
      <c r="S28" s="112" t="s">
        <v>53</v>
      </c>
      <c r="T28" s="112" t="s">
        <v>53</v>
      </c>
      <c r="U28" s="112" t="s">
        <v>53</v>
      </c>
      <c r="V28" s="112" t="s">
        <v>53</v>
      </c>
      <c r="W28" s="112" t="s">
        <v>53</v>
      </c>
      <c r="X28" s="112"/>
      <c r="Y28" s="112"/>
      <c r="Z28" s="112" t="s">
        <v>53</v>
      </c>
      <c r="AA28" s="112" t="s">
        <v>53</v>
      </c>
      <c r="AB28" s="112" t="s">
        <v>53</v>
      </c>
      <c r="AC28" s="112" t="s">
        <v>53</v>
      </c>
      <c r="AD28" s="112" t="s">
        <v>53</v>
      </c>
      <c r="AE28" s="83"/>
      <c r="AF28" s="123"/>
      <c r="AG28" s="112" t="s">
        <v>53</v>
      </c>
      <c r="AH28" s="105"/>
      <c r="AI28" s="121">
        <f t="shared" si="4"/>
        <v>168</v>
      </c>
      <c r="AJ28" s="107"/>
      <c r="AK28" s="108"/>
      <c r="AL28" s="108"/>
      <c r="AM28" s="109"/>
      <c r="AN28" s="110">
        <f t="shared" si="1"/>
        <v>168</v>
      </c>
      <c r="AO28" s="110">
        <f t="shared" si="2"/>
        <v>168</v>
      </c>
      <c r="AP28" s="105"/>
      <c r="AQ28" s="111">
        <f t="shared" si="5"/>
        <v>0</v>
      </c>
      <c r="AR28" s="68">
        <f t="shared" si="6"/>
        <v>0</v>
      </c>
      <c r="AS28" s="162"/>
      <c r="AT28" s="142" t="s">
        <v>61</v>
      </c>
      <c r="AU28" s="142">
        <v>10.84</v>
      </c>
      <c r="AV28" s="31"/>
    </row>
    <row r="29" spans="1:48" ht="15.4" customHeight="1" x14ac:dyDescent="0.2">
      <c r="A29" s="10"/>
      <c r="B29" s="173" t="s">
        <v>50</v>
      </c>
      <c r="C29" s="83" t="s">
        <v>46</v>
      </c>
      <c r="D29" s="112"/>
      <c r="E29" s="149"/>
      <c r="F29" s="147" t="s">
        <v>45</v>
      </c>
      <c r="G29" s="147" t="s">
        <v>46</v>
      </c>
      <c r="H29" s="148"/>
      <c r="I29" s="147"/>
      <c r="J29" s="147"/>
      <c r="K29" s="149"/>
      <c r="L29" s="138" t="s">
        <v>53</v>
      </c>
      <c r="M29" s="136" t="s">
        <v>53</v>
      </c>
      <c r="N29" s="136" t="s">
        <v>53</v>
      </c>
      <c r="O29" s="137" t="s">
        <v>53</v>
      </c>
      <c r="P29" s="136" t="s">
        <v>53</v>
      </c>
      <c r="Q29" s="136"/>
      <c r="R29" s="138"/>
      <c r="S29" s="138" t="s">
        <v>53</v>
      </c>
      <c r="T29" s="136" t="s">
        <v>53</v>
      </c>
      <c r="U29" s="136" t="s">
        <v>53</v>
      </c>
      <c r="V29" s="137" t="s">
        <v>53</v>
      </c>
      <c r="W29" s="138" t="s">
        <v>53</v>
      </c>
      <c r="X29" s="136"/>
      <c r="Y29" s="138"/>
      <c r="Z29" s="138" t="s">
        <v>53</v>
      </c>
      <c r="AA29" s="138" t="s">
        <v>53</v>
      </c>
      <c r="AB29" s="138" t="s">
        <v>53</v>
      </c>
      <c r="AC29" s="138" t="s">
        <v>53</v>
      </c>
      <c r="AD29" s="112" t="s">
        <v>53</v>
      </c>
      <c r="AE29" s="83"/>
      <c r="AF29" s="112"/>
      <c r="AG29" s="112" t="s">
        <v>53</v>
      </c>
      <c r="AH29" s="105"/>
      <c r="AI29" s="121">
        <f t="shared" si="4"/>
        <v>162.32999999999998</v>
      </c>
      <c r="AJ29" s="107"/>
      <c r="AK29" s="108"/>
      <c r="AL29" s="108"/>
      <c r="AM29" s="109"/>
      <c r="AN29" s="110">
        <f t="shared" si="1"/>
        <v>162.32999999999998</v>
      </c>
      <c r="AO29" s="110">
        <f t="shared" si="2"/>
        <v>162.32999999999998</v>
      </c>
      <c r="AP29" s="105"/>
      <c r="AQ29" s="111">
        <f t="shared" si="5"/>
        <v>-5.6700000000000159</v>
      </c>
      <c r="AR29" s="68">
        <f t="shared" si="6"/>
        <v>-11.330000000000013</v>
      </c>
      <c r="AS29" s="162"/>
      <c r="AT29" s="142" t="s">
        <v>64</v>
      </c>
      <c r="AU29" s="142">
        <v>5.17</v>
      </c>
      <c r="AV29" s="31"/>
    </row>
    <row r="30" spans="1:48" ht="15.75" customHeight="1" x14ac:dyDescent="0.2">
      <c r="A30" s="10"/>
      <c r="B30" s="115" t="s">
        <v>10</v>
      </c>
      <c r="C30" s="83">
        <v>1</v>
      </c>
      <c r="D30" s="83">
        <v>2</v>
      </c>
      <c r="E30" s="83">
        <v>3</v>
      </c>
      <c r="F30" s="83">
        <v>4</v>
      </c>
      <c r="G30" s="116">
        <v>5</v>
      </c>
      <c r="H30" s="116">
        <v>6</v>
      </c>
      <c r="I30" s="147">
        <v>7</v>
      </c>
      <c r="J30" s="83">
        <v>8</v>
      </c>
      <c r="K30" s="83">
        <v>9</v>
      </c>
      <c r="L30" s="83">
        <v>10</v>
      </c>
      <c r="M30" s="83">
        <v>11</v>
      </c>
      <c r="N30" s="116">
        <v>12</v>
      </c>
      <c r="O30" s="116">
        <v>13</v>
      </c>
      <c r="P30" s="147">
        <v>14</v>
      </c>
      <c r="Q30" s="83">
        <v>15</v>
      </c>
      <c r="R30" s="83">
        <v>16</v>
      </c>
      <c r="S30" s="83">
        <v>17</v>
      </c>
      <c r="T30" s="83">
        <v>18</v>
      </c>
      <c r="U30" s="116">
        <v>19</v>
      </c>
      <c r="V30" s="116">
        <v>20</v>
      </c>
      <c r="W30" s="147">
        <v>21</v>
      </c>
      <c r="X30" s="83">
        <v>22</v>
      </c>
      <c r="Y30" s="83">
        <v>23</v>
      </c>
      <c r="Z30" s="83">
        <v>24</v>
      </c>
      <c r="AA30" s="83">
        <v>25</v>
      </c>
      <c r="AB30" s="116">
        <v>26</v>
      </c>
      <c r="AC30" s="116">
        <v>27</v>
      </c>
      <c r="AD30" s="147">
        <v>28</v>
      </c>
      <c r="AE30" s="83">
        <v>29</v>
      </c>
      <c r="AF30" s="83">
        <v>30</v>
      </c>
      <c r="AG30" s="84"/>
      <c r="AH30" s="117">
        <v>158.4</v>
      </c>
      <c r="AI30" s="118"/>
      <c r="AJ30" s="119"/>
      <c r="AK30" s="108"/>
      <c r="AL30" s="108"/>
      <c r="AM30" s="67"/>
      <c r="AN30" s="110"/>
      <c r="AO30" s="110"/>
      <c r="AP30" s="117">
        <v>176</v>
      </c>
      <c r="AQ30" s="67"/>
      <c r="AR30" s="66"/>
      <c r="AS30" s="66"/>
      <c r="AT30" s="142" t="s">
        <v>62</v>
      </c>
      <c r="AU30" s="142">
        <v>1.33</v>
      </c>
      <c r="AV30" s="31"/>
    </row>
    <row r="31" spans="1:48" ht="15.4" customHeight="1" x14ac:dyDescent="0.2">
      <c r="A31" s="10"/>
      <c r="B31" s="173" t="s">
        <v>44</v>
      </c>
      <c r="C31" s="83" t="s">
        <v>46</v>
      </c>
      <c r="D31" s="83"/>
      <c r="E31" s="83"/>
      <c r="F31" s="123" t="s">
        <v>45</v>
      </c>
      <c r="G31" s="83" t="s">
        <v>46</v>
      </c>
      <c r="H31" s="83"/>
      <c r="I31" s="112"/>
      <c r="J31" s="123" t="s">
        <v>45</v>
      </c>
      <c r="K31" s="83" t="s">
        <v>46</v>
      </c>
      <c r="L31" s="83"/>
      <c r="M31" s="112"/>
      <c r="N31" s="123" t="s">
        <v>45</v>
      </c>
      <c r="O31" s="83" t="s">
        <v>46</v>
      </c>
      <c r="P31" s="83"/>
      <c r="Q31" s="112"/>
      <c r="R31" s="123" t="s">
        <v>45</v>
      </c>
      <c r="S31" s="83" t="s">
        <v>46</v>
      </c>
      <c r="T31" s="83"/>
      <c r="U31" s="112"/>
      <c r="V31" s="123" t="s">
        <v>45</v>
      </c>
      <c r="W31" s="83" t="s">
        <v>46</v>
      </c>
      <c r="X31" s="83"/>
      <c r="Y31" s="112"/>
      <c r="Z31" s="123" t="s">
        <v>45</v>
      </c>
      <c r="AA31" s="83" t="s">
        <v>46</v>
      </c>
      <c r="AB31" s="83"/>
      <c r="AC31" s="112"/>
      <c r="AD31" s="146" t="s">
        <v>76</v>
      </c>
      <c r="AE31" s="83" t="s">
        <v>46</v>
      </c>
      <c r="AF31" s="83"/>
      <c r="AG31" s="84"/>
      <c r="AH31" s="105"/>
      <c r="AI31" s="121">
        <f>COUNTIF(C31:AG31,$AT$16)*$AU$16+COUNTIF(C31:AG31,$AT$17)*$AU$17+COUNTIF(C31:AG31,$AT$18)*$AU$18+COUNTIF(C31:AG31,$AT$19)*$AU$19+COUNTIF(C31:AG31,$AT$20)*$AU$20+COUNTIF(C31:AG31,$AT$34)*$AU$34+COUNTIF(C31:AG31,$AT$35)*$AU$35</f>
        <v>171.32999999999998</v>
      </c>
      <c r="AJ31" s="107"/>
      <c r="AK31" s="108"/>
      <c r="AL31" s="108"/>
      <c r="AM31" s="109" t="s">
        <v>92</v>
      </c>
      <c r="AN31" s="110">
        <f t="shared" si="1"/>
        <v>171.32999999999998</v>
      </c>
      <c r="AO31" s="110">
        <f t="shared" si="2"/>
        <v>172.32999999999998</v>
      </c>
      <c r="AP31" s="105"/>
      <c r="AQ31" s="111">
        <f t="shared" ref="AQ31:AQ36" si="7">AN31-$AP$30</f>
        <v>-4.6700000000000159</v>
      </c>
      <c r="AR31" s="144">
        <f t="shared" ref="AR31:AR36" si="8">AQ31+AR24</f>
        <v>2.8421709430404007E-14</v>
      </c>
      <c r="AS31" s="66"/>
      <c r="AT31" s="142" t="s">
        <v>66</v>
      </c>
      <c r="AU31" s="142">
        <v>6.99</v>
      </c>
      <c r="AV31" s="31"/>
    </row>
    <row r="32" spans="1:48" ht="15.4" customHeight="1" thickBot="1" x14ac:dyDescent="0.25">
      <c r="A32" s="7"/>
      <c r="B32" s="173" t="s">
        <v>49</v>
      </c>
      <c r="C32" s="83" t="s">
        <v>45</v>
      </c>
      <c r="D32" s="83" t="s">
        <v>46</v>
      </c>
      <c r="E32" s="83"/>
      <c r="F32" s="83"/>
      <c r="G32" s="123" t="s">
        <v>45</v>
      </c>
      <c r="H32" s="83" t="s">
        <v>46</v>
      </c>
      <c r="I32" s="83"/>
      <c r="J32" s="83"/>
      <c r="K32" s="123" t="s">
        <v>45</v>
      </c>
      <c r="L32" s="83" t="s">
        <v>46</v>
      </c>
      <c r="M32" s="83"/>
      <c r="N32" s="83"/>
      <c r="O32" s="123" t="s">
        <v>45</v>
      </c>
      <c r="P32" s="83" t="s">
        <v>46</v>
      </c>
      <c r="Q32" s="83"/>
      <c r="R32" s="83"/>
      <c r="S32" s="123" t="s">
        <v>45</v>
      </c>
      <c r="T32" s="83" t="s">
        <v>46</v>
      </c>
      <c r="U32" s="83"/>
      <c r="V32" s="83"/>
      <c r="W32" s="123" t="s">
        <v>45</v>
      </c>
      <c r="X32" s="83" t="s">
        <v>46</v>
      </c>
      <c r="Y32" s="83"/>
      <c r="Z32" s="83"/>
      <c r="AA32" s="123" t="s">
        <v>45</v>
      </c>
      <c r="AB32" s="83" t="s">
        <v>46</v>
      </c>
      <c r="AC32" s="83"/>
      <c r="AD32" s="83"/>
      <c r="AE32" s="146" t="s">
        <v>76</v>
      </c>
      <c r="AF32" s="123" t="s">
        <v>51</v>
      </c>
      <c r="AG32" s="84"/>
      <c r="AH32" s="105"/>
      <c r="AI32" s="121">
        <f>COUNTIF(C32:AG32,$AT$16)*$AU$16+COUNTIF(C32:AG32,$AT$17)*$AU$17+COUNTIF(C32:AG32,$AT$18)*$AU$18+COUNTIF(C32:AG32,$AT$19)*$AU$19+COUNTIF(C32:AG32,$AT$20)*$AU$20+COUNTIF(C32:AG32,$AT$34)*$AU$34+COUNTIF(C32:AG32,$AT$35)*$AU$35</f>
        <v>174.5</v>
      </c>
      <c r="AJ32" s="107"/>
      <c r="AK32" s="108"/>
      <c r="AL32" s="108"/>
      <c r="AM32" s="109" t="s">
        <v>92</v>
      </c>
      <c r="AN32" s="110">
        <f t="shared" si="1"/>
        <v>174.5</v>
      </c>
      <c r="AO32" s="110">
        <f t="shared" si="2"/>
        <v>175.5</v>
      </c>
      <c r="AP32" s="105"/>
      <c r="AQ32" s="111">
        <f t="shared" si="7"/>
        <v>-1.5</v>
      </c>
      <c r="AR32" s="144">
        <f t="shared" si="8"/>
        <v>0</v>
      </c>
      <c r="AS32" s="66"/>
      <c r="AT32" s="142" t="s">
        <v>67</v>
      </c>
      <c r="AU32" s="142">
        <v>2.34</v>
      </c>
      <c r="AV32" s="31"/>
    </row>
    <row r="33" spans="1:48" ht="15.4" customHeight="1" x14ac:dyDescent="0.2">
      <c r="B33" s="173" t="s">
        <v>47</v>
      </c>
      <c r="C33" s="147"/>
      <c r="D33" s="147" t="s">
        <v>45</v>
      </c>
      <c r="E33" s="147" t="s">
        <v>46</v>
      </c>
      <c r="F33" s="147"/>
      <c r="G33" s="147"/>
      <c r="H33" s="148" t="s">
        <v>45</v>
      </c>
      <c r="I33" s="147" t="s">
        <v>46</v>
      </c>
      <c r="J33" s="147"/>
      <c r="K33" s="147"/>
      <c r="L33" s="148" t="s">
        <v>45</v>
      </c>
      <c r="M33" s="83" t="s">
        <v>46</v>
      </c>
      <c r="N33" s="83"/>
      <c r="O33" s="83"/>
      <c r="P33" s="123" t="s">
        <v>45</v>
      </c>
      <c r="Q33" s="83" t="s">
        <v>46</v>
      </c>
      <c r="R33" s="83"/>
      <c r="S33" s="83"/>
      <c r="T33" s="123" t="s">
        <v>45</v>
      </c>
      <c r="U33" s="83" t="s">
        <v>46</v>
      </c>
      <c r="V33" s="83"/>
      <c r="W33" s="83"/>
      <c r="X33" s="128" t="s">
        <v>76</v>
      </c>
      <c r="Y33" s="83" t="s">
        <v>46</v>
      </c>
      <c r="Z33" s="83"/>
      <c r="AA33" s="83"/>
      <c r="AB33" s="123" t="s">
        <v>45</v>
      </c>
      <c r="AC33" s="83" t="s">
        <v>46</v>
      </c>
      <c r="AD33" s="83"/>
      <c r="AE33" s="83"/>
      <c r="AF33" s="137" t="s">
        <v>45</v>
      </c>
      <c r="AG33" s="84"/>
      <c r="AH33" s="105"/>
      <c r="AI33" s="121">
        <f>COUNTIF(C33:AG33,$AT$16)*$AU$16+COUNTIF(C33:AG33,$AT$17)*$AU$17+COUNTIF(C33:AG33,$AT$18)*$AU$18+COUNTIF(C33:AG33,$AT$19)*$AU$19+COUNTIF(C33:AG33,$AT$20)*$AU$20+COUNTIF(C33:AG33,$AT$34)*$AU$34+COUNTIF(C33:AG33,$AT$35)*$AU$35</f>
        <v>171.67</v>
      </c>
      <c r="AJ33" s="107"/>
      <c r="AK33" s="108"/>
      <c r="AL33" s="108"/>
      <c r="AM33" s="109" t="s">
        <v>92</v>
      </c>
      <c r="AN33" s="110">
        <f t="shared" si="1"/>
        <v>171.67</v>
      </c>
      <c r="AO33" s="110">
        <f t="shared" si="2"/>
        <v>172.67</v>
      </c>
      <c r="AP33" s="105"/>
      <c r="AQ33" s="111">
        <f t="shared" si="7"/>
        <v>-4.3300000000000125</v>
      </c>
      <c r="AR33" s="144">
        <f t="shared" si="8"/>
        <v>-2.8421709430404007E-14</v>
      </c>
      <c r="AS33" s="66"/>
      <c r="AT33" s="142" t="s">
        <v>69</v>
      </c>
      <c r="AU33" s="142">
        <v>3.33</v>
      </c>
      <c r="AV33" s="31"/>
    </row>
    <row r="34" spans="1:48" ht="15.4" customHeight="1" x14ac:dyDescent="0.2">
      <c r="B34" s="173" t="s">
        <v>48</v>
      </c>
      <c r="C34" s="83" t="s">
        <v>52</v>
      </c>
      <c r="D34" s="83"/>
      <c r="E34" s="83" t="s">
        <v>45</v>
      </c>
      <c r="F34" s="83" t="s">
        <v>46</v>
      </c>
      <c r="G34" s="83"/>
      <c r="H34" s="83"/>
      <c r="I34" s="123" t="s">
        <v>45</v>
      </c>
      <c r="J34" s="83" t="s">
        <v>46</v>
      </c>
      <c r="K34" s="83"/>
      <c r="L34" s="83"/>
      <c r="M34" s="123" t="s">
        <v>45</v>
      </c>
      <c r="N34" s="147" t="s">
        <v>46</v>
      </c>
      <c r="O34" s="147"/>
      <c r="P34" s="147"/>
      <c r="Q34" s="148" t="s">
        <v>45</v>
      </c>
      <c r="R34" s="147" t="s">
        <v>46</v>
      </c>
      <c r="S34" s="147"/>
      <c r="T34" s="147"/>
      <c r="U34" s="148" t="s">
        <v>45</v>
      </c>
      <c r="V34" s="147" t="s">
        <v>46</v>
      </c>
      <c r="W34" s="147"/>
      <c r="X34" s="147"/>
      <c r="Y34" s="156" t="s">
        <v>76</v>
      </c>
      <c r="Z34" s="147" t="s">
        <v>46</v>
      </c>
      <c r="AA34" s="147"/>
      <c r="AB34" s="147"/>
      <c r="AC34" s="148" t="s">
        <v>45</v>
      </c>
      <c r="AD34" s="147" t="s">
        <v>46</v>
      </c>
      <c r="AE34" s="147"/>
      <c r="AF34" s="147"/>
      <c r="AG34" s="84"/>
      <c r="AH34" s="105"/>
      <c r="AI34" s="121">
        <f>COUNTIF(C34:AG34,$AT$16)*$AU$16+COUNTIF(C34:AG34,$AT$17)*$AU$17+COUNTIF(C34:AG34,$AT$18)*$AU$18+COUNTIF(C34:AG34,$AT$19)*$AU$19+COUNTIF(C34:AG34,$AT$20)*$AU$20+COUNTIF(C34:AG34,$AT$34)*$AU$34+COUNTIF(C34:AG34,$AT$35)*$AU$35</f>
        <v>168.49999999999997</v>
      </c>
      <c r="AJ34" s="107"/>
      <c r="AK34" s="108"/>
      <c r="AL34" s="108"/>
      <c r="AM34" s="109" t="s">
        <v>92</v>
      </c>
      <c r="AN34" s="110">
        <f t="shared" si="1"/>
        <v>168.49999999999997</v>
      </c>
      <c r="AO34" s="110">
        <f t="shared" si="2"/>
        <v>169.49999999999997</v>
      </c>
      <c r="AP34" s="105"/>
      <c r="AQ34" s="111">
        <f t="shared" si="7"/>
        <v>-7.5000000000000284</v>
      </c>
      <c r="AR34" s="144">
        <f t="shared" si="8"/>
        <v>0</v>
      </c>
      <c r="AS34" s="31"/>
      <c r="AT34" s="142" t="s">
        <v>76</v>
      </c>
      <c r="AU34" s="142">
        <v>10.67</v>
      </c>
      <c r="AV34" s="31"/>
    </row>
    <row r="35" spans="1:48" ht="15.4" customHeight="1" x14ac:dyDescent="0.2">
      <c r="B35" s="174" t="s">
        <v>58</v>
      </c>
      <c r="C35" s="112" t="s">
        <v>53</v>
      </c>
      <c r="D35" s="112" t="s">
        <v>53</v>
      </c>
      <c r="E35" s="112" t="s">
        <v>53</v>
      </c>
      <c r="F35" s="112" t="s">
        <v>53</v>
      </c>
      <c r="G35" s="83"/>
      <c r="H35" s="83"/>
      <c r="I35" s="112" t="s">
        <v>53</v>
      </c>
      <c r="J35" s="112" t="s">
        <v>53</v>
      </c>
      <c r="K35" s="112" t="s">
        <v>53</v>
      </c>
      <c r="L35" s="112" t="s">
        <v>53</v>
      </c>
      <c r="M35" s="112" t="s">
        <v>53</v>
      </c>
      <c r="N35" s="83"/>
      <c r="O35" s="83"/>
      <c r="P35" s="112" t="s">
        <v>53</v>
      </c>
      <c r="Q35" s="112" t="s">
        <v>53</v>
      </c>
      <c r="R35" s="112" t="s">
        <v>53</v>
      </c>
      <c r="S35" s="112" t="s">
        <v>53</v>
      </c>
      <c r="T35" s="112" t="s">
        <v>53</v>
      </c>
      <c r="U35" s="83"/>
      <c r="V35" s="83"/>
      <c r="W35" s="112" t="s">
        <v>53</v>
      </c>
      <c r="X35" s="112" t="s">
        <v>53</v>
      </c>
      <c r="Y35" s="112" t="s">
        <v>53</v>
      </c>
      <c r="Z35" s="112" t="s">
        <v>53</v>
      </c>
      <c r="AA35" s="112" t="s">
        <v>53</v>
      </c>
      <c r="AB35" s="83"/>
      <c r="AC35" s="83"/>
      <c r="AD35" s="112" t="s">
        <v>53</v>
      </c>
      <c r="AE35" s="112" t="s">
        <v>53</v>
      </c>
      <c r="AF35" s="112" t="s">
        <v>53</v>
      </c>
      <c r="AG35" s="84"/>
      <c r="AH35" s="105"/>
      <c r="AI35" s="121">
        <f>COUNTIF(C35:AG35,$AT$16)*$AU$16+COUNTIF(C35:AG35,$AT$17)*$AU$17+COUNTIF(C35:AG35,$AT$18)*$AU$18+COUNTIF(C35:AG35,$AT$19)*$AU$19+COUNTIF(C35:AG35,$AT$20)*$AU$20</f>
        <v>176</v>
      </c>
      <c r="AJ35" s="107"/>
      <c r="AK35" s="108"/>
      <c r="AL35" s="108"/>
      <c r="AM35" s="109"/>
      <c r="AN35" s="110">
        <f>AI35+AJ35+AK35+AL35</f>
        <v>176</v>
      </c>
      <c r="AO35" s="110">
        <f t="shared" si="2"/>
        <v>176</v>
      </c>
      <c r="AP35" s="105"/>
      <c r="AQ35" s="111">
        <f t="shared" si="7"/>
        <v>0</v>
      </c>
      <c r="AR35" s="144">
        <f t="shared" si="8"/>
        <v>0</v>
      </c>
      <c r="AS35" s="31"/>
      <c r="AT35" s="142" t="s">
        <v>90</v>
      </c>
      <c r="AU35" s="142">
        <v>0.67</v>
      </c>
      <c r="AV35" s="31"/>
    </row>
    <row r="36" spans="1:48" ht="15.4" customHeight="1" x14ac:dyDescent="0.2">
      <c r="B36" s="173" t="s">
        <v>50</v>
      </c>
      <c r="C36" s="112" t="s">
        <v>53</v>
      </c>
      <c r="D36" s="112" t="s">
        <v>53</v>
      </c>
      <c r="E36" s="112" t="s">
        <v>45</v>
      </c>
      <c r="F36" s="112" t="s">
        <v>53</v>
      </c>
      <c r="G36" s="83"/>
      <c r="H36" s="112"/>
      <c r="I36" s="112" t="s">
        <v>53</v>
      </c>
      <c r="J36" s="112" t="s">
        <v>53</v>
      </c>
      <c r="K36" s="112" t="s">
        <v>53</v>
      </c>
      <c r="L36" s="112" t="s">
        <v>53</v>
      </c>
      <c r="M36" s="83" t="s">
        <v>45</v>
      </c>
      <c r="N36" s="83"/>
      <c r="O36" s="83"/>
      <c r="P36" s="112" t="s">
        <v>53</v>
      </c>
      <c r="Q36" s="112" t="s">
        <v>53</v>
      </c>
      <c r="R36" s="112" t="s">
        <v>53</v>
      </c>
      <c r="S36" s="112" t="s">
        <v>53</v>
      </c>
      <c r="T36" s="112" t="s">
        <v>53</v>
      </c>
      <c r="U36" s="83"/>
      <c r="V36" s="83"/>
      <c r="W36" s="112" t="s">
        <v>53</v>
      </c>
      <c r="X36" s="112" t="s">
        <v>53</v>
      </c>
      <c r="Y36" s="128" t="s">
        <v>111</v>
      </c>
      <c r="Z36" s="112" t="s">
        <v>53</v>
      </c>
      <c r="AA36" s="112" t="s">
        <v>53</v>
      </c>
      <c r="AB36" s="83"/>
      <c r="AC36" s="83"/>
      <c r="AD36" s="112" t="s">
        <v>53</v>
      </c>
      <c r="AE36" s="112" t="s">
        <v>53</v>
      </c>
      <c r="AF36" s="123" t="s">
        <v>45</v>
      </c>
      <c r="AG36" s="84"/>
      <c r="AH36" s="105"/>
      <c r="AI36" s="121">
        <f>COUNTIF(C36:AG36,$AT$16)*$AU$16+COUNTIF(C36:AG36,$AT$17)*$AU$17+COUNTIF(C36:AG36,$AT$18)*$AU$18+COUNTIF(C36:AG36,$AT$19)*$AU$19+COUNTIF(C36:AG36,$AT$20)*$AU$20+COUNTIF(C36:AG36,$AT$28)*$AU$28+COUNTIF(C36:AG36,$AT$39)*$AU$39+COUNTIF(C36:AG36,$AT$40)*$AU$40+COUNTIF(C36:AG36,$AT$43)*$AU$43+COUNTIF(C36:AG36,$AT$44)*$AU$44</f>
        <v>187.32999999999998</v>
      </c>
      <c r="AJ36" s="107"/>
      <c r="AK36" s="108"/>
      <c r="AL36" s="108"/>
      <c r="AM36" s="109"/>
      <c r="AN36" s="110">
        <f t="shared" si="1"/>
        <v>187.32999999999998</v>
      </c>
      <c r="AO36" s="110">
        <f t="shared" si="2"/>
        <v>187.32999999999998</v>
      </c>
      <c r="AP36" s="105"/>
      <c r="AQ36" s="111">
        <f t="shared" si="7"/>
        <v>11.329999999999984</v>
      </c>
      <c r="AR36" s="144">
        <f t="shared" si="8"/>
        <v>-2.8421709430404007E-14</v>
      </c>
      <c r="AS36" s="31"/>
      <c r="AT36" s="142" t="s">
        <v>77</v>
      </c>
      <c r="AU36" s="142">
        <v>6.33</v>
      </c>
      <c r="AV36" s="31"/>
    </row>
    <row r="37" spans="1:48" ht="15.4" customHeight="1" x14ac:dyDescent="0.2">
      <c r="A37" s="11"/>
      <c r="B37" s="13"/>
      <c r="C37" s="15"/>
      <c r="D37" s="15"/>
      <c r="E37" s="15"/>
      <c r="F37" s="15"/>
      <c r="G37" s="15"/>
      <c r="H37" s="15"/>
      <c r="I37" s="15"/>
      <c r="J37" s="18"/>
      <c r="K37" s="18"/>
      <c r="L37" s="18"/>
      <c r="M37" s="19"/>
      <c r="N37" s="19"/>
      <c r="O37" s="20"/>
      <c r="P37" s="20"/>
      <c r="Q37" s="15"/>
      <c r="R37" s="15"/>
      <c r="S37" s="15"/>
      <c r="T37" s="15"/>
      <c r="U37" s="21"/>
      <c r="V37" s="21"/>
      <c r="W37" s="21"/>
      <c r="X37" s="21"/>
      <c r="Y37" s="21"/>
      <c r="Z37" s="21"/>
      <c r="AA37" s="21"/>
      <c r="AB37" s="21"/>
      <c r="AC37" s="15"/>
      <c r="AD37" s="15"/>
      <c r="AE37" s="15"/>
      <c r="AF37" s="15"/>
      <c r="AG37" s="15"/>
      <c r="AH37" s="14"/>
      <c r="AI37" s="14"/>
      <c r="AJ37" s="14"/>
      <c r="AK37" s="14"/>
      <c r="AL37" s="14"/>
      <c r="AM37" s="14"/>
      <c r="AN37" s="21"/>
      <c r="AO37" s="21"/>
      <c r="AP37" s="14"/>
      <c r="AQ37" s="14"/>
      <c r="AR37" s="12"/>
      <c r="AS37" s="31"/>
      <c r="AT37" s="142" t="s">
        <v>93</v>
      </c>
      <c r="AU37" s="142">
        <v>2.99</v>
      </c>
    </row>
    <row r="38" spans="1:48" s="24" customFormat="1" x14ac:dyDescent="0.2">
      <c r="I38" s="25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I38" s="25"/>
      <c r="AJ38" s="25"/>
      <c r="AK38" s="25"/>
      <c r="AL38" s="25"/>
      <c r="AN38" s="81"/>
      <c r="AO38" s="81"/>
      <c r="AS38" s="31"/>
      <c r="AT38" s="142" t="s">
        <v>94</v>
      </c>
      <c r="AU38" s="142">
        <v>10.66</v>
      </c>
    </row>
    <row r="39" spans="1:48" ht="18.75" customHeight="1" thickBot="1" x14ac:dyDescent="0.25"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I39" s="2"/>
      <c r="AJ39" s="2"/>
      <c r="AK39" s="2"/>
      <c r="AL39" s="2"/>
      <c r="AM39"/>
      <c r="AS39" s="31"/>
      <c r="AT39" s="142" t="s">
        <v>95</v>
      </c>
      <c r="AU39" s="142">
        <v>11.33</v>
      </c>
    </row>
    <row r="40" spans="1:48" ht="40.5" customHeight="1" x14ac:dyDescent="0.2">
      <c r="B40" s="157" t="s">
        <v>108</v>
      </c>
      <c r="C40" s="310" t="s">
        <v>101</v>
      </c>
      <c r="D40" s="349"/>
      <c r="E40" s="349"/>
      <c r="F40" s="349"/>
      <c r="G40" s="349"/>
      <c r="H40" s="349"/>
      <c r="I40" s="350"/>
      <c r="J40" s="310" t="s">
        <v>102</v>
      </c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2"/>
      <c r="Z40" s="342"/>
      <c r="AA40" s="342"/>
      <c r="AB40" s="342"/>
      <c r="AC40" s="338"/>
      <c r="AD40" s="300"/>
      <c r="AE40" s="301"/>
      <c r="AF40" s="16"/>
      <c r="AG40" s="16"/>
      <c r="AI40" s="2"/>
      <c r="AJ40" s="2"/>
      <c r="AK40" s="131"/>
      <c r="AL40" s="131"/>
      <c r="AM40" s="132"/>
      <c r="AN40" s="334" t="s">
        <v>37</v>
      </c>
      <c r="AO40" s="334"/>
      <c r="AS40" s="31"/>
      <c r="AT40" s="142" t="s">
        <v>97</v>
      </c>
      <c r="AU40" s="142">
        <v>3.67</v>
      </c>
    </row>
    <row r="41" spans="1:48" ht="44.25" customHeight="1" thickBot="1" x14ac:dyDescent="0.25">
      <c r="B41" s="158" t="s">
        <v>39</v>
      </c>
      <c r="C41" s="313"/>
      <c r="D41" s="314"/>
      <c r="E41" s="314"/>
      <c r="F41" s="314"/>
      <c r="G41" s="314"/>
      <c r="H41" s="314"/>
      <c r="I41" s="315"/>
      <c r="J41" s="316" t="s">
        <v>31</v>
      </c>
      <c r="K41" s="316"/>
      <c r="L41" s="316"/>
      <c r="M41" s="317" t="s">
        <v>16</v>
      </c>
      <c r="N41" s="318"/>
      <c r="O41" s="319"/>
      <c r="P41" s="321" t="s">
        <v>35</v>
      </c>
      <c r="Q41" s="322"/>
      <c r="R41" s="323"/>
      <c r="S41" s="320" t="s">
        <v>18</v>
      </c>
      <c r="T41" s="320"/>
      <c r="U41" s="343" t="s">
        <v>36</v>
      </c>
      <c r="V41" s="344"/>
      <c r="W41" s="344"/>
      <c r="X41" s="344"/>
      <c r="Y41" s="345"/>
      <c r="Z41" s="335" t="s">
        <v>32</v>
      </c>
      <c r="AA41" s="336"/>
      <c r="AB41" s="337"/>
      <c r="AC41" s="339" t="s">
        <v>33</v>
      </c>
      <c r="AD41" s="340"/>
      <c r="AE41" s="341"/>
      <c r="AF41" s="16"/>
      <c r="AG41" s="16"/>
      <c r="AI41" s="2"/>
      <c r="AJ41" s="2"/>
      <c r="AK41" s="70"/>
      <c r="AL41" s="70"/>
      <c r="AM41" s="71"/>
      <c r="AN41" s="334" t="s">
        <v>38</v>
      </c>
      <c r="AO41" s="334"/>
      <c r="AT41" s="142" t="s">
        <v>109</v>
      </c>
      <c r="AU41" s="142">
        <v>8.33</v>
      </c>
    </row>
    <row r="42" spans="1:48" ht="13.5" thickBot="1" x14ac:dyDescent="0.25">
      <c r="B42" s="171" t="s">
        <v>44</v>
      </c>
      <c r="C42" s="306">
        <v>528</v>
      </c>
      <c r="D42" s="305"/>
      <c r="E42" s="305"/>
      <c r="F42" s="305"/>
      <c r="G42" s="305"/>
      <c r="H42" s="305"/>
      <c r="I42" s="305"/>
      <c r="J42" s="302">
        <f t="shared" ref="J42:J47" si="9">AI17+AI24+AI31</f>
        <v>528</v>
      </c>
      <c r="K42" s="302"/>
      <c r="L42" s="302"/>
      <c r="M42" s="305">
        <f>AJ17+AJ24+AJ31</f>
        <v>0</v>
      </c>
      <c r="N42" s="305"/>
      <c r="O42" s="305"/>
      <c r="P42" s="305">
        <f>AK17+AK24+AK31</f>
        <v>0</v>
      </c>
      <c r="Q42" s="305"/>
      <c r="R42" s="305"/>
      <c r="S42" s="305">
        <f>AL17+AL24+AL31</f>
        <v>0</v>
      </c>
      <c r="T42" s="305"/>
      <c r="U42" s="304">
        <f t="shared" ref="U42:U47" si="10">J42+M42+P42+S42</f>
        <v>528</v>
      </c>
      <c r="V42" s="304"/>
      <c r="W42" s="304"/>
      <c r="X42" s="304"/>
      <c r="Y42" s="304"/>
      <c r="Z42" s="302">
        <f>AM17+AM24+AM31</f>
        <v>1</v>
      </c>
      <c r="AA42" s="302"/>
      <c r="AB42" s="302"/>
      <c r="AC42" s="299">
        <f t="shared" ref="AC42:AC47" si="11">U42+Z42</f>
        <v>529</v>
      </c>
      <c r="AD42" s="300"/>
      <c r="AE42" s="301"/>
      <c r="AF42" s="16"/>
      <c r="AG42" s="16"/>
      <c r="AI42" s="2"/>
      <c r="AJ42" s="2"/>
      <c r="AK42" s="2"/>
      <c r="AL42" s="2"/>
      <c r="AM42"/>
      <c r="AT42" s="142" t="s">
        <v>110</v>
      </c>
      <c r="AU42" s="142">
        <v>8.67</v>
      </c>
    </row>
    <row r="43" spans="1:48" ht="13.5" thickBot="1" x14ac:dyDescent="0.25">
      <c r="B43" s="172" t="s">
        <v>49</v>
      </c>
      <c r="C43" s="306">
        <v>528</v>
      </c>
      <c r="D43" s="305"/>
      <c r="E43" s="305"/>
      <c r="F43" s="305"/>
      <c r="G43" s="305"/>
      <c r="H43" s="305"/>
      <c r="I43" s="305"/>
      <c r="J43" s="302">
        <f t="shared" si="9"/>
        <v>528</v>
      </c>
      <c r="K43" s="302"/>
      <c r="L43" s="302"/>
      <c r="M43" s="305">
        <f>AJ18+AJ25+AJ32</f>
        <v>0</v>
      </c>
      <c r="N43" s="305"/>
      <c r="O43" s="305"/>
      <c r="P43" s="305">
        <f>AK18+AK25+AK32</f>
        <v>0</v>
      </c>
      <c r="Q43" s="305"/>
      <c r="R43" s="305"/>
      <c r="S43" s="305">
        <f>AL18+AL25+AL32</f>
        <v>0</v>
      </c>
      <c r="T43" s="305"/>
      <c r="U43" s="304">
        <f t="shared" si="10"/>
        <v>528</v>
      </c>
      <c r="V43" s="304"/>
      <c r="W43" s="304"/>
      <c r="X43" s="304"/>
      <c r="Y43" s="304"/>
      <c r="Z43" s="302">
        <f>AM18+AM25+AM32</f>
        <v>1</v>
      </c>
      <c r="AA43" s="302"/>
      <c r="AB43" s="302"/>
      <c r="AC43" s="299">
        <f t="shared" si="11"/>
        <v>529</v>
      </c>
      <c r="AD43" s="300"/>
      <c r="AE43" s="301"/>
      <c r="AM43"/>
      <c r="AT43" s="142" t="s">
        <v>111</v>
      </c>
      <c r="AU43" s="142">
        <v>8.32</v>
      </c>
    </row>
    <row r="44" spans="1:48" ht="13.5" thickBot="1" x14ac:dyDescent="0.25">
      <c r="B44" s="171" t="s">
        <v>47</v>
      </c>
      <c r="C44" s="306">
        <v>528</v>
      </c>
      <c r="D44" s="305"/>
      <c r="E44" s="305"/>
      <c r="F44" s="305"/>
      <c r="G44" s="305"/>
      <c r="H44" s="305"/>
      <c r="I44" s="305"/>
      <c r="J44" s="302">
        <f t="shared" si="9"/>
        <v>528</v>
      </c>
      <c r="K44" s="302"/>
      <c r="L44" s="302"/>
      <c r="M44" s="305">
        <f>AJ19+AJ26+AJ33</f>
        <v>0</v>
      </c>
      <c r="N44" s="305"/>
      <c r="O44" s="305"/>
      <c r="P44" s="305">
        <f>AK19+AK26+AK33</f>
        <v>0</v>
      </c>
      <c r="Q44" s="305"/>
      <c r="R44" s="305"/>
      <c r="S44" s="305">
        <f>AL19+AL26+AL33</f>
        <v>0</v>
      </c>
      <c r="T44" s="305"/>
      <c r="U44" s="304">
        <f t="shared" si="10"/>
        <v>528</v>
      </c>
      <c r="V44" s="304"/>
      <c r="W44" s="304"/>
      <c r="X44" s="304"/>
      <c r="Y44" s="304"/>
      <c r="Z44" s="302">
        <f>AM19+AM26+AM33</f>
        <v>1</v>
      </c>
      <c r="AA44" s="302"/>
      <c r="AB44" s="302"/>
      <c r="AC44" s="299">
        <f t="shared" si="11"/>
        <v>529</v>
      </c>
      <c r="AD44" s="300"/>
      <c r="AE44" s="301"/>
      <c r="AF44" s="16"/>
      <c r="AM44"/>
      <c r="AQ44" s="32"/>
    </row>
    <row r="45" spans="1:48" ht="13.5" thickBot="1" x14ac:dyDescent="0.25">
      <c r="B45" s="171" t="s">
        <v>48</v>
      </c>
      <c r="C45" s="306">
        <v>528</v>
      </c>
      <c r="D45" s="305"/>
      <c r="E45" s="305"/>
      <c r="F45" s="305"/>
      <c r="G45" s="305"/>
      <c r="H45" s="305"/>
      <c r="I45" s="305"/>
      <c r="J45" s="302">
        <f t="shared" si="9"/>
        <v>528</v>
      </c>
      <c r="K45" s="302"/>
      <c r="L45" s="302"/>
      <c r="M45" s="305">
        <f>AJ20+AJ27+AJ34</f>
        <v>0</v>
      </c>
      <c r="N45" s="305"/>
      <c r="O45" s="305"/>
      <c r="P45" s="305">
        <f>AK20+AK27+AK34</f>
        <v>0</v>
      </c>
      <c r="Q45" s="305"/>
      <c r="R45" s="305"/>
      <c r="S45" s="305">
        <f>AL20+AL27+AL34</f>
        <v>0</v>
      </c>
      <c r="T45" s="305"/>
      <c r="U45" s="304">
        <f t="shared" si="10"/>
        <v>528</v>
      </c>
      <c r="V45" s="304"/>
      <c r="W45" s="304"/>
      <c r="X45" s="304"/>
      <c r="Y45" s="304"/>
      <c r="Z45" s="302">
        <f>AM20+AM27+AM34</f>
        <v>1</v>
      </c>
      <c r="AA45" s="302"/>
      <c r="AB45" s="302"/>
      <c r="AC45" s="299">
        <f t="shared" si="11"/>
        <v>529</v>
      </c>
      <c r="AD45" s="300"/>
      <c r="AE45" s="301"/>
      <c r="AF45" s="16"/>
      <c r="AM45"/>
    </row>
    <row r="46" spans="1:48" ht="13.5" thickBot="1" x14ac:dyDescent="0.25">
      <c r="B46" s="171" t="s">
        <v>58</v>
      </c>
      <c r="C46" s="306">
        <v>528</v>
      </c>
      <c r="D46" s="305"/>
      <c r="E46" s="305"/>
      <c r="F46" s="305"/>
      <c r="G46" s="305"/>
      <c r="H46" s="305"/>
      <c r="I46" s="305"/>
      <c r="J46" s="302">
        <f t="shared" si="9"/>
        <v>528</v>
      </c>
      <c r="K46" s="302"/>
      <c r="L46" s="302"/>
      <c r="M46" s="305">
        <v>0</v>
      </c>
      <c r="N46" s="305"/>
      <c r="O46" s="305"/>
      <c r="P46" s="305">
        <v>0</v>
      </c>
      <c r="Q46" s="305"/>
      <c r="R46" s="305"/>
      <c r="S46" s="305">
        <v>0</v>
      </c>
      <c r="T46" s="305"/>
      <c r="U46" s="304">
        <f t="shared" si="10"/>
        <v>528</v>
      </c>
      <c r="V46" s="304"/>
      <c r="W46" s="304"/>
      <c r="X46" s="304"/>
      <c r="Y46" s="304"/>
      <c r="Z46" s="302"/>
      <c r="AA46" s="302"/>
      <c r="AB46" s="302"/>
      <c r="AC46" s="299">
        <f t="shared" si="11"/>
        <v>528</v>
      </c>
      <c r="AD46" s="300"/>
      <c r="AE46" s="301"/>
    </row>
    <row r="47" spans="1:48" ht="13.5" customHeight="1" x14ac:dyDescent="0.2">
      <c r="B47" s="170" t="s">
        <v>50</v>
      </c>
      <c r="C47" s="306">
        <v>528</v>
      </c>
      <c r="D47" s="305"/>
      <c r="E47" s="305"/>
      <c r="F47" s="305"/>
      <c r="G47" s="305"/>
      <c r="H47" s="305"/>
      <c r="I47" s="305"/>
      <c r="J47" s="302">
        <f t="shared" si="9"/>
        <v>528</v>
      </c>
      <c r="K47" s="302"/>
      <c r="L47" s="302"/>
      <c r="M47" s="305">
        <v>0</v>
      </c>
      <c r="N47" s="305"/>
      <c r="O47" s="305"/>
      <c r="P47" s="305">
        <v>0</v>
      </c>
      <c r="Q47" s="305"/>
      <c r="R47" s="305"/>
      <c r="S47" s="305">
        <v>0</v>
      </c>
      <c r="T47" s="305"/>
      <c r="U47" s="304">
        <f t="shared" si="10"/>
        <v>528</v>
      </c>
      <c r="V47" s="304"/>
      <c r="W47" s="304"/>
      <c r="X47" s="304"/>
      <c r="Y47" s="304"/>
      <c r="Z47" s="302"/>
      <c r="AA47" s="302"/>
      <c r="AB47" s="302"/>
      <c r="AC47" s="299">
        <f t="shared" si="11"/>
        <v>528</v>
      </c>
      <c r="AD47" s="300"/>
      <c r="AE47" s="301"/>
    </row>
    <row r="50" spans="2:41" s="166" customFormat="1" ht="14.25" x14ac:dyDescent="0.2">
      <c r="B50" s="166" t="s">
        <v>40</v>
      </c>
      <c r="I50" s="167"/>
      <c r="AD50" s="351" t="s">
        <v>72</v>
      </c>
      <c r="AE50" s="351"/>
      <c r="AF50" s="351"/>
      <c r="AG50" s="351"/>
      <c r="AH50" s="351"/>
      <c r="AI50" s="351"/>
      <c r="AJ50" s="351"/>
      <c r="AK50" s="351"/>
      <c r="AL50" s="351"/>
      <c r="AM50" s="351"/>
      <c r="AN50" s="169"/>
      <c r="AO50" s="169"/>
    </row>
    <row r="51" spans="2:41" s="166" customFormat="1" ht="14.25" x14ac:dyDescent="0.2">
      <c r="I51" s="167"/>
      <c r="AI51" s="1"/>
      <c r="AJ51" s="1"/>
      <c r="AK51" s="1"/>
      <c r="AL51" s="1"/>
      <c r="AM51" s="168"/>
      <c r="AN51" s="169"/>
      <c r="AO51" s="169"/>
    </row>
    <row r="52" spans="2:41" s="166" customFormat="1" ht="14.25" x14ac:dyDescent="0.2">
      <c r="B52" s="166" t="s">
        <v>41</v>
      </c>
      <c r="I52" s="167"/>
      <c r="AD52" s="351" t="s">
        <v>73</v>
      </c>
      <c r="AE52" s="351"/>
      <c r="AF52" s="351"/>
      <c r="AG52" s="351"/>
      <c r="AH52" s="351"/>
      <c r="AI52" s="351"/>
      <c r="AJ52" s="351"/>
      <c r="AK52" s="351"/>
      <c r="AL52" s="351"/>
      <c r="AM52" s="351"/>
      <c r="AN52" s="169"/>
      <c r="AO52" s="169"/>
    </row>
    <row r="53" spans="2:41" s="166" customFormat="1" ht="14.25" x14ac:dyDescent="0.2">
      <c r="I53" s="167"/>
      <c r="AI53" s="1"/>
      <c r="AJ53" s="1"/>
      <c r="AK53" s="1"/>
      <c r="AL53" s="1"/>
      <c r="AM53" s="168"/>
      <c r="AN53" s="169"/>
      <c r="AO53" s="169"/>
    </row>
    <row r="54" spans="2:41" s="166" customFormat="1" ht="17.25" customHeight="1" x14ac:dyDescent="0.2">
      <c r="B54" s="166" t="s">
        <v>42</v>
      </c>
      <c r="I54" s="167"/>
      <c r="AD54" s="351" t="s">
        <v>74</v>
      </c>
      <c r="AE54" s="351"/>
      <c r="AF54" s="351"/>
      <c r="AG54" s="351"/>
      <c r="AH54" s="351"/>
      <c r="AI54" s="351"/>
      <c r="AJ54" s="351"/>
      <c r="AK54" s="351"/>
      <c r="AL54" s="351"/>
      <c r="AM54" s="351"/>
      <c r="AN54" s="169"/>
      <c r="AO54" s="169"/>
    </row>
    <row r="55" spans="2:41" s="166" customFormat="1" ht="14.25" x14ac:dyDescent="0.2">
      <c r="I55" s="167"/>
      <c r="AI55" s="1"/>
      <c r="AJ55" s="1"/>
      <c r="AK55" s="1"/>
      <c r="AL55" s="1"/>
      <c r="AM55" s="168"/>
      <c r="AN55" s="169"/>
      <c r="AO55" s="169"/>
    </row>
    <row r="56" spans="2:41" s="166" customFormat="1" ht="14.25" x14ac:dyDescent="0.2">
      <c r="I56" s="167"/>
      <c r="AI56" s="1"/>
      <c r="AJ56" s="1"/>
      <c r="AK56" s="1"/>
      <c r="AL56" s="1"/>
      <c r="AM56" s="168"/>
      <c r="AN56" s="169"/>
      <c r="AO56" s="169"/>
    </row>
  </sheetData>
  <mergeCells count="72">
    <mergeCell ref="C45:I45"/>
    <mergeCell ref="J45:L45"/>
    <mergeCell ref="M45:O45"/>
    <mergeCell ref="P45:R45"/>
    <mergeCell ref="C47:I47"/>
    <mergeCell ref="J47:L47"/>
    <mergeCell ref="M47:O47"/>
    <mergeCell ref="P47:R47"/>
    <mergeCell ref="C46:I46"/>
    <mergeCell ref="J46:L46"/>
    <mergeCell ref="M46:O46"/>
    <mergeCell ref="P46:R46"/>
    <mergeCell ref="AD54:AM54"/>
    <mergeCell ref="Z46:AB46"/>
    <mergeCell ref="AC46:AE46"/>
    <mergeCell ref="S47:T47"/>
    <mergeCell ref="AD50:AM50"/>
    <mergeCell ref="Z47:AB47"/>
    <mergeCell ref="AC45:AE45"/>
    <mergeCell ref="S46:T46"/>
    <mergeCell ref="U46:Y46"/>
    <mergeCell ref="AD52:AM52"/>
    <mergeCell ref="U45:Y45"/>
    <mergeCell ref="AC47:AE47"/>
    <mergeCell ref="U47:Y47"/>
    <mergeCell ref="S45:T45"/>
    <mergeCell ref="Z45:AB45"/>
    <mergeCell ref="AC43:AE43"/>
    <mergeCell ref="AC44:AE44"/>
    <mergeCell ref="S44:T44"/>
    <mergeCell ref="U44:Y44"/>
    <mergeCell ref="C43:I43"/>
    <mergeCell ref="J43:L43"/>
    <mergeCell ref="M43:O43"/>
    <mergeCell ref="P43:R43"/>
    <mergeCell ref="S43:T43"/>
    <mergeCell ref="U43:Y43"/>
    <mergeCell ref="C44:I44"/>
    <mergeCell ref="J44:L44"/>
    <mergeCell ref="M44:O44"/>
    <mergeCell ref="P44:R44"/>
    <mergeCell ref="Z44:AB44"/>
    <mergeCell ref="Z43:AB43"/>
    <mergeCell ref="U42:Y42"/>
    <mergeCell ref="Z42:AB42"/>
    <mergeCell ref="S41:T41"/>
    <mergeCell ref="P41:R41"/>
    <mergeCell ref="AC42:AE42"/>
    <mergeCell ref="U41:Y41"/>
    <mergeCell ref="Z41:AB41"/>
    <mergeCell ref="AC41:AE41"/>
    <mergeCell ref="C42:I42"/>
    <mergeCell ref="J42:L42"/>
    <mergeCell ref="M42:O42"/>
    <mergeCell ref="P42:R42"/>
    <mergeCell ref="S42:T42"/>
    <mergeCell ref="J40:Y40"/>
    <mergeCell ref="AN41:AO41"/>
    <mergeCell ref="AN40:AO40"/>
    <mergeCell ref="AL1:AQ1"/>
    <mergeCell ref="B7:AQ7"/>
    <mergeCell ref="B8:AN8"/>
    <mergeCell ref="B9:AN9"/>
    <mergeCell ref="C11:AG11"/>
    <mergeCell ref="AH11:AO11"/>
    <mergeCell ref="AP11:AQ11"/>
    <mergeCell ref="C40:I40"/>
    <mergeCell ref="Z40:AB40"/>
    <mergeCell ref="AC40:AE40"/>
    <mergeCell ref="C41:I41"/>
    <mergeCell ref="J41:L41"/>
    <mergeCell ref="M41:O41"/>
  </mergeCells>
  <phoneticPr fontId="59" type="noConversion"/>
  <conditionalFormatting sqref="C15:AG15">
    <cfRule type="cellIs" dxfId="11" priority="30" stopIfTrue="1" operator="equal">
      <formula>6</formula>
    </cfRule>
    <cfRule type="cellIs" dxfId="10" priority="31" stopIfTrue="1" operator="equal">
      <formula>7</formula>
    </cfRule>
  </conditionalFormatting>
  <conditionalFormatting sqref="C37:C65536 C30:AF30 C23:AG23 C22 C16:AG16 F20:F22 I22:J22 P22:Q22 M21:M22 T21:T22 AA21:AA22 C28 W22:X22 R28 F29:G29 J28:J29 M29:N29 Q28:Q29 T29:U29 X28:X29 AE29 G36 N36 U36 AB36 C1:C7 C10:C13 C15">
    <cfRule type="cellIs" dxfId="9" priority="29" stopIfTrue="1" operator="equal">
      <formula>"н2"</formula>
    </cfRule>
  </conditionalFormatting>
  <conditionalFormatting sqref="C14:D14 F14:H14">
    <cfRule type="expression" dxfId="8" priority="28" stopIfTrue="1">
      <formula>"знач($C$13;6)"</formula>
    </cfRule>
  </conditionalFormatting>
  <conditionalFormatting sqref="C14:D14 F14:I14">
    <cfRule type="expression" priority="27" stopIfTrue="1">
      <formula>CELL($E$15)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"/>
  <sheetViews>
    <sheetView tabSelected="1" topLeftCell="B9" zoomScale="110" zoomScaleNormal="110" zoomScaleSheetLayoutView="100" workbookViewId="0">
      <selection activeCell="AT36" sqref="AT36"/>
    </sheetView>
  </sheetViews>
  <sheetFormatPr defaultColWidth="8.85546875" defaultRowHeight="12.75" x14ac:dyDescent="0.2"/>
  <cols>
    <col min="1" max="1" width="2.28515625" style="188" hidden="1" customWidth="1"/>
    <col min="2" max="2" width="2.28515625" style="188" customWidth="1"/>
    <col min="3" max="3" width="14.85546875" style="188" customWidth="1"/>
    <col min="4" max="9" width="3.85546875" style="188" customWidth="1"/>
    <col min="10" max="10" width="3.85546875" style="189" customWidth="1"/>
    <col min="11" max="34" width="3.85546875" style="188" customWidth="1"/>
    <col min="35" max="35" width="5.5703125" style="188" hidden="1" customWidth="1"/>
    <col min="36" max="36" width="7.42578125" style="282" customWidth="1"/>
    <col min="37" max="37" width="6" style="280" customWidth="1"/>
    <col min="38" max="39" width="6.42578125" style="281" customWidth="1"/>
    <col min="40" max="40" width="5.5703125" style="188" customWidth="1"/>
    <col min="41" max="41" width="7.85546875" style="188" customWidth="1"/>
    <col min="42" max="42" width="12.85546875" style="188" customWidth="1"/>
    <col min="43" max="59" width="4.140625" style="188" customWidth="1"/>
    <col min="60" max="16384" width="8.85546875" style="188"/>
  </cols>
  <sheetData>
    <row r="1" spans="1:44" ht="17.25" customHeight="1" x14ac:dyDescent="0.25">
      <c r="C1" s="193"/>
      <c r="D1" s="193"/>
      <c r="E1" s="193"/>
      <c r="F1" s="193"/>
      <c r="G1" s="193"/>
      <c r="H1" s="193"/>
      <c r="I1" s="193"/>
      <c r="J1" s="194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362" t="s">
        <v>27</v>
      </c>
      <c r="AI1" s="362"/>
      <c r="AJ1" s="362"/>
      <c r="AK1" s="362"/>
      <c r="AL1" s="362"/>
      <c r="AM1" s="362"/>
      <c r="AN1" s="362"/>
      <c r="AO1" s="362"/>
      <c r="AP1" s="362"/>
    </row>
    <row r="2" spans="1:44" ht="16.5" customHeight="1" x14ac:dyDescent="0.25">
      <c r="C2" s="193"/>
      <c r="D2" s="193"/>
      <c r="E2" s="193"/>
      <c r="F2" s="193"/>
      <c r="G2" s="193"/>
      <c r="H2" s="193"/>
      <c r="I2" s="193"/>
      <c r="J2" s="194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362" t="s">
        <v>118</v>
      </c>
      <c r="AI2" s="362"/>
      <c r="AJ2" s="362"/>
      <c r="AK2" s="362"/>
      <c r="AL2" s="362"/>
      <c r="AM2" s="362"/>
      <c r="AN2" s="362"/>
      <c r="AO2" s="362"/>
      <c r="AP2" s="362"/>
    </row>
    <row r="3" spans="1:44" ht="16.5" customHeight="1" x14ac:dyDescent="0.25">
      <c r="C3" s="193"/>
      <c r="D3" s="193"/>
      <c r="E3" s="193"/>
      <c r="F3" s="193"/>
      <c r="G3" s="193"/>
      <c r="H3" s="193"/>
      <c r="I3" s="193"/>
      <c r="J3" s="194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367" t="s">
        <v>113</v>
      </c>
      <c r="AI3" s="367"/>
      <c r="AJ3" s="367"/>
      <c r="AK3" s="367"/>
      <c r="AL3" s="367"/>
      <c r="AM3" s="367"/>
      <c r="AN3" s="367"/>
      <c r="AO3" s="367"/>
      <c r="AP3" s="367"/>
    </row>
    <row r="4" spans="1:44" ht="16.5" customHeight="1" x14ac:dyDescent="0.25">
      <c r="C4" s="193"/>
      <c r="D4" s="193"/>
      <c r="E4" s="193"/>
      <c r="F4" s="193"/>
      <c r="G4" s="193"/>
      <c r="H4" s="193"/>
      <c r="I4" s="193"/>
      <c r="J4" s="194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362" t="s">
        <v>29</v>
      </c>
      <c r="AI4" s="362"/>
      <c r="AJ4" s="362"/>
      <c r="AK4" s="362"/>
      <c r="AL4" s="362"/>
      <c r="AM4" s="362"/>
      <c r="AN4" s="362"/>
      <c r="AO4" s="362"/>
      <c r="AP4" s="362"/>
    </row>
    <row r="5" spans="1:44" ht="17.25" customHeight="1" x14ac:dyDescent="0.25">
      <c r="C5" s="193"/>
      <c r="D5" s="193"/>
      <c r="E5" s="193"/>
      <c r="F5" s="193"/>
      <c r="G5" s="193"/>
      <c r="H5" s="193"/>
      <c r="I5" s="193"/>
      <c r="J5" s="194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362" t="s">
        <v>147</v>
      </c>
      <c r="AI5" s="362"/>
      <c r="AJ5" s="362"/>
      <c r="AK5" s="362"/>
      <c r="AL5" s="362"/>
      <c r="AM5" s="362"/>
      <c r="AN5" s="362"/>
      <c r="AO5" s="362"/>
      <c r="AP5" s="362"/>
    </row>
    <row r="6" spans="1:44" ht="15.75" customHeight="1" x14ac:dyDescent="0.25">
      <c r="C6" s="193"/>
      <c r="D6" s="193"/>
      <c r="E6" s="193"/>
      <c r="F6" s="193"/>
      <c r="G6" s="193"/>
      <c r="H6" s="193"/>
      <c r="I6" s="193"/>
      <c r="J6" s="194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5"/>
      <c r="AI6" s="193"/>
      <c r="AJ6" s="193"/>
      <c r="AK6" s="193"/>
      <c r="AL6" s="196"/>
      <c r="AM6" s="196"/>
      <c r="AN6" s="193"/>
      <c r="AO6" s="193"/>
      <c r="AP6" s="193"/>
    </row>
    <row r="7" spans="1:44" ht="18.75" customHeight="1" x14ac:dyDescent="0.25">
      <c r="C7" s="362" t="s">
        <v>140</v>
      </c>
      <c r="D7" s="362"/>
      <c r="E7" s="362"/>
      <c r="F7" s="362"/>
      <c r="G7" s="362"/>
      <c r="H7" s="362"/>
      <c r="I7" s="362"/>
      <c r="J7" s="362"/>
      <c r="K7" s="362"/>
      <c r="L7" s="362"/>
      <c r="M7" s="362"/>
      <c r="N7" s="362"/>
      <c r="O7" s="362"/>
      <c r="P7" s="362"/>
      <c r="Q7" s="362"/>
      <c r="R7" s="362"/>
      <c r="S7" s="362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</row>
    <row r="8" spans="1:44" ht="18.75" customHeight="1" x14ac:dyDescent="0.25">
      <c r="C8" s="373" t="s">
        <v>114</v>
      </c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  <c r="O8" s="373"/>
      <c r="P8" s="373"/>
      <c r="Q8" s="373"/>
      <c r="R8" s="373"/>
      <c r="S8" s="373"/>
      <c r="T8" s="373"/>
      <c r="U8" s="373"/>
      <c r="V8" s="373"/>
      <c r="W8" s="373"/>
      <c r="X8" s="373"/>
      <c r="Y8" s="373"/>
      <c r="Z8" s="373"/>
      <c r="AA8" s="373"/>
      <c r="AB8" s="373"/>
      <c r="AC8" s="373"/>
      <c r="AD8" s="373"/>
      <c r="AE8" s="373"/>
      <c r="AF8" s="373"/>
      <c r="AG8" s="373"/>
      <c r="AH8" s="373"/>
      <c r="AI8" s="373"/>
      <c r="AJ8" s="373"/>
      <c r="AK8" s="373"/>
      <c r="AL8" s="373"/>
      <c r="AM8" s="373"/>
      <c r="AN8" s="373"/>
      <c r="AO8" s="373"/>
      <c r="AP8" s="373"/>
    </row>
    <row r="9" spans="1:44" ht="16.5" customHeight="1" x14ac:dyDescent="0.25">
      <c r="C9" s="374" t="s">
        <v>146</v>
      </c>
      <c r="D9" s="374"/>
      <c r="E9" s="374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  <c r="X9" s="374"/>
      <c r="Y9" s="374"/>
      <c r="Z9" s="374"/>
      <c r="AA9" s="374"/>
      <c r="AB9" s="374"/>
      <c r="AC9" s="374"/>
      <c r="AD9" s="374"/>
      <c r="AE9" s="374"/>
      <c r="AF9" s="374"/>
      <c r="AG9" s="374"/>
      <c r="AH9" s="374"/>
      <c r="AI9" s="374"/>
      <c r="AJ9" s="374"/>
      <c r="AK9" s="374"/>
      <c r="AL9" s="374"/>
      <c r="AM9" s="374"/>
      <c r="AN9" s="374"/>
      <c r="AO9" s="374"/>
      <c r="AP9" s="374"/>
    </row>
    <row r="10" spans="1:44" ht="14.25" customHeight="1" thickBot="1" x14ac:dyDescent="0.3">
      <c r="B10" s="197"/>
      <c r="C10" s="198"/>
      <c r="D10" s="198"/>
      <c r="E10" s="199"/>
      <c r="F10" s="200"/>
      <c r="G10" s="199"/>
      <c r="H10" s="199"/>
      <c r="I10" s="199"/>
      <c r="J10" s="201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202"/>
      <c r="AK10" s="203"/>
      <c r="AL10" s="204"/>
      <c r="AM10" s="204"/>
      <c r="AN10" s="199"/>
      <c r="AO10" s="199"/>
      <c r="AP10" s="193"/>
    </row>
    <row r="11" spans="1:44" ht="45.75" customHeight="1" thickBot="1" x14ac:dyDescent="0.25">
      <c r="A11" s="205"/>
      <c r="B11" s="206"/>
      <c r="C11" s="207"/>
      <c r="D11" s="368" t="s">
        <v>1</v>
      </c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8"/>
      <c r="AA11" s="368"/>
      <c r="AB11" s="368"/>
      <c r="AC11" s="368"/>
      <c r="AD11" s="368"/>
      <c r="AE11" s="368"/>
      <c r="AF11" s="368"/>
      <c r="AG11" s="368"/>
      <c r="AH11" s="368"/>
      <c r="AI11" s="369" t="s">
        <v>43</v>
      </c>
      <c r="AJ11" s="370"/>
      <c r="AK11" s="370"/>
      <c r="AL11" s="370"/>
      <c r="AM11" s="371"/>
      <c r="AN11" s="372" t="s">
        <v>14</v>
      </c>
      <c r="AO11" s="372"/>
      <c r="AP11" s="286" t="s">
        <v>148</v>
      </c>
    </row>
    <row r="12" spans="1:44" ht="38.25" customHeight="1" thickBot="1" x14ac:dyDescent="0.25">
      <c r="A12" s="208"/>
      <c r="B12" s="206"/>
      <c r="C12" s="285" t="s">
        <v>112</v>
      </c>
      <c r="D12" s="209">
        <v>1</v>
      </c>
      <c r="E12" s="210">
        <v>2</v>
      </c>
      <c r="F12" s="211">
        <v>3</v>
      </c>
      <c r="G12" s="210">
        <v>4</v>
      </c>
      <c r="H12" s="210">
        <v>5</v>
      </c>
      <c r="I12" s="210">
        <v>6</v>
      </c>
      <c r="J12" s="210">
        <v>7</v>
      </c>
      <c r="K12" s="210">
        <v>8</v>
      </c>
      <c r="L12" s="210">
        <v>9</v>
      </c>
      <c r="M12" s="210">
        <v>10</v>
      </c>
      <c r="N12" s="210">
        <v>11</v>
      </c>
      <c r="O12" s="210">
        <v>12</v>
      </c>
      <c r="P12" s="210">
        <v>13</v>
      </c>
      <c r="Q12" s="212">
        <v>14</v>
      </c>
      <c r="R12" s="210">
        <v>15</v>
      </c>
      <c r="S12" s="211">
        <v>16</v>
      </c>
      <c r="T12" s="210">
        <v>17</v>
      </c>
      <c r="U12" s="210">
        <v>18</v>
      </c>
      <c r="V12" s="210">
        <v>19</v>
      </c>
      <c r="W12" s="210">
        <v>20</v>
      </c>
      <c r="X12" s="210">
        <v>21</v>
      </c>
      <c r="Y12" s="210">
        <v>22</v>
      </c>
      <c r="Z12" s="210">
        <v>23</v>
      </c>
      <c r="AA12" s="210">
        <v>24</v>
      </c>
      <c r="AB12" s="210">
        <v>25</v>
      </c>
      <c r="AC12" s="210">
        <v>26</v>
      </c>
      <c r="AD12" s="210">
        <v>27</v>
      </c>
      <c r="AE12" s="210">
        <v>28</v>
      </c>
      <c r="AF12" s="210">
        <v>29</v>
      </c>
      <c r="AG12" s="210">
        <v>30</v>
      </c>
      <c r="AH12" s="213">
        <v>31</v>
      </c>
      <c r="AI12" s="214" t="s">
        <v>15</v>
      </c>
      <c r="AJ12" s="215" t="s">
        <v>33</v>
      </c>
      <c r="AK12" s="216" t="s">
        <v>32</v>
      </c>
      <c r="AL12" s="217" t="s">
        <v>119</v>
      </c>
      <c r="AM12" s="218" t="s">
        <v>115</v>
      </c>
      <c r="AN12" s="219" t="s">
        <v>15</v>
      </c>
      <c r="AO12" s="220" t="s">
        <v>20</v>
      </c>
      <c r="AP12" s="221"/>
    </row>
    <row r="13" spans="1:44" s="235" customFormat="1" ht="15.4" hidden="1" customHeight="1" x14ac:dyDescent="0.2">
      <c r="A13" s="222"/>
      <c r="B13" s="223"/>
      <c r="C13" s="224">
        <v>1</v>
      </c>
      <c r="D13" s="225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>
        <v>2</v>
      </c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7"/>
      <c r="AI13" s="228">
        <v>9</v>
      </c>
      <c r="AJ13" s="229">
        <v>3</v>
      </c>
      <c r="AK13" s="230">
        <v>7</v>
      </c>
      <c r="AL13" s="231">
        <v>8</v>
      </c>
      <c r="AM13" s="232"/>
      <c r="AN13" s="228">
        <v>9</v>
      </c>
      <c r="AO13" s="233">
        <v>10</v>
      </c>
      <c r="AP13" s="234"/>
    </row>
    <row r="14" spans="1:44" s="235" customFormat="1" ht="15.4" hidden="1" customHeight="1" x14ac:dyDescent="0.2">
      <c r="A14" s="222"/>
      <c r="B14" s="223"/>
      <c r="C14" s="224"/>
      <c r="D14" s="236" t="e">
        <f>DATEVALUE(D12&amp;"."&amp;$C$16&amp;"."&amp;#REF!)</f>
        <v>#REF!</v>
      </c>
      <c r="E14" s="237" t="e">
        <f>DATEVALUE(E12&amp;"."&amp;$C$16&amp;"."&amp;#REF!)</f>
        <v>#REF!</v>
      </c>
      <c r="F14" s="237" t="e">
        <f>DATEVALUE(F12&amp;"."&amp;$C$16&amp;"."&amp;#REF!)</f>
        <v>#REF!</v>
      </c>
      <c r="G14" s="237" t="e">
        <f>DATEVALUE(G12&amp;"."&amp;$C$16&amp;"."&amp;#REF!)</f>
        <v>#REF!</v>
      </c>
      <c r="H14" s="237" t="e">
        <f>DATEVALUE(H12&amp;"."&amp;$C$16&amp;"."&amp;#REF!)</f>
        <v>#REF!</v>
      </c>
      <c r="I14" s="237" t="e">
        <f>DATEVALUE(I12&amp;"."&amp;$C$16&amp;"."&amp;#REF!)</f>
        <v>#REF!</v>
      </c>
      <c r="J14" s="237" t="e">
        <f>DATEVALUE(J12&amp;"."&amp;$C$16&amp;"."&amp;#REF!)</f>
        <v>#REF!</v>
      </c>
      <c r="K14" s="237" t="e">
        <f>DATEVALUE(K12&amp;"."&amp;$C$16&amp;"."&amp;#REF!)</f>
        <v>#REF!</v>
      </c>
      <c r="L14" s="237" t="e">
        <f>DATEVALUE(L12&amp;"."&amp;$C$16&amp;"."&amp;#REF!)</f>
        <v>#REF!</v>
      </c>
      <c r="M14" s="237" t="e">
        <f>DATEVALUE(M12&amp;"."&amp;$C$16&amp;"."&amp;#REF!)</f>
        <v>#REF!</v>
      </c>
      <c r="N14" s="237" t="e">
        <f>DATEVALUE(N12&amp;"."&amp;$C$16&amp;"."&amp;#REF!)</f>
        <v>#REF!</v>
      </c>
      <c r="O14" s="237" t="e">
        <f>DATEVALUE(O12&amp;"."&amp;$C$16&amp;"."&amp;#REF!)</f>
        <v>#REF!</v>
      </c>
      <c r="P14" s="237" t="e">
        <f>DATEVALUE(P12&amp;"."&amp;$C$16&amp;"."&amp;#REF!)</f>
        <v>#REF!</v>
      </c>
      <c r="Q14" s="237" t="e">
        <f>DATEVALUE(Q12&amp;"."&amp;$C$16&amp;"."&amp;#REF!)</f>
        <v>#REF!</v>
      </c>
      <c r="R14" s="237" t="e">
        <f>DATEVALUE(R12&amp;"."&amp;$C$16&amp;"."&amp;#REF!)</f>
        <v>#REF!</v>
      </c>
      <c r="S14" s="237" t="e">
        <f>DATEVALUE(S12&amp;"."&amp;$C$16&amp;"."&amp;#REF!)</f>
        <v>#REF!</v>
      </c>
      <c r="T14" s="237" t="e">
        <f>DATEVALUE(T12&amp;"."&amp;$C$16&amp;"."&amp;#REF!)</f>
        <v>#REF!</v>
      </c>
      <c r="U14" s="237" t="e">
        <f>DATEVALUE(U12&amp;"."&amp;$C$16&amp;"."&amp;#REF!)</f>
        <v>#REF!</v>
      </c>
      <c r="V14" s="237" t="e">
        <f>DATEVALUE(V12&amp;"."&amp;$C$16&amp;"."&amp;#REF!)</f>
        <v>#REF!</v>
      </c>
      <c r="W14" s="237" t="e">
        <f>DATEVALUE(W12&amp;"."&amp;$C$16&amp;"."&amp;#REF!)</f>
        <v>#REF!</v>
      </c>
      <c r="X14" s="237" t="e">
        <f>DATEVALUE(X12&amp;"."&amp;$C$16&amp;"."&amp;#REF!)</f>
        <v>#REF!</v>
      </c>
      <c r="Y14" s="237" t="e">
        <f>DATEVALUE(Y12&amp;"."&amp;$C$16&amp;"."&amp;#REF!)</f>
        <v>#REF!</v>
      </c>
      <c r="Z14" s="237" t="e">
        <f>DATEVALUE(Z12&amp;"."&amp;$C$16&amp;"."&amp;#REF!)</f>
        <v>#REF!</v>
      </c>
      <c r="AA14" s="237" t="e">
        <f>DATEVALUE(AA12&amp;"."&amp;$C$16&amp;"."&amp;#REF!)</f>
        <v>#REF!</v>
      </c>
      <c r="AB14" s="237" t="e">
        <f>DATEVALUE(AB12&amp;"."&amp;$C$16&amp;"."&amp;#REF!)</f>
        <v>#REF!</v>
      </c>
      <c r="AC14" s="237" t="e">
        <f>DATEVALUE(AC12&amp;"."&amp;$C$16&amp;"."&amp;#REF!)</f>
        <v>#REF!</v>
      </c>
      <c r="AD14" s="237" t="e">
        <f>DATEVALUE(AD12&amp;"."&amp;$C$16&amp;"."&amp;#REF!)</f>
        <v>#REF!</v>
      </c>
      <c r="AE14" s="237" t="e">
        <f>DATEVALUE(AE12&amp;"."&amp;$C$16&amp;"."&amp;#REF!)</f>
        <v>#REF!</v>
      </c>
      <c r="AF14" s="237" t="e">
        <f>DATEVALUE(AF12&amp;"."&amp;$C$16&amp;"."&amp;#REF!)</f>
        <v>#REF!</v>
      </c>
      <c r="AG14" s="237" t="e">
        <f>DATEVALUE(AG12&amp;"."&amp;$C$16&amp;"."&amp;#REF!)</f>
        <v>#REF!</v>
      </c>
      <c r="AH14" s="238" t="e">
        <f>DATEVALUE(AH12&amp;"."&amp;$C$16&amp;"."&amp;#REF!)</f>
        <v>#REF!</v>
      </c>
      <c r="AI14" s="228"/>
      <c r="AJ14" s="229"/>
      <c r="AK14" s="239"/>
      <c r="AL14" s="231"/>
      <c r="AM14" s="232"/>
      <c r="AN14" s="228"/>
      <c r="AO14" s="240"/>
      <c r="AP14" s="241"/>
    </row>
    <row r="15" spans="1:44" s="235" customFormat="1" ht="15.4" hidden="1" customHeight="1" x14ac:dyDescent="0.2">
      <c r="A15" s="222"/>
      <c r="B15" s="223"/>
      <c r="C15" s="224"/>
      <c r="D15" s="242" t="e">
        <f>WEEKDAY(D14,2)</f>
        <v>#REF!</v>
      </c>
      <c r="E15" s="243" t="e">
        <f t="shared" ref="E15:AH15" si="0">WEEKDAY(E14,2)</f>
        <v>#REF!</v>
      </c>
      <c r="F15" s="243" t="e">
        <f t="shared" si="0"/>
        <v>#REF!</v>
      </c>
      <c r="G15" s="243" t="e">
        <f t="shared" si="0"/>
        <v>#REF!</v>
      </c>
      <c r="H15" s="243" t="e">
        <f t="shared" si="0"/>
        <v>#REF!</v>
      </c>
      <c r="I15" s="243" t="e">
        <f t="shared" si="0"/>
        <v>#REF!</v>
      </c>
      <c r="J15" s="243" t="e">
        <f t="shared" si="0"/>
        <v>#REF!</v>
      </c>
      <c r="K15" s="243" t="e">
        <f t="shared" si="0"/>
        <v>#REF!</v>
      </c>
      <c r="L15" s="243" t="e">
        <f t="shared" si="0"/>
        <v>#REF!</v>
      </c>
      <c r="M15" s="243" t="e">
        <f t="shared" si="0"/>
        <v>#REF!</v>
      </c>
      <c r="N15" s="243" t="e">
        <f t="shared" si="0"/>
        <v>#REF!</v>
      </c>
      <c r="O15" s="243" t="e">
        <f t="shared" si="0"/>
        <v>#REF!</v>
      </c>
      <c r="P15" s="243" t="e">
        <f t="shared" si="0"/>
        <v>#REF!</v>
      </c>
      <c r="Q15" s="243" t="e">
        <f t="shared" si="0"/>
        <v>#REF!</v>
      </c>
      <c r="R15" s="243" t="e">
        <f t="shared" si="0"/>
        <v>#REF!</v>
      </c>
      <c r="S15" s="243" t="e">
        <f t="shared" si="0"/>
        <v>#REF!</v>
      </c>
      <c r="T15" s="243" t="e">
        <f t="shared" si="0"/>
        <v>#REF!</v>
      </c>
      <c r="U15" s="243" t="e">
        <f t="shared" si="0"/>
        <v>#REF!</v>
      </c>
      <c r="V15" s="243" t="e">
        <f t="shared" si="0"/>
        <v>#REF!</v>
      </c>
      <c r="W15" s="243" t="e">
        <f t="shared" si="0"/>
        <v>#REF!</v>
      </c>
      <c r="X15" s="243" t="e">
        <f t="shared" si="0"/>
        <v>#REF!</v>
      </c>
      <c r="Y15" s="243" t="e">
        <f t="shared" si="0"/>
        <v>#REF!</v>
      </c>
      <c r="Z15" s="243" t="e">
        <f t="shared" si="0"/>
        <v>#REF!</v>
      </c>
      <c r="AA15" s="243" t="e">
        <f t="shared" si="0"/>
        <v>#REF!</v>
      </c>
      <c r="AB15" s="243" t="e">
        <f t="shared" si="0"/>
        <v>#REF!</v>
      </c>
      <c r="AC15" s="243" t="e">
        <f t="shared" si="0"/>
        <v>#REF!</v>
      </c>
      <c r="AD15" s="243" t="e">
        <f t="shared" si="0"/>
        <v>#REF!</v>
      </c>
      <c r="AE15" s="243" t="e">
        <f t="shared" si="0"/>
        <v>#REF!</v>
      </c>
      <c r="AF15" s="243" t="e">
        <f t="shared" si="0"/>
        <v>#REF!</v>
      </c>
      <c r="AG15" s="243" t="e">
        <f t="shared" si="0"/>
        <v>#REF!</v>
      </c>
      <c r="AH15" s="244" t="e">
        <f t="shared" si="0"/>
        <v>#REF!</v>
      </c>
      <c r="AI15" s="228"/>
      <c r="AJ15" s="229"/>
      <c r="AK15" s="239"/>
      <c r="AL15" s="231"/>
      <c r="AM15" s="232"/>
      <c r="AN15" s="228"/>
      <c r="AO15" s="240"/>
      <c r="AP15" s="241"/>
    </row>
    <row r="16" spans="1:44" ht="15.4" customHeight="1" thickBot="1" x14ac:dyDescent="0.25">
      <c r="A16" s="245"/>
      <c r="B16" s="206"/>
      <c r="C16" s="379" t="s">
        <v>120</v>
      </c>
      <c r="D16" s="380"/>
      <c r="E16" s="380"/>
      <c r="F16" s="380"/>
      <c r="G16" s="380"/>
      <c r="H16" s="380"/>
      <c r="I16" s="380"/>
      <c r="J16" s="380"/>
      <c r="K16" s="380"/>
      <c r="L16" s="380"/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380"/>
      <c r="AD16" s="380"/>
      <c r="AE16" s="380"/>
      <c r="AF16" s="380"/>
      <c r="AG16" s="380"/>
      <c r="AH16" s="380"/>
      <c r="AI16" s="380"/>
      <c r="AJ16" s="380"/>
      <c r="AK16" s="380"/>
      <c r="AL16" s="380"/>
      <c r="AM16" s="380"/>
      <c r="AN16" s="380"/>
      <c r="AO16" s="380"/>
      <c r="AP16" s="381"/>
      <c r="AR16" s="188" t="s">
        <v>21</v>
      </c>
    </row>
    <row r="17" spans="1:42" ht="15.4" customHeight="1" x14ac:dyDescent="0.2">
      <c r="A17" s="245"/>
      <c r="B17" s="206"/>
      <c r="C17" s="246" t="s">
        <v>123</v>
      </c>
      <c r="D17" s="180"/>
      <c r="E17" s="181" t="s">
        <v>45</v>
      </c>
      <c r="F17" s="181" t="s">
        <v>46</v>
      </c>
      <c r="G17" s="181"/>
      <c r="H17" s="181"/>
      <c r="I17" s="181" t="s">
        <v>45</v>
      </c>
      <c r="J17" s="181" t="s">
        <v>46</v>
      </c>
      <c r="K17" s="181"/>
      <c r="L17" s="179"/>
      <c r="M17" s="179" t="s">
        <v>32</v>
      </c>
      <c r="N17" s="181" t="s">
        <v>46</v>
      </c>
      <c r="O17" s="181"/>
      <c r="P17" s="179"/>
      <c r="Q17" s="179" t="s">
        <v>45</v>
      </c>
      <c r="R17" s="176" t="s">
        <v>46</v>
      </c>
      <c r="S17" s="176"/>
      <c r="T17" s="176"/>
      <c r="U17" s="181" t="s">
        <v>45</v>
      </c>
      <c r="V17" s="181" t="s">
        <v>46</v>
      </c>
      <c r="W17" s="179"/>
      <c r="X17" s="179"/>
      <c r="Y17" s="179" t="s">
        <v>45</v>
      </c>
      <c r="Z17" s="179" t="s">
        <v>46</v>
      </c>
      <c r="AA17" s="179"/>
      <c r="AB17" s="181"/>
      <c r="AC17" s="181" t="s">
        <v>45</v>
      </c>
      <c r="AD17" s="179" t="s">
        <v>46</v>
      </c>
      <c r="AE17" s="179"/>
      <c r="AF17" s="179"/>
      <c r="AG17" s="179" t="s">
        <v>32</v>
      </c>
      <c r="AH17" s="182" t="s">
        <v>136</v>
      </c>
      <c r="AI17" s="247"/>
      <c r="AJ17" s="248">
        <v>153</v>
      </c>
      <c r="AK17" s="249">
        <v>23</v>
      </c>
      <c r="AL17" s="249">
        <v>0</v>
      </c>
      <c r="AM17" s="249">
        <f>AJ17+AK17</f>
        <v>176</v>
      </c>
      <c r="AN17" s="356">
        <v>136</v>
      </c>
      <c r="AO17" s="249">
        <f>AJ17-AN17</f>
        <v>17</v>
      </c>
      <c r="AP17" s="250">
        <f>AO17+AL17</f>
        <v>17</v>
      </c>
    </row>
    <row r="18" spans="1:42" ht="15.4" customHeight="1" x14ac:dyDescent="0.2">
      <c r="A18" s="245"/>
      <c r="B18" s="206"/>
      <c r="C18" s="251" t="s">
        <v>124</v>
      </c>
      <c r="D18" s="183" t="s">
        <v>45</v>
      </c>
      <c r="E18" s="177" t="s">
        <v>46</v>
      </c>
      <c r="F18" s="177"/>
      <c r="G18" s="177"/>
      <c r="H18" s="177" t="s">
        <v>32</v>
      </c>
      <c r="I18" s="177" t="s">
        <v>46</v>
      </c>
      <c r="J18" s="177"/>
      <c r="K18" s="177"/>
      <c r="L18" s="178" t="s">
        <v>45</v>
      </c>
      <c r="M18" s="178" t="s">
        <v>46</v>
      </c>
      <c r="N18" s="288"/>
      <c r="O18" s="288"/>
      <c r="P18" s="178" t="s">
        <v>32</v>
      </c>
      <c r="Q18" s="178" t="s">
        <v>46</v>
      </c>
      <c r="R18" s="175"/>
      <c r="S18" s="175"/>
      <c r="T18" s="175" t="s">
        <v>152</v>
      </c>
      <c r="U18" s="177" t="s">
        <v>46</v>
      </c>
      <c r="V18" s="177"/>
      <c r="W18" s="178"/>
      <c r="X18" s="178" t="s">
        <v>32</v>
      </c>
      <c r="Y18" s="178" t="s">
        <v>46</v>
      </c>
      <c r="Z18" s="178"/>
      <c r="AA18" s="178"/>
      <c r="AB18" s="288" t="s">
        <v>45</v>
      </c>
      <c r="AC18" s="177" t="s">
        <v>46</v>
      </c>
      <c r="AD18" s="178"/>
      <c r="AE18" s="178"/>
      <c r="AF18" s="178" t="s">
        <v>45</v>
      </c>
      <c r="AG18" s="178" t="s">
        <v>46</v>
      </c>
      <c r="AH18" s="184"/>
      <c r="AI18" s="252"/>
      <c r="AJ18" s="253">
        <v>147.5</v>
      </c>
      <c r="AK18" s="283">
        <v>36.5</v>
      </c>
      <c r="AL18" s="283">
        <v>0</v>
      </c>
      <c r="AM18" s="283">
        <f>AJ18+AK18</f>
        <v>184</v>
      </c>
      <c r="AN18" s="357"/>
      <c r="AO18" s="283">
        <f>AJ18-AN17</f>
        <v>11.5</v>
      </c>
      <c r="AP18" s="254">
        <f>AL18+AO18</f>
        <v>11.5</v>
      </c>
    </row>
    <row r="19" spans="1:42" ht="15.4" customHeight="1" x14ac:dyDescent="0.2">
      <c r="A19" s="245"/>
      <c r="B19" s="206"/>
      <c r="C19" s="251" t="s">
        <v>125</v>
      </c>
      <c r="D19" s="185" t="s">
        <v>46</v>
      </c>
      <c r="E19" s="177"/>
      <c r="F19" s="177"/>
      <c r="G19" s="177" t="s">
        <v>45</v>
      </c>
      <c r="H19" s="177" t="s">
        <v>46</v>
      </c>
      <c r="I19" s="177"/>
      <c r="J19" s="177"/>
      <c r="K19" s="177" t="s">
        <v>32</v>
      </c>
      <c r="L19" s="178" t="s">
        <v>46</v>
      </c>
      <c r="M19" s="178"/>
      <c r="N19" s="288"/>
      <c r="O19" s="288" t="s">
        <v>45</v>
      </c>
      <c r="P19" s="178" t="s">
        <v>46</v>
      </c>
      <c r="Q19" s="178"/>
      <c r="R19" s="175"/>
      <c r="S19" s="175" t="s">
        <v>32</v>
      </c>
      <c r="T19" s="175" t="s">
        <v>46</v>
      </c>
      <c r="U19" s="177"/>
      <c r="V19" s="177"/>
      <c r="W19" s="178" t="s">
        <v>152</v>
      </c>
      <c r="X19" s="178" t="s">
        <v>46</v>
      </c>
      <c r="Y19" s="178"/>
      <c r="Z19" s="178"/>
      <c r="AA19" s="178" t="s">
        <v>45</v>
      </c>
      <c r="AB19" s="288" t="s">
        <v>46</v>
      </c>
      <c r="AC19" s="177"/>
      <c r="AD19" s="178"/>
      <c r="AE19" s="178" t="s">
        <v>32</v>
      </c>
      <c r="AF19" s="178" t="s">
        <v>46</v>
      </c>
      <c r="AG19" s="178"/>
      <c r="AH19" s="184"/>
      <c r="AI19" s="252"/>
      <c r="AJ19" s="253">
        <v>136</v>
      </c>
      <c r="AK19" s="283">
        <v>36.5</v>
      </c>
      <c r="AL19" s="283">
        <v>0</v>
      </c>
      <c r="AM19" s="283">
        <f>AJ19+AK19</f>
        <v>172.5</v>
      </c>
      <c r="AN19" s="357"/>
      <c r="AO19" s="283">
        <f>AJ19-AN17</f>
        <v>0</v>
      </c>
      <c r="AP19" s="254">
        <f>AL19+AO19</f>
        <v>0</v>
      </c>
    </row>
    <row r="20" spans="1:42" ht="13.5" customHeight="1" x14ac:dyDescent="0.2">
      <c r="A20" s="245"/>
      <c r="B20" s="206"/>
      <c r="C20" s="251" t="s">
        <v>126</v>
      </c>
      <c r="D20" s="183" t="s">
        <v>135</v>
      </c>
      <c r="E20" s="177"/>
      <c r="F20" s="177" t="s">
        <v>32</v>
      </c>
      <c r="G20" s="177" t="s">
        <v>46</v>
      </c>
      <c r="H20" s="177"/>
      <c r="I20" s="177"/>
      <c r="J20" s="177" t="s">
        <v>45</v>
      </c>
      <c r="K20" s="177" t="s">
        <v>46</v>
      </c>
      <c r="L20" s="178"/>
      <c r="M20" s="178"/>
      <c r="N20" s="288" t="s">
        <v>45</v>
      </c>
      <c r="O20" s="288" t="s">
        <v>46</v>
      </c>
      <c r="P20" s="178"/>
      <c r="Q20" s="178"/>
      <c r="R20" s="175" t="s">
        <v>32</v>
      </c>
      <c r="S20" s="175" t="s">
        <v>46</v>
      </c>
      <c r="T20" s="175"/>
      <c r="U20" s="177"/>
      <c r="V20" s="177" t="s">
        <v>45</v>
      </c>
      <c r="W20" s="178" t="s">
        <v>46</v>
      </c>
      <c r="X20" s="178"/>
      <c r="Y20" s="178"/>
      <c r="Z20" s="178" t="s">
        <v>32</v>
      </c>
      <c r="AA20" s="178" t="s">
        <v>46</v>
      </c>
      <c r="AB20" s="288"/>
      <c r="AC20" s="177"/>
      <c r="AD20" s="178" t="s">
        <v>45</v>
      </c>
      <c r="AE20" s="178" t="s">
        <v>46</v>
      </c>
      <c r="AF20" s="178"/>
      <c r="AG20" s="178"/>
      <c r="AH20" s="184" t="s">
        <v>45</v>
      </c>
      <c r="AI20" s="252"/>
      <c r="AJ20" s="253">
        <v>146</v>
      </c>
      <c r="AK20" s="283">
        <v>34.5</v>
      </c>
      <c r="AL20" s="283">
        <v>0</v>
      </c>
      <c r="AM20" s="283">
        <f>AJ20+AK20</f>
        <v>180.5</v>
      </c>
      <c r="AN20" s="357"/>
      <c r="AO20" s="283">
        <f>AJ20-AN17</f>
        <v>10</v>
      </c>
      <c r="AP20" s="254">
        <f>AL20+AO20</f>
        <v>10</v>
      </c>
    </row>
    <row r="21" spans="1:42" ht="13.5" customHeight="1" thickBot="1" x14ac:dyDescent="0.25">
      <c r="A21" s="245"/>
      <c r="B21" s="206"/>
      <c r="C21" s="255" t="s">
        <v>141</v>
      </c>
      <c r="D21" s="289"/>
      <c r="E21" s="290"/>
      <c r="F21" s="290" t="s">
        <v>45</v>
      </c>
      <c r="G21" s="290"/>
      <c r="H21" s="290" t="s">
        <v>45</v>
      </c>
      <c r="I21" s="290"/>
      <c r="J21" s="290"/>
      <c r="K21" s="290" t="s">
        <v>45</v>
      </c>
      <c r="L21" s="257"/>
      <c r="M21" s="257" t="s">
        <v>45</v>
      </c>
      <c r="N21" s="191"/>
      <c r="O21" s="191"/>
      <c r="P21" s="257" t="s">
        <v>45</v>
      </c>
      <c r="Q21" s="256"/>
      <c r="R21" s="256" t="s">
        <v>45</v>
      </c>
      <c r="S21" s="256" t="s">
        <v>45</v>
      </c>
      <c r="T21" s="256"/>
      <c r="U21" s="191"/>
      <c r="V21" s="191"/>
      <c r="W21" s="256"/>
      <c r="X21" s="256" t="s">
        <v>45</v>
      </c>
      <c r="Y21" s="256"/>
      <c r="Z21" s="256" t="s">
        <v>45</v>
      </c>
      <c r="AA21" s="256"/>
      <c r="AB21" s="191"/>
      <c r="AC21" s="191"/>
      <c r="AD21" s="256"/>
      <c r="AE21" s="256" t="s">
        <v>45</v>
      </c>
      <c r="AF21" s="256"/>
      <c r="AG21" s="256" t="s">
        <v>45</v>
      </c>
      <c r="AH21" s="258"/>
      <c r="AI21" s="259"/>
      <c r="AJ21" s="260">
        <v>126.5</v>
      </c>
      <c r="AK21" s="261">
        <v>0</v>
      </c>
      <c r="AL21" s="261">
        <v>0</v>
      </c>
      <c r="AM21" s="261">
        <f>AJ21+AK21</f>
        <v>126.5</v>
      </c>
      <c r="AN21" s="358"/>
      <c r="AO21" s="261">
        <f>AJ21-AN17</f>
        <v>-9.5</v>
      </c>
      <c r="AP21" s="262">
        <f>AL21+AO21</f>
        <v>-9.5</v>
      </c>
    </row>
    <row r="22" spans="1:42" ht="14.25" customHeight="1" thickBot="1" x14ac:dyDescent="0.25">
      <c r="A22" s="245"/>
      <c r="B22" s="206"/>
      <c r="C22" s="363" t="s">
        <v>121</v>
      </c>
      <c r="D22" s="364"/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4"/>
      <c r="Z22" s="364"/>
      <c r="AA22" s="364"/>
      <c r="AB22" s="364"/>
      <c r="AC22" s="364"/>
      <c r="AD22" s="364"/>
      <c r="AE22" s="364"/>
      <c r="AF22" s="364"/>
      <c r="AG22" s="364"/>
      <c r="AH22" s="364"/>
      <c r="AI22" s="365"/>
      <c r="AJ22" s="365"/>
      <c r="AK22" s="365"/>
      <c r="AL22" s="365"/>
      <c r="AM22" s="365"/>
      <c r="AN22" s="365"/>
      <c r="AO22" s="365"/>
      <c r="AP22" s="366"/>
    </row>
    <row r="23" spans="1:42" ht="15.4" customHeight="1" x14ac:dyDescent="0.2">
      <c r="A23" s="245"/>
      <c r="B23" s="206"/>
      <c r="C23" s="246" t="s">
        <v>123</v>
      </c>
      <c r="D23" s="292" t="s">
        <v>135</v>
      </c>
      <c r="E23" s="192"/>
      <c r="F23" s="179" t="s">
        <v>152</v>
      </c>
      <c r="G23" s="179" t="s">
        <v>46</v>
      </c>
      <c r="H23" s="179"/>
      <c r="I23" s="179"/>
      <c r="J23" s="179" t="s">
        <v>152</v>
      </c>
      <c r="K23" s="192" t="s">
        <v>46</v>
      </c>
      <c r="L23" s="192"/>
      <c r="M23" s="179"/>
      <c r="N23" s="179" t="s">
        <v>152</v>
      </c>
      <c r="O23" s="179" t="s">
        <v>46</v>
      </c>
      <c r="P23" s="179"/>
      <c r="Q23" s="179"/>
      <c r="R23" s="192" t="s">
        <v>45</v>
      </c>
      <c r="S23" s="192" t="s">
        <v>46</v>
      </c>
      <c r="T23" s="179"/>
      <c r="U23" s="179"/>
      <c r="V23" s="179" t="s">
        <v>152</v>
      </c>
      <c r="W23" s="179" t="s">
        <v>46</v>
      </c>
      <c r="X23" s="179"/>
      <c r="Y23" s="192"/>
      <c r="Z23" s="192" t="s">
        <v>45</v>
      </c>
      <c r="AA23" s="192" t="s">
        <v>46</v>
      </c>
      <c r="AB23" s="179"/>
      <c r="AC23" s="179"/>
      <c r="AD23" s="179" t="s">
        <v>32</v>
      </c>
      <c r="AE23" s="179" t="s">
        <v>46</v>
      </c>
      <c r="AF23" s="192"/>
      <c r="AG23" s="383"/>
      <c r="AH23" s="384"/>
      <c r="AI23" s="263"/>
      <c r="AJ23" s="248">
        <v>146</v>
      </c>
      <c r="AK23" s="249">
        <v>23</v>
      </c>
      <c r="AL23" s="249">
        <f>AP17</f>
        <v>17</v>
      </c>
      <c r="AM23" s="249">
        <f>AJ23+AK23</f>
        <v>169</v>
      </c>
      <c r="AN23" s="356">
        <v>152</v>
      </c>
      <c r="AO23" s="249">
        <f>AJ23-AN23</f>
        <v>-6</v>
      </c>
      <c r="AP23" s="250">
        <f>AL23+AO23</f>
        <v>11</v>
      </c>
    </row>
    <row r="24" spans="1:42" ht="15.4" customHeight="1" x14ac:dyDescent="0.2">
      <c r="A24" s="245"/>
      <c r="B24" s="206"/>
      <c r="C24" s="251" t="s">
        <v>124</v>
      </c>
      <c r="D24" s="293"/>
      <c r="E24" s="190" t="s">
        <v>45</v>
      </c>
      <c r="F24" s="178" t="s">
        <v>46</v>
      </c>
      <c r="G24" s="178"/>
      <c r="H24" s="178"/>
      <c r="I24" s="178" t="s">
        <v>152</v>
      </c>
      <c r="J24" s="178" t="s">
        <v>46</v>
      </c>
      <c r="K24" s="190"/>
      <c r="L24" s="190"/>
      <c r="M24" s="178" t="s">
        <v>152</v>
      </c>
      <c r="N24" s="178" t="s">
        <v>46</v>
      </c>
      <c r="O24" s="178"/>
      <c r="P24" s="178"/>
      <c r="Q24" s="178" t="s">
        <v>152</v>
      </c>
      <c r="R24" s="190" t="s">
        <v>46</v>
      </c>
      <c r="S24" s="190"/>
      <c r="T24" s="178"/>
      <c r="U24" s="178" t="s">
        <v>152</v>
      </c>
      <c r="V24" s="178" t="s">
        <v>46</v>
      </c>
      <c r="W24" s="178"/>
      <c r="X24" s="178"/>
      <c r="Y24" s="291" t="s">
        <v>45</v>
      </c>
      <c r="Z24" s="190" t="s">
        <v>46</v>
      </c>
      <c r="AA24" s="190"/>
      <c r="AB24" s="178"/>
      <c r="AC24" s="178" t="s">
        <v>32</v>
      </c>
      <c r="AD24" s="178" t="s">
        <v>46</v>
      </c>
      <c r="AE24" s="178"/>
      <c r="AF24" s="291"/>
      <c r="AG24" s="385"/>
      <c r="AH24" s="386"/>
      <c r="AI24" s="252"/>
      <c r="AJ24" s="253">
        <v>136</v>
      </c>
      <c r="AK24" s="283">
        <v>25</v>
      </c>
      <c r="AL24" s="283">
        <f>AP18</f>
        <v>11.5</v>
      </c>
      <c r="AM24" s="283">
        <f>AJ24+AK24</f>
        <v>161</v>
      </c>
      <c r="AN24" s="357"/>
      <c r="AO24" s="283">
        <f>AJ24-AN23</f>
        <v>-16</v>
      </c>
      <c r="AP24" s="254">
        <f>AL24+AO24</f>
        <v>-4.5</v>
      </c>
    </row>
    <row r="25" spans="1:42" ht="15.4" customHeight="1" x14ac:dyDescent="0.2">
      <c r="A25" s="245"/>
      <c r="B25" s="206"/>
      <c r="C25" s="251" t="s">
        <v>125</v>
      </c>
      <c r="D25" s="293" t="s">
        <v>45</v>
      </c>
      <c r="E25" s="190"/>
      <c r="F25" s="178" t="s">
        <v>150</v>
      </c>
      <c r="G25" s="178" t="s">
        <v>150</v>
      </c>
      <c r="H25" s="178" t="s">
        <v>150</v>
      </c>
      <c r="I25" s="178" t="s">
        <v>150</v>
      </c>
      <c r="J25" s="178" t="s">
        <v>150</v>
      </c>
      <c r="K25" s="190" t="s">
        <v>150</v>
      </c>
      <c r="L25" s="190" t="s">
        <v>150</v>
      </c>
      <c r="M25" s="178" t="s">
        <v>150</v>
      </c>
      <c r="N25" s="178" t="s">
        <v>150</v>
      </c>
      <c r="O25" s="178" t="s">
        <v>150</v>
      </c>
      <c r="P25" s="178" t="s">
        <v>150</v>
      </c>
      <c r="Q25" s="178" t="s">
        <v>150</v>
      </c>
      <c r="R25" s="190" t="s">
        <v>150</v>
      </c>
      <c r="S25" s="190" t="s">
        <v>150</v>
      </c>
      <c r="T25" s="178" t="s">
        <v>150</v>
      </c>
      <c r="U25" s="178" t="s">
        <v>150</v>
      </c>
      <c r="V25" s="178" t="s">
        <v>150</v>
      </c>
      <c r="W25" s="178" t="s">
        <v>150</v>
      </c>
      <c r="X25" s="178" t="s">
        <v>150</v>
      </c>
      <c r="Y25" s="291" t="s">
        <v>150</v>
      </c>
      <c r="Z25" s="190"/>
      <c r="AA25" s="190"/>
      <c r="AB25" s="178" t="s">
        <v>152</v>
      </c>
      <c r="AC25" s="178" t="s">
        <v>46</v>
      </c>
      <c r="AD25" s="178"/>
      <c r="AE25" s="178"/>
      <c r="AF25" s="291" t="s">
        <v>45</v>
      </c>
      <c r="AG25" s="385"/>
      <c r="AH25" s="386"/>
      <c r="AI25" s="252"/>
      <c r="AJ25" s="253">
        <v>155.5</v>
      </c>
      <c r="AK25" s="283">
        <v>10.5</v>
      </c>
      <c r="AL25" s="283">
        <f>AP19</f>
        <v>0</v>
      </c>
      <c r="AM25" s="283">
        <f>AJ25+AK25</f>
        <v>166</v>
      </c>
      <c r="AN25" s="357"/>
      <c r="AO25" s="283">
        <f>AJ25-AN23</f>
        <v>3.5</v>
      </c>
      <c r="AP25" s="254">
        <f>AL25+AO25</f>
        <v>3.5</v>
      </c>
    </row>
    <row r="26" spans="1:42" ht="15.4" customHeight="1" x14ac:dyDescent="0.2">
      <c r="A26" s="245"/>
      <c r="B26" s="206"/>
      <c r="C26" s="251" t="s">
        <v>126</v>
      </c>
      <c r="D26" s="293" t="s">
        <v>46</v>
      </c>
      <c r="E26" s="190"/>
      <c r="F26" s="178"/>
      <c r="G26" s="178" t="s">
        <v>32</v>
      </c>
      <c r="H26" s="178" t="s">
        <v>46</v>
      </c>
      <c r="I26" s="178"/>
      <c r="J26" s="178"/>
      <c r="K26" s="190" t="s">
        <v>45</v>
      </c>
      <c r="L26" s="190" t="s">
        <v>46</v>
      </c>
      <c r="M26" s="178"/>
      <c r="N26" s="178"/>
      <c r="O26" s="178" t="s">
        <v>152</v>
      </c>
      <c r="P26" s="178" t="s">
        <v>46</v>
      </c>
      <c r="Q26" s="178"/>
      <c r="R26" s="190"/>
      <c r="S26" s="190" t="s">
        <v>45</v>
      </c>
      <c r="T26" s="178" t="s">
        <v>46</v>
      </c>
      <c r="U26" s="178"/>
      <c r="V26" s="178"/>
      <c r="W26" s="178" t="s">
        <v>152</v>
      </c>
      <c r="X26" s="178" t="s">
        <v>46</v>
      </c>
      <c r="Y26" s="291"/>
      <c r="Z26" s="190"/>
      <c r="AA26" s="190" t="s">
        <v>45</v>
      </c>
      <c r="AB26" s="178" t="s">
        <v>46</v>
      </c>
      <c r="AC26" s="178"/>
      <c r="AD26" s="178"/>
      <c r="AE26" s="178" t="s">
        <v>152</v>
      </c>
      <c r="AF26" s="291" t="s">
        <v>136</v>
      </c>
      <c r="AG26" s="385"/>
      <c r="AH26" s="386"/>
      <c r="AI26" s="252"/>
      <c r="AJ26" s="253">
        <v>141.5</v>
      </c>
      <c r="AK26" s="283">
        <v>23</v>
      </c>
      <c r="AL26" s="283">
        <f>AP20</f>
        <v>10</v>
      </c>
      <c r="AM26" s="283">
        <f>AJ26+AK26</f>
        <v>164.5</v>
      </c>
      <c r="AN26" s="357"/>
      <c r="AO26" s="283">
        <f>AJ26-AN23</f>
        <v>-10.5</v>
      </c>
      <c r="AP26" s="254">
        <f>AL26+AO26</f>
        <v>-0.5</v>
      </c>
    </row>
    <row r="27" spans="1:42" ht="15.4" customHeight="1" thickBot="1" x14ac:dyDescent="0.25">
      <c r="A27" s="245"/>
      <c r="B27" s="206"/>
      <c r="C27" s="255" t="s">
        <v>141</v>
      </c>
      <c r="D27" s="294"/>
      <c r="E27" s="191" t="s">
        <v>46</v>
      </c>
      <c r="F27" s="256"/>
      <c r="G27" s="256" t="s">
        <v>45</v>
      </c>
      <c r="H27" s="256" t="s">
        <v>45</v>
      </c>
      <c r="I27" s="256" t="s">
        <v>46</v>
      </c>
      <c r="J27" s="256"/>
      <c r="K27" s="191"/>
      <c r="L27" s="191" t="s">
        <v>45</v>
      </c>
      <c r="M27" s="256" t="s">
        <v>46</v>
      </c>
      <c r="N27" s="256"/>
      <c r="O27" s="256"/>
      <c r="P27" s="256" t="s">
        <v>45</v>
      </c>
      <c r="Q27" s="256" t="s">
        <v>46</v>
      </c>
      <c r="R27" s="191"/>
      <c r="S27" s="191"/>
      <c r="T27" s="256" t="s">
        <v>45</v>
      </c>
      <c r="U27" s="256" t="s">
        <v>46</v>
      </c>
      <c r="V27" s="256"/>
      <c r="W27" s="256"/>
      <c r="X27" s="256" t="s">
        <v>45</v>
      </c>
      <c r="Y27" s="191" t="s">
        <v>46</v>
      </c>
      <c r="Z27" s="191"/>
      <c r="AA27" s="191"/>
      <c r="AB27" s="256"/>
      <c r="AC27" s="256" t="s">
        <v>45</v>
      </c>
      <c r="AD27" s="256" t="s">
        <v>45</v>
      </c>
      <c r="AE27" s="287" t="s">
        <v>153</v>
      </c>
      <c r="AF27" s="295"/>
      <c r="AG27" s="387"/>
      <c r="AH27" s="388"/>
      <c r="AI27" s="259"/>
      <c r="AJ27" s="260">
        <v>161.5</v>
      </c>
      <c r="AK27" s="261">
        <v>0</v>
      </c>
      <c r="AL27" s="261">
        <f>AP21</f>
        <v>-9.5</v>
      </c>
      <c r="AM27" s="261">
        <f>AJ27+AK27</f>
        <v>161.5</v>
      </c>
      <c r="AN27" s="358"/>
      <c r="AO27" s="261">
        <f>AJ27-AN23</f>
        <v>9.5</v>
      </c>
      <c r="AP27" s="262">
        <f>AL27+AO27</f>
        <v>0</v>
      </c>
    </row>
    <row r="28" spans="1:42" ht="15" customHeight="1" thickBot="1" x14ac:dyDescent="0.25">
      <c r="A28" s="245"/>
      <c r="B28" s="206"/>
      <c r="C28" s="375" t="s">
        <v>122</v>
      </c>
      <c r="D28" s="376"/>
      <c r="E28" s="376"/>
      <c r="F28" s="376"/>
      <c r="G28" s="376"/>
      <c r="H28" s="376"/>
      <c r="I28" s="376"/>
      <c r="J28" s="376"/>
      <c r="K28" s="376"/>
      <c r="L28" s="376"/>
      <c r="M28" s="376"/>
      <c r="N28" s="376"/>
      <c r="O28" s="376"/>
      <c r="P28" s="376"/>
      <c r="Q28" s="376"/>
      <c r="R28" s="376"/>
      <c r="S28" s="376"/>
      <c r="T28" s="376"/>
      <c r="U28" s="376"/>
      <c r="V28" s="376"/>
      <c r="W28" s="376"/>
      <c r="X28" s="376"/>
      <c r="Y28" s="376"/>
      <c r="Z28" s="376"/>
      <c r="AA28" s="376"/>
      <c r="AB28" s="376"/>
      <c r="AC28" s="376"/>
      <c r="AD28" s="376"/>
      <c r="AE28" s="376"/>
      <c r="AF28" s="376"/>
      <c r="AG28" s="376"/>
      <c r="AH28" s="376"/>
      <c r="AI28" s="376"/>
      <c r="AJ28" s="377"/>
      <c r="AK28" s="377"/>
      <c r="AL28" s="377"/>
      <c r="AM28" s="377"/>
      <c r="AN28" s="377"/>
      <c r="AO28" s="377"/>
      <c r="AP28" s="378"/>
    </row>
    <row r="29" spans="1:42" ht="15.4" customHeight="1" x14ac:dyDescent="0.2">
      <c r="A29" s="245"/>
      <c r="B29" s="206"/>
      <c r="C29" s="246" t="s">
        <v>123</v>
      </c>
      <c r="D29" s="292" t="s">
        <v>151</v>
      </c>
      <c r="E29" s="179" t="s">
        <v>151</v>
      </c>
      <c r="F29" s="179" t="s">
        <v>151</v>
      </c>
      <c r="G29" s="179" t="s">
        <v>151</v>
      </c>
      <c r="H29" s="179" t="s">
        <v>151</v>
      </c>
      <c r="I29" s="179" t="s">
        <v>151</v>
      </c>
      <c r="J29" s="192" t="s">
        <v>151</v>
      </c>
      <c r="K29" s="192"/>
      <c r="L29" s="192" t="s">
        <v>151</v>
      </c>
      <c r="M29" s="179" t="s">
        <v>151</v>
      </c>
      <c r="N29" s="179" t="s">
        <v>151</v>
      </c>
      <c r="O29" s="179" t="s">
        <v>151</v>
      </c>
      <c r="P29" s="179" t="s">
        <v>151</v>
      </c>
      <c r="Q29" s="192" t="s">
        <v>151</v>
      </c>
      <c r="R29" s="192" t="s">
        <v>151</v>
      </c>
      <c r="S29" s="179" t="s">
        <v>151</v>
      </c>
      <c r="T29" s="179" t="s">
        <v>151</v>
      </c>
      <c r="U29" s="179" t="s">
        <v>151</v>
      </c>
      <c r="V29" s="179" t="s">
        <v>151</v>
      </c>
      <c r="W29" s="179" t="s">
        <v>151</v>
      </c>
      <c r="X29" s="192" t="s">
        <v>151</v>
      </c>
      <c r="Y29" s="192" t="s">
        <v>151</v>
      </c>
      <c r="Z29" s="179" t="s">
        <v>151</v>
      </c>
      <c r="AA29" s="179" t="s">
        <v>151</v>
      </c>
      <c r="AB29" s="179" t="s">
        <v>151</v>
      </c>
      <c r="AC29" s="179" t="s">
        <v>151</v>
      </c>
      <c r="AD29" s="179" t="s">
        <v>151</v>
      </c>
      <c r="AE29" s="192" t="s">
        <v>151</v>
      </c>
      <c r="AF29" s="192" t="s">
        <v>151</v>
      </c>
      <c r="AG29" s="179" t="s">
        <v>151</v>
      </c>
      <c r="AH29" s="182" t="s">
        <v>136</v>
      </c>
      <c r="AI29" s="247"/>
      <c r="AJ29" s="248">
        <v>157</v>
      </c>
      <c r="AK29" s="249">
        <v>19</v>
      </c>
      <c r="AL29" s="249">
        <f>AP23</f>
        <v>11</v>
      </c>
      <c r="AM29" s="249">
        <f>AJ29+AK29</f>
        <v>176</v>
      </c>
      <c r="AN29" s="356">
        <v>168</v>
      </c>
      <c r="AO29" s="249">
        <f>AJ29-AN29</f>
        <v>-11</v>
      </c>
      <c r="AP29" s="250">
        <f>AL29+AO29</f>
        <v>0</v>
      </c>
    </row>
    <row r="30" spans="1:42" ht="15.4" customHeight="1" x14ac:dyDescent="0.2">
      <c r="A30" s="245"/>
      <c r="B30" s="206"/>
      <c r="C30" s="251" t="s">
        <v>124</v>
      </c>
      <c r="D30" s="293" t="s">
        <v>45</v>
      </c>
      <c r="E30" s="178" t="s">
        <v>46</v>
      </c>
      <c r="F30" s="178"/>
      <c r="G30" s="178"/>
      <c r="H30" s="178" t="s">
        <v>152</v>
      </c>
      <c r="I30" s="178" t="s">
        <v>46</v>
      </c>
      <c r="J30" s="190"/>
      <c r="K30" s="190"/>
      <c r="L30" s="190" t="s">
        <v>45</v>
      </c>
      <c r="M30" s="178" t="s">
        <v>46</v>
      </c>
      <c r="N30" s="178"/>
      <c r="O30" s="178"/>
      <c r="P30" s="178" t="s">
        <v>45</v>
      </c>
      <c r="Q30" s="190" t="s">
        <v>46</v>
      </c>
      <c r="R30" s="190"/>
      <c r="S30" s="178"/>
      <c r="T30" s="178" t="s">
        <v>152</v>
      </c>
      <c r="U30" s="178" t="s">
        <v>46</v>
      </c>
      <c r="V30" s="178"/>
      <c r="W30" s="178"/>
      <c r="X30" s="190" t="s">
        <v>45</v>
      </c>
      <c r="Y30" s="190" t="s">
        <v>46</v>
      </c>
      <c r="Z30" s="178"/>
      <c r="AA30" s="178"/>
      <c r="AB30" s="178" t="s">
        <v>152</v>
      </c>
      <c r="AC30" s="178" t="s">
        <v>46</v>
      </c>
      <c r="AD30" s="178"/>
      <c r="AE30" s="190"/>
      <c r="AF30" s="190" t="s">
        <v>45</v>
      </c>
      <c r="AG30" s="178" t="s">
        <v>46</v>
      </c>
      <c r="AH30" s="184"/>
      <c r="AI30" s="252"/>
      <c r="AJ30" s="391">
        <v>172.5</v>
      </c>
      <c r="AK30" s="298">
        <v>11.5</v>
      </c>
      <c r="AL30" s="298">
        <f>AP24</f>
        <v>-4.5</v>
      </c>
      <c r="AM30" s="298">
        <f>AJ30+AK30</f>
        <v>184</v>
      </c>
      <c r="AN30" s="357"/>
      <c r="AO30" s="298">
        <f>AJ30-AN29</f>
        <v>4.5</v>
      </c>
      <c r="AP30" s="254">
        <f>AL30+AO30</f>
        <v>0</v>
      </c>
    </row>
    <row r="31" spans="1:42" ht="15.4" customHeight="1" x14ac:dyDescent="0.2">
      <c r="A31" s="245"/>
      <c r="B31" s="206"/>
      <c r="C31" s="251" t="s">
        <v>125</v>
      </c>
      <c r="D31" s="293" t="s">
        <v>46</v>
      </c>
      <c r="E31" s="178"/>
      <c r="F31" s="178"/>
      <c r="G31" s="178" t="s">
        <v>45</v>
      </c>
      <c r="H31" s="178" t="s">
        <v>46</v>
      </c>
      <c r="I31" s="178"/>
      <c r="J31" s="190"/>
      <c r="K31" s="190" t="s">
        <v>45</v>
      </c>
      <c r="L31" s="190" t="s">
        <v>46</v>
      </c>
      <c r="M31" s="178"/>
      <c r="N31" s="178"/>
      <c r="O31" s="178" t="s">
        <v>152</v>
      </c>
      <c r="P31" s="178" t="s">
        <v>46</v>
      </c>
      <c r="Q31" s="190"/>
      <c r="R31" s="190"/>
      <c r="S31" s="178" t="s">
        <v>45</v>
      </c>
      <c r="T31" s="178" t="s">
        <v>46</v>
      </c>
      <c r="U31" s="178"/>
      <c r="V31" s="178"/>
      <c r="W31" s="178" t="s">
        <v>152</v>
      </c>
      <c r="X31" s="190" t="s">
        <v>46</v>
      </c>
      <c r="Y31" s="190"/>
      <c r="Z31" s="178"/>
      <c r="AA31" s="178" t="s">
        <v>152</v>
      </c>
      <c r="AB31" s="178" t="s">
        <v>46</v>
      </c>
      <c r="AC31" s="178"/>
      <c r="AD31" s="178"/>
      <c r="AE31" s="190" t="s">
        <v>45</v>
      </c>
      <c r="AF31" s="190" t="s">
        <v>46</v>
      </c>
      <c r="AG31" s="178"/>
      <c r="AH31" s="184"/>
      <c r="AI31" s="252"/>
      <c r="AJ31" s="391">
        <v>164.5</v>
      </c>
      <c r="AK31" s="298">
        <v>8</v>
      </c>
      <c r="AL31" s="298">
        <f>AP25</f>
        <v>3.5</v>
      </c>
      <c r="AM31" s="298">
        <f>AJ31+AK31</f>
        <v>172.5</v>
      </c>
      <c r="AN31" s="357"/>
      <c r="AO31" s="298">
        <f>AJ31-AN29</f>
        <v>-3.5</v>
      </c>
      <c r="AP31" s="254">
        <f>AL31+AO31</f>
        <v>0</v>
      </c>
    </row>
    <row r="32" spans="1:42" ht="15.4" customHeight="1" x14ac:dyDescent="0.2">
      <c r="A32" s="245"/>
      <c r="B32" s="206"/>
      <c r="C32" s="251" t="s">
        <v>126</v>
      </c>
      <c r="D32" s="293" t="s">
        <v>135</v>
      </c>
      <c r="E32" s="178"/>
      <c r="F32" s="178" t="s">
        <v>152</v>
      </c>
      <c r="G32" s="178" t="s">
        <v>46</v>
      </c>
      <c r="H32" s="178"/>
      <c r="I32" s="178"/>
      <c r="J32" s="190" t="s">
        <v>45</v>
      </c>
      <c r="K32" s="190" t="s">
        <v>46</v>
      </c>
      <c r="L32" s="190"/>
      <c r="M32" s="178"/>
      <c r="N32" s="178" t="s">
        <v>152</v>
      </c>
      <c r="O32" s="178" t="s">
        <v>46</v>
      </c>
      <c r="P32" s="178"/>
      <c r="Q32" s="190"/>
      <c r="R32" s="190" t="s">
        <v>45</v>
      </c>
      <c r="S32" s="178" t="s">
        <v>46</v>
      </c>
      <c r="T32" s="178"/>
      <c r="U32" s="178"/>
      <c r="V32" s="178" t="s">
        <v>152</v>
      </c>
      <c r="W32" s="178" t="s">
        <v>46</v>
      </c>
      <c r="X32" s="190"/>
      <c r="Y32" s="190"/>
      <c r="Z32" s="178" t="s">
        <v>45</v>
      </c>
      <c r="AA32" s="178" t="s">
        <v>46</v>
      </c>
      <c r="AB32" s="178"/>
      <c r="AC32" s="178"/>
      <c r="AD32" s="178" t="s">
        <v>154</v>
      </c>
      <c r="AE32" s="190" t="s">
        <v>46</v>
      </c>
      <c r="AF32" s="190"/>
      <c r="AG32" s="178"/>
      <c r="AH32" s="184" t="s">
        <v>45</v>
      </c>
      <c r="AI32" s="252"/>
      <c r="AJ32" s="391">
        <v>168.5</v>
      </c>
      <c r="AK32" s="298">
        <v>12</v>
      </c>
      <c r="AL32" s="298">
        <f>AP26</f>
        <v>-0.5</v>
      </c>
      <c r="AM32" s="298">
        <f>AJ32+AK32</f>
        <v>180.5</v>
      </c>
      <c r="AN32" s="357"/>
      <c r="AO32" s="298">
        <f>AJ32-AN29</f>
        <v>0.5</v>
      </c>
      <c r="AP32" s="254">
        <f>AL32+AO32</f>
        <v>0</v>
      </c>
    </row>
    <row r="33" spans="1:42" ht="15.6" customHeight="1" thickBot="1" x14ac:dyDescent="0.25">
      <c r="A33" s="245"/>
      <c r="B33" s="206"/>
      <c r="C33" s="255" t="s">
        <v>141</v>
      </c>
      <c r="D33" s="296"/>
      <c r="E33" s="256" t="s">
        <v>45</v>
      </c>
      <c r="F33" s="256" t="s">
        <v>46</v>
      </c>
      <c r="G33" s="256"/>
      <c r="H33" s="256"/>
      <c r="I33" s="256" t="s">
        <v>45</v>
      </c>
      <c r="J33" s="191" t="s">
        <v>46</v>
      </c>
      <c r="K33" s="191"/>
      <c r="L33" s="191"/>
      <c r="M33" s="256" t="s">
        <v>45</v>
      </c>
      <c r="N33" s="256" t="s">
        <v>46</v>
      </c>
      <c r="O33" s="256"/>
      <c r="P33" s="256"/>
      <c r="Q33" s="191" t="s">
        <v>45</v>
      </c>
      <c r="R33" s="191" t="s">
        <v>46</v>
      </c>
      <c r="S33" s="256"/>
      <c r="T33" s="256"/>
      <c r="U33" s="256" t="s">
        <v>45</v>
      </c>
      <c r="V33" s="256" t="s">
        <v>46</v>
      </c>
      <c r="W33" s="256"/>
      <c r="X33" s="191"/>
      <c r="Y33" s="297" t="s">
        <v>45</v>
      </c>
      <c r="Z33" s="256" t="s">
        <v>46</v>
      </c>
      <c r="AA33" s="256"/>
      <c r="AB33" s="256"/>
      <c r="AC33" s="256" t="s">
        <v>45</v>
      </c>
      <c r="AD33" s="256" t="s">
        <v>46</v>
      </c>
      <c r="AE33" s="191"/>
      <c r="AF33" s="191"/>
      <c r="AG33" s="256" t="s">
        <v>45</v>
      </c>
      <c r="AH33" s="258"/>
      <c r="AI33" s="259"/>
      <c r="AJ33" s="260">
        <v>168</v>
      </c>
      <c r="AK33" s="261">
        <v>0</v>
      </c>
      <c r="AL33" s="261">
        <f>AP27</f>
        <v>0</v>
      </c>
      <c r="AM33" s="261">
        <f>AJ33+AK33</f>
        <v>168</v>
      </c>
      <c r="AN33" s="358"/>
      <c r="AO33" s="261">
        <f>AJ33-AN29</f>
        <v>0</v>
      </c>
      <c r="AP33" s="262">
        <f>AL33+AO33</f>
        <v>0</v>
      </c>
    </row>
    <row r="34" spans="1:42" ht="15.6" customHeight="1" x14ac:dyDescent="0.2">
      <c r="A34" s="197"/>
      <c r="B34" s="197"/>
      <c r="C34" s="264"/>
      <c r="D34" s="203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  <c r="P34" s="284"/>
      <c r="Q34" s="284"/>
      <c r="R34" s="284"/>
      <c r="S34" s="284"/>
      <c r="T34" s="284"/>
      <c r="U34" s="284"/>
      <c r="V34" s="284"/>
      <c r="W34" s="284"/>
      <c r="X34" s="284"/>
      <c r="Y34" s="265"/>
      <c r="Z34" s="284"/>
      <c r="AA34" s="284"/>
      <c r="AB34" s="284"/>
      <c r="AC34" s="284"/>
      <c r="AD34" s="284"/>
      <c r="AE34" s="284"/>
      <c r="AF34" s="284"/>
      <c r="AG34" s="284"/>
      <c r="AH34" s="266"/>
      <c r="AI34" s="267"/>
      <c r="AJ34" s="268"/>
      <c r="AK34" s="268"/>
      <c r="AL34" s="268"/>
      <c r="AM34" s="268"/>
      <c r="AN34" s="269"/>
      <c r="AO34" s="268"/>
      <c r="AP34" s="268"/>
    </row>
    <row r="35" spans="1:42" ht="15.6" customHeight="1" x14ac:dyDescent="0.2">
      <c r="A35" s="197"/>
      <c r="B35" s="197"/>
      <c r="C35" s="264"/>
      <c r="D35" s="203"/>
      <c r="E35" s="284"/>
      <c r="F35" s="284"/>
      <c r="G35" s="284"/>
      <c r="H35" s="284"/>
      <c r="I35" s="284"/>
      <c r="J35" s="284"/>
      <c r="K35" s="284"/>
      <c r="L35" s="284"/>
      <c r="M35" s="284"/>
      <c r="N35" s="284"/>
      <c r="O35" s="284"/>
      <c r="P35" s="284"/>
      <c r="Q35" s="284"/>
      <c r="R35" s="284"/>
      <c r="S35" s="284"/>
      <c r="T35" s="284"/>
      <c r="U35" s="284"/>
      <c r="V35" s="284"/>
      <c r="W35" s="284"/>
      <c r="X35" s="284"/>
      <c r="Y35" s="265"/>
      <c r="Z35" s="284"/>
      <c r="AA35" s="284"/>
      <c r="AB35" s="284"/>
      <c r="AC35" s="284"/>
      <c r="AD35" s="284"/>
      <c r="AE35" s="284"/>
      <c r="AF35" s="284"/>
      <c r="AG35" s="284"/>
      <c r="AH35" s="266"/>
      <c r="AI35" s="267"/>
      <c r="AJ35" s="268"/>
      <c r="AK35" s="268"/>
      <c r="AL35" s="268"/>
      <c r="AM35" s="268"/>
      <c r="AN35" s="269"/>
      <c r="AO35" s="268"/>
      <c r="AP35" s="268"/>
    </row>
    <row r="36" spans="1:42" ht="24" customHeight="1" x14ac:dyDescent="0.2">
      <c r="A36" s="197"/>
      <c r="B36" s="197"/>
      <c r="C36" s="178" t="s">
        <v>149</v>
      </c>
      <c r="D36" s="359" t="s">
        <v>137</v>
      </c>
      <c r="E36" s="359"/>
      <c r="F36" s="359"/>
      <c r="G36" s="359"/>
      <c r="H36" s="359"/>
      <c r="I36" s="359" t="s">
        <v>138</v>
      </c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270"/>
      <c r="W36" s="270"/>
      <c r="X36" s="270"/>
      <c r="Y36" s="270"/>
      <c r="Z36" s="270"/>
      <c r="AA36" s="270"/>
      <c r="AB36" s="270"/>
      <c r="AC36" s="270"/>
      <c r="AD36" s="271"/>
      <c r="AE36" s="271"/>
      <c r="AF36" s="271"/>
      <c r="AG36" s="271"/>
      <c r="AH36" s="271"/>
      <c r="AI36" s="203"/>
      <c r="AJ36" s="203"/>
      <c r="AK36" s="203"/>
      <c r="AL36" s="270"/>
      <c r="AM36" s="270"/>
      <c r="AN36" s="203"/>
      <c r="AO36" s="203"/>
      <c r="AP36" s="272"/>
    </row>
    <row r="37" spans="1:42" ht="37.5" customHeight="1" x14ac:dyDescent="0.2">
      <c r="A37" s="197"/>
      <c r="B37" s="197"/>
      <c r="C37" s="178" t="s">
        <v>112</v>
      </c>
      <c r="D37" s="359"/>
      <c r="E37" s="359"/>
      <c r="F37" s="359"/>
      <c r="G37" s="359"/>
      <c r="H37" s="359"/>
      <c r="I37" s="361" t="s">
        <v>31</v>
      </c>
      <c r="J37" s="361"/>
      <c r="K37" s="361"/>
      <c r="L37" s="361" t="s">
        <v>32</v>
      </c>
      <c r="M37" s="361"/>
      <c r="N37" s="361"/>
      <c r="O37" s="360" t="s">
        <v>33</v>
      </c>
      <c r="P37" s="360"/>
      <c r="Q37" s="360"/>
      <c r="R37" s="359" t="s">
        <v>139</v>
      </c>
      <c r="S37" s="359"/>
      <c r="T37" s="359"/>
      <c r="U37" s="359"/>
      <c r="V37" s="270"/>
      <c r="W37" s="270"/>
      <c r="X37" s="270" t="s">
        <v>21</v>
      </c>
      <c r="Y37" s="270"/>
      <c r="Z37" s="270"/>
      <c r="AA37" s="270"/>
      <c r="AB37" s="270"/>
      <c r="AC37" s="270"/>
      <c r="AD37" s="271"/>
      <c r="AE37" s="271"/>
      <c r="AF37" s="271"/>
      <c r="AG37" s="271"/>
      <c r="AH37" s="271"/>
      <c r="AI37" s="203"/>
      <c r="AJ37" s="203"/>
      <c r="AK37" s="203"/>
      <c r="AL37" s="270"/>
      <c r="AM37" s="270"/>
      <c r="AN37" s="203"/>
      <c r="AO37" s="203"/>
      <c r="AP37" s="272"/>
    </row>
    <row r="38" spans="1:42" ht="15.6" customHeight="1" x14ac:dyDescent="0.2">
      <c r="A38" s="197"/>
      <c r="B38" s="197"/>
      <c r="C38" s="273" t="s">
        <v>123</v>
      </c>
      <c r="D38" s="361">
        <f>AN17+AN23+AN29</f>
        <v>456</v>
      </c>
      <c r="E38" s="361"/>
      <c r="F38" s="361"/>
      <c r="G38" s="361"/>
      <c r="H38" s="361"/>
      <c r="I38" s="360">
        <f>AM17+AM23+AM29</f>
        <v>521</v>
      </c>
      <c r="J38" s="360"/>
      <c r="K38" s="360"/>
      <c r="L38" s="360">
        <f>AK17+AK23+AK29</f>
        <v>65</v>
      </c>
      <c r="M38" s="360"/>
      <c r="N38" s="360"/>
      <c r="O38" s="360">
        <f>I38-L38</f>
        <v>456</v>
      </c>
      <c r="P38" s="360"/>
      <c r="Q38" s="360"/>
      <c r="R38" s="361">
        <v>456</v>
      </c>
      <c r="S38" s="361"/>
      <c r="T38" s="361"/>
      <c r="U38" s="361"/>
      <c r="V38" s="270"/>
      <c r="W38" s="270"/>
      <c r="X38" s="270"/>
      <c r="Y38" s="270"/>
      <c r="Z38" s="270"/>
      <c r="AA38" s="270"/>
      <c r="AB38" s="270"/>
      <c r="AC38" s="270"/>
      <c r="AD38" s="271"/>
      <c r="AE38" s="271"/>
      <c r="AF38" s="271"/>
      <c r="AG38" s="271"/>
      <c r="AH38" s="271"/>
      <c r="AI38" s="203"/>
      <c r="AJ38" s="203"/>
      <c r="AK38" s="203"/>
      <c r="AL38" s="270"/>
      <c r="AM38" s="270"/>
      <c r="AN38" s="203"/>
      <c r="AO38" s="203"/>
      <c r="AP38" s="272"/>
    </row>
    <row r="39" spans="1:42" ht="15.6" customHeight="1" x14ac:dyDescent="0.2">
      <c r="A39" s="197"/>
      <c r="B39" s="197"/>
      <c r="C39" s="273" t="s">
        <v>124</v>
      </c>
      <c r="D39" s="361">
        <f>AN17+AN23+AN29</f>
        <v>456</v>
      </c>
      <c r="E39" s="361"/>
      <c r="F39" s="361"/>
      <c r="G39" s="361"/>
      <c r="H39" s="361"/>
      <c r="I39" s="360">
        <f>AM18+AM24+AM30</f>
        <v>529</v>
      </c>
      <c r="J39" s="360"/>
      <c r="K39" s="360"/>
      <c r="L39" s="360">
        <f>AK18+AK24+AK30</f>
        <v>73</v>
      </c>
      <c r="M39" s="360"/>
      <c r="N39" s="360"/>
      <c r="O39" s="360">
        <f>I39-L39</f>
        <v>456</v>
      </c>
      <c r="P39" s="360"/>
      <c r="Q39" s="360"/>
      <c r="R39" s="361">
        <v>456</v>
      </c>
      <c r="S39" s="361"/>
      <c r="T39" s="361"/>
      <c r="U39" s="361"/>
      <c r="V39" s="270"/>
      <c r="W39" s="270"/>
      <c r="X39" s="270"/>
      <c r="Y39" s="270"/>
      <c r="Z39" s="270"/>
      <c r="AA39" s="270"/>
      <c r="AB39" s="270"/>
      <c r="AC39" s="270"/>
      <c r="AD39" s="271"/>
      <c r="AE39" s="271"/>
      <c r="AF39" s="271"/>
      <c r="AG39" s="271"/>
      <c r="AH39" s="271"/>
      <c r="AI39" s="203"/>
      <c r="AJ39" s="203"/>
      <c r="AK39" s="203"/>
      <c r="AL39" s="270"/>
      <c r="AM39" s="270"/>
      <c r="AN39" s="203"/>
      <c r="AO39" s="203"/>
      <c r="AP39" s="272"/>
    </row>
    <row r="40" spans="1:42" ht="15.6" customHeight="1" x14ac:dyDescent="0.2">
      <c r="A40" s="197"/>
      <c r="B40" s="197"/>
      <c r="C40" s="273" t="s">
        <v>125</v>
      </c>
      <c r="D40" s="361">
        <f>AN17+AN23+AN29</f>
        <v>456</v>
      </c>
      <c r="E40" s="361"/>
      <c r="F40" s="361"/>
      <c r="G40" s="361"/>
      <c r="H40" s="361"/>
      <c r="I40" s="360">
        <f>AM19+AM25+AM31</f>
        <v>511</v>
      </c>
      <c r="J40" s="360"/>
      <c r="K40" s="360"/>
      <c r="L40" s="360">
        <f>AK19+AK25+AK31</f>
        <v>55</v>
      </c>
      <c r="M40" s="360"/>
      <c r="N40" s="360"/>
      <c r="O40" s="360">
        <f>I40-L40</f>
        <v>456</v>
      </c>
      <c r="P40" s="360"/>
      <c r="Q40" s="360"/>
      <c r="R40" s="361">
        <v>456</v>
      </c>
      <c r="S40" s="361"/>
      <c r="T40" s="361"/>
      <c r="U40" s="361"/>
      <c r="V40" s="270"/>
      <c r="W40" s="270"/>
      <c r="X40" s="270"/>
      <c r="Y40" s="270"/>
      <c r="Z40" s="270"/>
      <c r="AA40" s="270"/>
      <c r="AB40" s="270"/>
      <c r="AC40" s="270"/>
      <c r="AD40" s="271"/>
      <c r="AE40" s="271"/>
      <c r="AF40" s="271"/>
      <c r="AG40" s="271"/>
      <c r="AH40" s="271"/>
      <c r="AI40" s="203"/>
      <c r="AJ40" s="203"/>
      <c r="AK40" s="203"/>
      <c r="AL40" s="270"/>
      <c r="AM40" s="270"/>
      <c r="AN40" s="203"/>
      <c r="AO40" s="203"/>
      <c r="AP40" s="272"/>
    </row>
    <row r="41" spans="1:42" ht="15.6" customHeight="1" x14ac:dyDescent="0.2">
      <c r="A41" s="197"/>
      <c r="B41" s="197"/>
      <c r="C41" s="273" t="s">
        <v>126</v>
      </c>
      <c r="D41" s="361">
        <f>AN17+AN23+AN29</f>
        <v>456</v>
      </c>
      <c r="E41" s="361"/>
      <c r="F41" s="361"/>
      <c r="G41" s="361"/>
      <c r="H41" s="361"/>
      <c r="I41" s="360">
        <f>AM20+AM26+AM32</f>
        <v>525.5</v>
      </c>
      <c r="J41" s="360"/>
      <c r="K41" s="360"/>
      <c r="L41" s="360">
        <f>AK20+AK26+AK32</f>
        <v>69.5</v>
      </c>
      <c r="M41" s="360"/>
      <c r="N41" s="360"/>
      <c r="O41" s="360">
        <f>I41-L41</f>
        <v>456</v>
      </c>
      <c r="P41" s="360"/>
      <c r="Q41" s="360"/>
      <c r="R41" s="361">
        <v>456</v>
      </c>
      <c r="S41" s="361"/>
      <c r="T41" s="361"/>
      <c r="U41" s="361"/>
      <c r="V41" s="270"/>
      <c r="W41" s="270"/>
      <c r="X41" s="270"/>
      <c r="Y41" s="270"/>
      <c r="Z41" s="270"/>
      <c r="AA41" s="270"/>
      <c r="AB41" s="270"/>
      <c r="AC41" s="270"/>
      <c r="AD41" s="271"/>
      <c r="AE41" s="271"/>
      <c r="AF41" s="271"/>
      <c r="AG41" s="271"/>
      <c r="AH41" s="271"/>
      <c r="AI41" s="203"/>
      <c r="AJ41" s="203"/>
      <c r="AK41" s="203"/>
      <c r="AL41" s="270"/>
      <c r="AM41" s="270"/>
      <c r="AN41" s="203"/>
      <c r="AO41" s="203"/>
      <c r="AP41" s="272"/>
    </row>
    <row r="42" spans="1:42" ht="15.6" customHeight="1" x14ac:dyDescent="0.2">
      <c r="A42" s="197"/>
      <c r="B42" s="197"/>
      <c r="C42" s="273" t="s">
        <v>141</v>
      </c>
      <c r="D42" s="361">
        <f>AN17+AN23+AN29</f>
        <v>456</v>
      </c>
      <c r="E42" s="361"/>
      <c r="F42" s="361"/>
      <c r="G42" s="361"/>
      <c r="H42" s="361"/>
      <c r="I42" s="360">
        <f>AM21+AM27+AM33</f>
        <v>456</v>
      </c>
      <c r="J42" s="360"/>
      <c r="K42" s="360"/>
      <c r="L42" s="360">
        <f>AK21+AK27+AK33</f>
        <v>0</v>
      </c>
      <c r="M42" s="360"/>
      <c r="N42" s="360"/>
      <c r="O42" s="360">
        <f>I42-L42</f>
        <v>456</v>
      </c>
      <c r="P42" s="360"/>
      <c r="Q42" s="360"/>
      <c r="R42" s="361">
        <v>456</v>
      </c>
      <c r="S42" s="361"/>
      <c r="T42" s="361"/>
      <c r="U42" s="361"/>
      <c r="V42" s="270"/>
      <c r="W42" s="270"/>
      <c r="X42" s="270"/>
      <c r="Y42" s="270"/>
      <c r="Z42" s="270"/>
      <c r="AA42" s="270"/>
      <c r="AB42" s="270"/>
      <c r="AC42" s="270"/>
      <c r="AD42" s="271"/>
      <c r="AE42" s="271"/>
      <c r="AF42" s="271"/>
      <c r="AG42" s="271"/>
      <c r="AH42" s="271"/>
      <c r="AI42" s="203"/>
      <c r="AJ42" s="203"/>
      <c r="AK42" s="203"/>
      <c r="AL42" s="270"/>
      <c r="AM42" s="270"/>
      <c r="AN42" s="203"/>
      <c r="AO42" s="203"/>
      <c r="AP42" s="272"/>
    </row>
    <row r="43" spans="1:42" ht="15.6" customHeight="1" x14ac:dyDescent="0.2">
      <c r="A43" s="197"/>
      <c r="B43" s="197"/>
      <c r="C43" s="274"/>
      <c r="D43" s="271"/>
      <c r="E43" s="271"/>
      <c r="F43" s="271"/>
      <c r="G43" s="271"/>
      <c r="H43" s="271"/>
      <c r="I43" s="271"/>
      <c r="J43" s="271"/>
      <c r="K43" s="275"/>
      <c r="L43" s="275"/>
      <c r="M43" s="275"/>
      <c r="N43" s="276"/>
      <c r="O43" s="276"/>
      <c r="P43" s="277"/>
      <c r="Q43" s="277"/>
      <c r="R43" s="271"/>
      <c r="S43" s="271"/>
      <c r="T43" s="271"/>
      <c r="U43" s="271"/>
      <c r="V43" s="270"/>
      <c r="W43" s="270"/>
      <c r="X43" s="270"/>
      <c r="Y43" s="270"/>
      <c r="Z43" s="270"/>
      <c r="AA43" s="270"/>
      <c r="AB43" s="270"/>
      <c r="AC43" s="270"/>
      <c r="AD43" s="271"/>
      <c r="AE43" s="271"/>
      <c r="AF43" s="271"/>
      <c r="AG43" s="271"/>
      <c r="AH43" s="271"/>
      <c r="AI43" s="203"/>
      <c r="AJ43" s="203"/>
      <c r="AK43" s="203"/>
      <c r="AL43" s="270"/>
      <c r="AM43" s="270"/>
      <c r="AN43" s="203"/>
      <c r="AO43" s="203"/>
      <c r="AP43" s="272"/>
    </row>
    <row r="44" spans="1:42" s="278" customFormat="1" ht="15.6" customHeight="1" x14ac:dyDescent="0.2">
      <c r="C44" s="382" t="s">
        <v>116</v>
      </c>
      <c r="D44" s="382"/>
      <c r="E44" s="382"/>
      <c r="F44" s="382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</row>
    <row r="45" spans="1:42" s="278" customFormat="1" ht="15.6" customHeight="1" x14ac:dyDescent="0.2">
      <c r="C45" s="382" t="s">
        <v>127</v>
      </c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  <c r="AH45" s="382"/>
      <c r="AI45" s="188"/>
      <c r="AJ45" s="188"/>
    </row>
    <row r="46" spans="1:42" s="278" customFormat="1" ht="15.6" customHeight="1" x14ac:dyDescent="0.2">
      <c r="C46" s="390" t="s">
        <v>117</v>
      </c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90"/>
      <c r="AA46" s="390"/>
      <c r="AB46" s="390"/>
      <c r="AC46" s="390"/>
      <c r="AD46" s="390"/>
      <c r="AE46" s="390"/>
      <c r="AF46" s="390"/>
      <c r="AG46" s="390"/>
      <c r="AH46" s="390"/>
      <c r="AI46" s="188"/>
      <c r="AJ46" s="188"/>
    </row>
    <row r="47" spans="1:42" s="278" customFormat="1" ht="15.6" customHeight="1" x14ac:dyDescent="0.2">
      <c r="C47" s="382" t="s">
        <v>128</v>
      </c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  <c r="AH47" s="382"/>
      <c r="AI47" s="382"/>
      <c r="AJ47" s="188"/>
    </row>
    <row r="48" spans="1:42" s="278" customFormat="1" ht="15.6" customHeight="1" x14ac:dyDescent="0.2">
      <c r="C48" s="382" t="s">
        <v>129</v>
      </c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  <c r="AH48" s="382"/>
      <c r="AI48" s="382"/>
      <c r="AJ48" s="382"/>
    </row>
    <row r="49" spans="1:42" s="278" customFormat="1" ht="15.6" customHeight="1" x14ac:dyDescent="0.2">
      <c r="C49" s="382" t="s">
        <v>130</v>
      </c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  <c r="AH49" s="382"/>
      <c r="AI49" s="382"/>
      <c r="AJ49" s="188"/>
    </row>
    <row r="50" spans="1:42" s="278" customFormat="1" ht="15.6" customHeight="1" x14ac:dyDescent="0.2">
      <c r="C50" s="382" t="s">
        <v>131</v>
      </c>
      <c r="D50" s="382"/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  <c r="AH50" s="382"/>
      <c r="AI50" s="382"/>
      <c r="AJ50" s="382"/>
    </row>
    <row r="51" spans="1:42" s="278" customFormat="1" ht="15.6" customHeight="1" x14ac:dyDescent="0.2">
      <c r="C51" s="382" t="s">
        <v>132</v>
      </c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  <c r="AH51" s="382"/>
      <c r="AI51" s="382"/>
      <c r="AJ51" s="382"/>
    </row>
    <row r="52" spans="1:42" s="278" customFormat="1" ht="15.6" customHeight="1" x14ac:dyDescent="0.2"/>
    <row r="53" spans="1:42" s="278" customFormat="1" ht="15.6" customHeight="1" x14ac:dyDescent="0.2"/>
    <row r="54" spans="1:42" ht="15.6" customHeight="1" x14ac:dyDescent="0.2">
      <c r="A54" s="197"/>
      <c r="B54" s="197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89"/>
      <c r="O54" s="389"/>
      <c r="P54" s="389"/>
      <c r="Q54" s="389"/>
      <c r="R54" s="389"/>
      <c r="S54" s="389"/>
      <c r="T54" s="389"/>
      <c r="U54" s="389"/>
      <c r="V54" s="389"/>
      <c r="W54" s="389"/>
      <c r="X54" s="389"/>
      <c r="Y54" s="389"/>
      <c r="Z54" s="389"/>
      <c r="AA54" s="389"/>
      <c r="AB54" s="389"/>
      <c r="AC54" s="389"/>
      <c r="AD54" s="389"/>
      <c r="AE54" s="389"/>
      <c r="AF54" s="389"/>
      <c r="AG54" s="389"/>
      <c r="AH54" s="389"/>
      <c r="AI54" s="389"/>
      <c r="AJ54" s="389"/>
      <c r="AK54" s="389"/>
      <c r="AL54" s="389"/>
      <c r="AM54" s="389"/>
      <c r="AN54" s="389"/>
      <c r="AO54" s="389"/>
      <c r="AP54" s="389"/>
    </row>
    <row r="55" spans="1:42" ht="15" x14ac:dyDescent="0.25">
      <c r="C55" s="186"/>
      <c r="D55" s="186"/>
      <c r="E55" s="186"/>
      <c r="F55" s="186"/>
      <c r="G55" s="186"/>
      <c r="H55" s="186"/>
      <c r="I55" s="186"/>
      <c r="J55" s="187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279"/>
    </row>
    <row r="56" spans="1:42" ht="15" x14ac:dyDescent="0.25">
      <c r="C56" s="355" t="s">
        <v>142</v>
      </c>
      <c r="D56" s="355"/>
      <c r="E56" s="355"/>
      <c r="F56" s="355"/>
      <c r="G56" s="355"/>
      <c r="H56" s="355"/>
      <c r="I56" s="355"/>
      <c r="J56" s="355"/>
      <c r="K56" s="355"/>
      <c r="L56" s="355"/>
      <c r="M56" s="355"/>
      <c r="N56" s="355"/>
      <c r="O56" s="355"/>
      <c r="P56" s="355"/>
      <c r="Q56" s="355"/>
      <c r="R56" s="355"/>
      <c r="S56" s="355"/>
      <c r="T56" s="355"/>
      <c r="U56" s="355"/>
      <c r="V56" s="355"/>
      <c r="W56" s="355"/>
      <c r="X56" s="355"/>
      <c r="Y56" s="355"/>
      <c r="Z56" s="355"/>
      <c r="AA56" s="355"/>
      <c r="AB56" s="355"/>
      <c r="AC56" s="355"/>
      <c r="AD56" s="355"/>
      <c r="AE56" s="355"/>
      <c r="AF56" s="355"/>
      <c r="AG56" s="186"/>
      <c r="AH56" s="186"/>
      <c r="AI56" s="186"/>
      <c r="AJ56" s="279"/>
    </row>
    <row r="57" spans="1:42" ht="15" x14ac:dyDescent="0.25">
      <c r="C57" s="186"/>
      <c r="D57" s="186"/>
      <c r="E57" s="186"/>
      <c r="F57" s="186"/>
      <c r="G57" s="186"/>
      <c r="H57" s="186"/>
      <c r="I57" s="186"/>
      <c r="J57" s="187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279"/>
    </row>
    <row r="58" spans="1:42" ht="15" x14ac:dyDescent="0.25">
      <c r="C58" s="355" t="s">
        <v>134</v>
      </c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355"/>
      <c r="S58" s="355"/>
      <c r="T58" s="355"/>
      <c r="U58" s="355"/>
      <c r="V58" s="355" t="s">
        <v>133</v>
      </c>
      <c r="W58" s="355"/>
      <c r="X58" s="355"/>
      <c r="Y58" s="355"/>
      <c r="Z58" s="355"/>
      <c r="AA58" s="355"/>
      <c r="AB58" s="355"/>
      <c r="AC58" s="355"/>
      <c r="AD58" s="355"/>
      <c r="AE58" s="355"/>
      <c r="AF58" s="355"/>
      <c r="AG58" s="186"/>
      <c r="AH58" s="186"/>
      <c r="AI58" s="186"/>
      <c r="AJ58" s="279"/>
    </row>
    <row r="59" spans="1:42" ht="15" x14ac:dyDescent="0.25">
      <c r="AG59" s="186"/>
      <c r="AH59" s="186"/>
      <c r="AI59" s="186"/>
      <c r="AJ59" s="279"/>
    </row>
    <row r="60" spans="1:42" ht="15" x14ac:dyDescent="0.25">
      <c r="C60" s="355" t="s">
        <v>143</v>
      </c>
      <c r="D60" s="355"/>
      <c r="E60" s="355"/>
      <c r="F60" s="355"/>
      <c r="G60" s="355"/>
      <c r="H60" s="355"/>
      <c r="I60" s="355"/>
      <c r="J60" s="355"/>
      <c r="K60" s="355"/>
      <c r="L60" s="355"/>
      <c r="M60" s="355"/>
      <c r="N60" s="355"/>
      <c r="O60" s="355"/>
      <c r="P60" s="355"/>
      <c r="Q60" s="355"/>
      <c r="R60" s="355"/>
      <c r="S60" s="355"/>
      <c r="T60" s="355"/>
      <c r="U60" s="355"/>
      <c r="AG60" s="186"/>
      <c r="AH60" s="186"/>
      <c r="AI60" s="186"/>
      <c r="AJ60" s="279"/>
    </row>
    <row r="61" spans="1:42" ht="15" x14ac:dyDescent="0.25">
      <c r="C61" s="355" t="s">
        <v>144</v>
      </c>
      <c r="D61" s="355"/>
      <c r="E61" s="355"/>
      <c r="F61" s="355"/>
      <c r="G61" s="355"/>
      <c r="H61" s="355"/>
      <c r="I61" s="355"/>
      <c r="J61" s="355"/>
      <c r="K61" s="355"/>
      <c r="L61" s="355"/>
      <c r="M61" s="355"/>
      <c r="N61" s="355"/>
      <c r="O61" s="355"/>
      <c r="P61" s="355"/>
      <c r="Q61" s="355"/>
      <c r="R61" s="355"/>
      <c r="S61" s="355"/>
      <c r="T61" s="355"/>
      <c r="U61" s="355"/>
      <c r="V61" s="355" t="s">
        <v>74</v>
      </c>
      <c r="W61" s="355"/>
      <c r="X61" s="355"/>
      <c r="Y61" s="355"/>
      <c r="Z61" s="355"/>
      <c r="AA61" s="355"/>
      <c r="AB61" s="355"/>
      <c r="AC61" s="355"/>
      <c r="AD61" s="355"/>
      <c r="AE61" s="355"/>
      <c r="AF61" s="355"/>
      <c r="AG61" s="186"/>
      <c r="AH61" s="186"/>
      <c r="AI61" s="186"/>
      <c r="AJ61" s="279"/>
    </row>
    <row r="62" spans="1:42" ht="15" x14ac:dyDescent="0.25">
      <c r="C62" s="186"/>
      <c r="D62" s="186"/>
      <c r="E62" s="186"/>
      <c r="F62" s="186"/>
      <c r="G62" s="186"/>
      <c r="H62" s="186"/>
      <c r="I62" s="186"/>
      <c r="J62" s="187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</row>
    <row r="63" spans="1:42" ht="15" x14ac:dyDescent="0.25">
      <c r="C63" s="186" t="s">
        <v>145</v>
      </c>
      <c r="D63" s="186"/>
      <c r="E63" s="186"/>
      <c r="F63" s="186"/>
      <c r="G63" s="186"/>
      <c r="H63" s="186"/>
      <c r="I63" s="186"/>
      <c r="J63" s="187"/>
      <c r="K63" s="186"/>
      <c r="L63" s="186"/>
      <c r="M63" s="186"/>
      <c r="N63" s="186"/>
      <c r="O63" s="186"/>
      <c r="P63" s="186"/>
      <c r="Q63" s="186"/>
      <c r="R63" s="186"/>
      <c r="S63" s="186"/>
      <c r="T63" s="186"/>
      <c r="U63" s="186"/>
      <c r="V63" s="186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</row>
  </sheetData>
  <mergeCells count="64">
    <mergeCell ref="C51:AJ51"/>
    <mergeCell ref="D42:H42"/>
    <mergeCell ref="I42:K42"/>
    <mergeCell ref="C54:AP54"/>
    <mergeCell ref="I39:K39"/>
    <mergeCell ref="R40:U40"/>
    <mergeCell ref="R41:U41"/>
    <mergeCell ref="C49:AI49"/>
    <mergeCell ref="C50:AJ50"/>
    <mergeCell ref="C44:F44"/>
    <mergeCell ref="C45:AH45"/>
    <mergeCell ref="C46:AH46"/>
    <mergeCell ref="C47:AI47"/>
    <mergeCell ref="L42:N42"/>
    <mergeCell ref="O42:Q42"/>
    <mergeCell ref="R42:U42"/>
    <mergeCell ref="C48:AJ48"/>
    <mergeCell ref="R37:U37"/>
    <mergeCell ref="D41:H41"/>
    <mergeCell ref="D38:H38"/>
    <mergeCell ref="R38:U38"/>
    <mergeCell ref="L38:N38"/>
    <mergeCell ref="O38:Q38"/>
    <mergeCell ref="I38:K38"/>
    <mergeCell ref="D36:H37"/>
    <mergeCell ref="D40:H40"/>
    <mergeCell ref="L41:N41"/>
    <mergeCell ref="I40:K40"/>
    <mergeCell ref="I41:K41"/>
    <mergeCell ref="L40:N40"/>
    <mergeCell ref="C28:AP28"/>
    <mergeCell ref="C16:AP16"/>
    <mergeCell ref="AN23:AN27"/>
    <mergeCell ref="O40:Q40"/>
    <mergeCell ref="O41:Q41"/>
    <mergeCell ref="AG23:AH27"/>
    <mergeCell ref="AH1:AP1"/>
    <mergeCell ref="AH2:AP2"/>
    <mergeCell ref="AH4:AP4"/>
    <mergeCell ref="AH5:AP5"/>
    <mergeCell ref="C22:AP22"/>
    <mergeCell ref="AH3:AP3"/>
    <mergeCell ref="D11:AH11"/>
    <mergeCell ref="AI11:AM11"/>
    <mergeCell ref="AN11:AO11"/>
    <mergeCell ref="C7:AP7"/>
    <mergeCell ref="C8:AP8"/>
    <mergeCell ref="C9:AP9"/>
    <mergeCell ref="AN17:AN21"/>
    <mergeCell ref="AN29:AN33"/>
    <mergeCell ref="I36:U36"/>
    <mergeCell ref="L39:N39"/>
    <mergeCell ref="D39:H39"/>
    <mergeCell ref="R39:U39"/>
    <mergeCell ref="O39:Q39"/>
    <mergeCell ref="I37:K37"/>
    <mergeCell ref="L37:N37"/>
    <mergeCell ref="O37:Q37"/>
    <mergeCell ref="C56:AF56"/>
    <mergeCell ref="C58:U58"/>
    <mergeCell ref="V58:AF58"/>
    <mergeCell ref="C60:U60"/>
    <mergeCell ref="C61:U61"/>
    <mergeCell ref="V61:AF61"/>
  </mergeCells>
  <phoneticPr fontId="59" type="noConversion"/>
  <conditionalFormatting sqref="D15:AH15">
    <cfRule type="cellIs" dxfId="7" priority="15" stopIfTrue="1" operator="equal">
      <formula>6</formula>
    </cfRule>
    <cfRule type="cellIs" dxfId="6" priority="16" stopIfTrue="1" operator="equal">
      <formula>7</formula>
    </cfRule>
  </conditionalFormatting>
  <conditionalFormatting sqref="D36 D15 D1:D6 D10:D13 Y34:Y35 Q34:Q35 D55 D64:D65455 D38:D43">
    <cfRule type="cellIs" dxfId="5" priority="14" stopIfTrue="1" operator="equal">
      <formula>"н2"</formula>
    </cfRule>
  </conditionalFormatting>
  <conditionalFormatting sqref="D14:E14 G14:I14">
    <cfRule type="expression" dxfId="4" priority="13" stopIfTrue="1">
      <formula>"знач($C$13;6)"</formula>
    </cfRule>
  </conditionalFormatting>
  <conditionalFormatting sqref="D14:E14 G14:J14">
    <cfRule type="expression" priority="12" stopIfTrue="1">
      <formula>CELL($F$15)</formula>
    </cfRule>
  </conditionalFormatting>
  <conditionalFormatting sqref="D57 D59 D62:D63">
    <cfRule type="cellIs" dxfId="3" priority="4" stopIfTrue="1" operator="equal">
      <formula>"н2"</formula>
    </cfRule>
  </conditionalFormatting>
  <conditionalFormatting sqref="D18 L21:M21 P21">
    <cfRule type="cellIs" dxfId="2" priority="3" stopIfTrue="1" operator="equal">
      <formula>"н2"</formula>
    </cfRule>
  </conditionalFormatting>
  <conditionalFormatting sqref="D23 L23 P23 T23 X23 J27 D27 Q27 X27:Y27">
    <cfRule type="cellIs" dxfId="1" priority="2" stopIfTrue="1" operator="equal">
      <formula>"н2"</formula>
    </cfRule>
  </conditionalFormatting>
  <conditionalFormatting sqref="M31 AG31 E31 Q33 Y33">
    <cfRule type="cellIs" dxfId="0" priority="1" stopIfTrue="1" operator="equal">
      <formula>"н2"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verticalDpi="300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годовой</vt:lpstr>
      <vt:lpstr>1 кв-л 2015</vt:lpstr>
      <vt:lpstr>2 кв-л 2015</vt:lpstr>
      <vt:lpstr>3 кв-л 2015</vt:lpstr>
      <vt:lpstr>Богуславец 2016</vt:lpstr>
      <vt:lpstr>годовой!Область_печати</vt:lpstr>
    </vt:vector>
  </TitlesOfParts>
  <Company>Аэронавигация ДВ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</dc:creator>
  <cp:lastModifiedBy>Михайлов Константин Валерьевич</cp:lastModifiedBy>
  <cp:lastPrinted>2018-10-23T05:04:39Z</cp:lastPrinted>
  <dcterms:created xsi:type="dcterms:W3CDTF">2007-11-07T03:18:08Z</dcterms:created>
  <dcterms:modified xsi:type="dcterms:W3CDTF">2019-10-23T23:34:50Z</dcterms:modified>
</cp:coreProperties>
</file>