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BBFB5504-0C93-41C5-BD12-35BA5EC3A073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  <sheet name="Sheet1" sheetId="2" state="hidden" r:id="rId8"/>
  </sheets>
  <definedNames>
    <definedName name="_xlnm._FilterDatabase" localSheetId="7" hidden="1">Sheet1!$A$1:$A$15</definedName>
    <definedName name="_xlnm.Print_Area" localSheetId="5">APRIL!$A$1:$AC$47</definedName>
    <definedName name="_xlnm.Print_Area" localSheetId="1">AUGUST!$AF$1:$BC$41</definedName>
    <definedName name="_xlnm.Print_Area" localSheetId="2">JULY!$AF$1:$BC$47</definedName>
    <definedName name="_xlnm.Print_Area" localSheetId="3">JUNE!$A$1:$AC$47</definedName>
    <definedName name="_xlnm.Print_Area" localSheetId="6">MARCH!$A$1:$AC$47</definedName>
    <definedName name="_xlnm.Print_Area" localSheetId="4">MAY!$AF$1:$BC$47</definedName>
    <definedName name="_xlnm.Print_Area" localSheetId="0">SEPTEMBER!$AF$1:$BC$47</definedName>
    <definedName name="_xlnm.Print_Titles" localSheetId="5">APRIL!$1:$9</definedName>
    <definedName name="_xlnm.Print_Titles" localSheetId="1">AUGUST!$1:$9</definedName>
    <definedName name="_xlnm.Print_Titles" localSheetId="2">JULY!$1:$9</definedName>
    <definedName name="_xlnm.Print_Titles" localSheetId="3">JUNE!$1:$9</definedName>
    <definedName name="_xlnm.Print_Titles" localSheetId="6">MARCH!$1:$9</definedName>
    <definedName name="_xlnm.Print_Titles" localSheetId="4">MAY!$1:$9</definedName>
    <definedName name="_xlnm.Print_Titles" localSheetId="0">SEPTEMBER!$1:$9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0" i="19" l="1"/>
  <c r="AZ40" i="19"/>
  <c r="AY40" i="19"/>
  <c r="AX40" i="19"/>
  <c r="AU40" i="19"/>
  <c r="AT40" i="19"/>
  <c r="AR40" i="19"/>
  <c r="AQ40" i="19"/>
  <c r="AP40" i="19"/>
  <c r="AO40" i="19"/>
  <c r="AN40" i="19"/>
  <c r="AM40" i="19"/>
  <c r="AL40" i="19"/>
  <c r="AK40" i="19"/>
  <c r="AC40" i="19"/>
  <c r="AA40" i="19"/>
  <c r="Z40" i="19"/>
  <c r="P40" i="19"/>
  <c r="H40" i="19"/>
  <c r="G40" i="19"/>
  <c r="E40" i="19"/>
  <c r="D40" i="19"/>
  <c r="V38" i="19"/>
  <c r="BB37" i="19"/>
  <c r="AV37" i="19"/>
  <c r="AI37" i="19"/>
  <c r="T37" i="19"/>
  <c r="R37" i="19"/>
  <c r="F37" i="19"/>
  <c r="I37" i="19" s="1"/>
  <c r="V36" i="19"/>
  <c r="F36" i="19"/>
  <c r="I36" i="19" s="1"/>
  <c r="BB35" i="19"/>
  <c r="AV35" i="19"/>
  <c r="AI35" i="19"/>
  <c r="T35" i="19"/>
  <c r="S35" i="19"/>
  <c r="R35" i="19"/>
  <c r="F35" i="19"/>
  <c r="I35" i="19" s="1"/>
  <c r="V34" i="19"/>
  <c r="I34" i="19"/>
  <c r="F34" i="19"/>
  <c r="BB33" i="19"/>
  <c r="AV33" i="19"/>
  <c r="AJ33" i="19"/>
  <c r="AI33" i="19"/>
  <c r="T33" i="19"/>
  <c r="R33" i="19"/>
  <c r="I33" i="19"/>
  <c r="V32" i="19"/>
  <c r="I32" i="19"/>
  <c r="F32" i="19"/>
  <c r="BB31" i="19"/>
  <c r="AV31" i="19"/>
  <c r="AI31" i="19"/>
  <c r="T31" i="19"/>
  <c r="R31" i="19"/>
  <c r="J31" i="19"/>
  <c r="I31" i="19"/>
  <c r="AW31" i="19" s="1"/>
  <c r="F31" i="19"/>
  <c r="V30" i="19"/>
  <c r="F30" i="19"/>
  <c r="I30" i="19" s="1"/>
  <c r="BB29" i="19"/>
  <c r="AW29" i="19"/>
  <c r="AV29" i="19"/>
  <c r="AI29" i="19"/>
  <c r="T29" i="19"/>
  <c r="R29" i="19"/>
  <c r="F29" i="19"/>
  <c r="I29" i="19" s="1"/>
  <c r="V28" i="19"/>
  <c r="F28" i="19"/>
  <c r="I28" i="19" s="1"/>
  <c r="BB27" i="19"/>
  <c r="AV27" i="19"/>
  <c r="AI27" i="19"/>
  <c r="T27" i="19"/>
  <c r="R27" i="19"/>
  <c r="F27" i="19"/>
  <c r="I27" i="19" s="1"/>
  <c r="V26" i="19"/>
  <c r="I26" i="19"/>
  <c r="F26" i="19"/>
  <c r="BB25" i="19"/>
  <c r="AV25" i="19"/>
  <c r="AI25" i="19"/>
  <c r="T25" i="19"/>
  <c r="R25" i="19"/>
  <c r="F25" i="19"/>
  <c r="I25" i="19" s="1"/>
  <c r="V24" i="19"/>
  <c r="F24" i="19"/>
  <c r="I24" i="19" s="1"/>
  <c r="BB23" i="19"/>
  <c r="AV23" i="19"/>
  <c r="AS23" i="19"/>
  <c r="AI23" i="19"/>
  <c r="T23" i="19"/>
  <c r="R23" i="19"/>
  <c r="J23" i="19"/>
  <c r="I23" i="19"/>
  <c r="AJ23" i="19" s="1"/>
  <c r="Q23" i="19" s="1"/>
  <c r="F23" i="19"/>
  <c r="F22" i="19"/>
  <c r="I22" i="19" s="1"/>
  <c r="BB21" i="19"/>
  <c r="AV21" i="19"/>
  <c r="AI21" i="19"/>
  <c r="T21" i="19"/>
  <c r="R21" i="19"/>
  <c r="F21" i="19"/>
  <c r="I21" i="19" s="1"/>
  <c r="V20" i="19"/>
  <c r="F20" i="19"/>
  <c r="I20" i="19" s="1"/>
  <c r="BB19" i="19"/>
  <c r="AV19" i="19"/>
  <c r="AI19" i="19"/>
  <c r="T19" i="19"/>
  <c r="R19" i="19"/>
  <c r="F19" i="19"/>
  <c r="I19" i="19" s="1"/>
  <c r="V18" i="19"/>
  <c r="F18" i="19"/>
  <c r="I18" i="19" s="1"/>
  <c r="BB17" i="19"/>
  <c r="AV17" i="19"/>
  <c r="AI17" i="19"/>
  <c r="T17" i="19"/>
  <c r="S17" i="19"/>
  <c r="R17" i="19"/>
  <c r="I17" i="19"/>
  <c r="AB17" i="19" s="1"/>
  <c r="V16" i="19"/>
  <c r="I16" i="19"/>
  <c r="F16" i="19"/>
  <c r="BB15" i="19"/>
  <c r="AV15" i="19"/>
  <c r="AI15" i="19"/>
  <c r="T15" i="19"/>
  <c r="R15" i="19"/>
  <c r="F15" i="19"/>
  <c r="I15" i="19" s="1"/>
  <c r="V14" i="19"/>
  <c r="F14" i="19"/>
  <c r="I14" i="19" s="1"/>
  <c r="BB13" i="19"/>
  <c r="AV13" i="19"/>
  <c r="AI13" i="19"/>
  <c r="T13" i="19"/>
  <c r="R13" i="19"/>
  <c r="K13" i="19"/>
  <c r="J13" i="19"/>
  <c r="I13" i="19"/>
  <c r="AW13" i="19" s="1"/>
  <c r="F13" i="19"/>
  <c r="V12" i="19"/>
  <c r="F12" i="19"/>
  <c r="I12" i="19" s="1"/>
  <c r="BB11" i="19"/>
  <c r="AV11" i="19"/>
  <c r="AV40" i="19" s="1"/>
  <c r="AI11" i="19"/>
  <c r="T11" i="19"/>
  <c r="R11" i="19"/>
  <c r="R40" i="19" s="1"/>
  <c r="F11" i="19"/>
  <c r="X10" i="19"/>
  <c r="S15" i="19" l="1"/>
  <c r="AB15" i="19"/>
  <c r="AW15" i="19"/>
  <c r="J15" i="19"/>
  <c r="AJ15" i="19"/>
  <c r="S37" i="19"/>
  <c r="AB37" i="19"/>
  <c r="AW37" i="19"/>
  <c r="J37" i="19"/>
  <c r="AJ37" i="19"/>
  <c r="S19" i="19"/>
  <c r="AW19" i="19"/>
  <c r="J19" i="19"/>
  <c r="AJ19" i="19"/>
  <c r="J25" i="19"/>
  <c r="AJ25" i="19"/>
  <c r="S25" i="19"/>
  <c r="AW25" i="19"/>
  <c r="AB25" i="19"/>
  <c r="Y31" i="19"/>
  <c r="K31" i="19"/>
  <c r="O31" i="19" s="1"/>
  <c r="AS33" i="19"/>
  <c r="BC33" i="19" s="1"/>
  <c r="Q33" i="19"/>
  <c r="U33" i="19" s="1"/>
  <c r="BB40" i="19"/>
  <c r="S27" i="19"/>
  <c r="AB27" i="19"/>
  <c r="AW27" i="19"/>
  <c r="J27" i="19"/>
  <c r="AJ27" i="19"/>
  <c r="AB21" i="19"/>
  <c r="AW21" i="19"/>
  <c r="J21" i="19"/>
  <c r="AJ21" i="19"/>
  <c r="S21" i="19"/>
  <c r="AB29" i="19"/>
  <c r="J29" i="19"/>
  <c r="AJ29" i="19"/>
  <c r="S29" i="19"/>
  <c r="J33" i="19"/>
  <c r="S33" i="19"/>
  <c r="AB33" i="19"/>
  <c r="AW33" i="19"/>
  <c r="AB19" i="19"/>
  <c r="F40" i="19"/>
  <c r="T40" i="19"/>
  <c r="Y23" i="19"/>
  <c r="K23" i="19"/>
  <c r="O23" i="19" s="1"/>
  <c r="AI40" i="19"/>
  <c r="Y13" i="19"/>
  <c r="O13" i="19"/>
  <c r="AJ35" i="19"/>
  <c r="AB35" i="19"/>
  <c r="AW35" i="19"/>
  <c r="J35" i="19"/>
  <c r="AW23" i="19"/>
  <c r="BC23" i="19" s="1"/>
  <c r="J17" i="19"/>
  <c r="AB23" i="19"/>
  <c r="I11" i="19"/>
  <c r="S13" i="19"/>
  <c r="S31" i="19"/>
  <c r="AJ17" i="19"/>
  <c r="AB13" i="19"/>
  <c r="AB31" i="19"/>
  <c r="AW17" i="19"/>
  <c r="S23" i="19"/>
  <c r="U23" i="19" s="1"/>
  <c r="AJ13" i="19"/>
  <c r="AJ31" i="19"/>
  <c r="AE23" i="19" l="1"/>
  <c r="V23" i="19" s="1"/>
  <c r="AD23" i="19"/>
  <c r="W23" i="19" s="1"/>
  <c r="Q27" i="19"/>
  <c r="U27" i="19" s="1"/>
  <c r="AS27" i="19"/>
  <c r="BC27" i="19" s="1"/>
  <c r="AS19" i="19"/>
  <c r="BC19" i="19" s="1"/>
  <c r="Q19" i="19"/>
  <c r="U19" i="19" s="1"/>
  <c r="K35" i="19"/>
  <c r="O35" i="19" s="1"/>
  <c r="Y35" i="19"/>
  <c r="Y27" i="19"/>
  <c r="O27" i="19"/>
  <c r="K27" i="19"/>
  <c r="Y19" i="19"/>
  <c r="K19" i="19"/>
  <c r="O19" i="19" s="1"/>
  <c r="Q17" i="19"/>
  <c r="U17" i="19" s="1"/>
  <c r="AS17" i="19"/>
  <c r="BC17" i="19" s="1"/>
  <c r="O33" i="19"/>
  <c r="K33" i="19"/>
  <c r="Y33" i="19"/>
  <c r="AS15" i="19"/>
  <c r="BC15" i="19" s="1"/>
  <c r="Q15" i="19"/>
  <c r="U15" i="19" s="1"/>
  <c r="Q31" i="19"/>
  <c r="U31" i="19" s="1"/>
  <c r="AE31" i="19" s="1"/>
  <c r="V31" i="19" s="1"/>
  <c r="AS31" i="19"/>
  <c r="BC31" i="19" s="1"/>
  <c r="Q35" i="19"/>
  <c r="U35" i="19" s="1"/>
  <c r="AS35" i="19"/>
  <c r="BC35" i="19" s="1"/>
  <c r="Q29" i="19"/>
  <c r="U29" i="19" s="1"/>
  <c r="AS29" i="19"/>
  <c r="BC29" i="19" s="1"/>
  <c r="AS21" i="19"/>
  <c r="BC21" i="19" s="1"/>
  <c r="Q21" i="19"/>
  <c r="U21" i="19" s="1"/>
  <c r="Q37" i="19"/>
  <c r="U37" i="19" s="1"/>
  <c r="AS37" i="19"/>
  <c r="BC37" i="19" s="1"/>
  <c r="K15" i="19"/>
  <c r="O15" i="19" s="1"/>
  <c r="Y15" i="19"/>
  <c r="Q13" i="19"/>
  <c r="U13" i="19" s="1"/>
  <c r="AS13" i="19"/>
  <c r="BC13" i="19" s="1"/>
  <c r="I40" i="19"/>
  <c r="J11" i="19"/>
  <c r="S11" i="19"/>
  <c r="S40" i="19" s="1"/>
  <c r="AJ11" i="19"/>
  <c r="AB11" i="19"/>
  <c r="AB40" i="19" s="1"/>
  <c r="Y11" i="19"/>
  <c r="AW11" i="19"/>
  <c r="AW40" i="19" s="1"/>
  <c r="AE13" i="19"/>
  <c r="V13" i="19" s="1"/>
  <c r="AD13" i="19"/>
  <c r="W13" i="19" s="1"/>
  <c r="K29" i="19"/>
  <c r="O29" i="19" s="1"/>
  <c r="Y29" i="19"/>
  <c r="Y21" i="19"/>
  <c r="O21" i="19"/>
  <c r="K21" i="19"/>
  <c r="Y37" i="19"/>
  <c r="K37" i="19"/>
  <c r="O37" i="19" s="1"/>
  <c r="AS25" i="19"/>
  <c r="BC25" i="19" s="1"/>
  <c r="Q25" i="19"/>
  <c r="U25" i="19" s="1"/>
  <c r="O17" i="19"/>
  <c r="K17" i="19"/>
  <c r="Y17" i="19"/>
  <c r="Y25" i="19"/>
  <c r="K25" i="19"/>
  <c r="O25" i="19" s="1"/>
  <c r="AD19" i="19" l="1"/>
  <c r="AE19" i="19"/>
  <c r="V19" i="19" s="1"/>
  <c r="AD29" i="19"/>
  <c r="AE29" i="19"/>
  <c r="V29" i="19" s="1"/>
  <c r="AD37" i="19"/>
  <c r="AE37" i="19"/>
  <c r="V37" i="19" s="1"/>
  <c r="AE25" i="19"/>
  <c r="V25" i="19" s="1"/>
  <c r="AD25" i="19"/>
  <c r="W25" i="19" s="1"/>
  <c r="AE15" i="19"/>
  <c r="V15" i="19" s="1"/>
  <c r="AD15" i="19"/>
  <c r="W15" i="19" s="1"/>
  <c r="AE35" i="19"/>
  <c r="V35" i="19" s="1"/>
  <c r="AD35" i="19"/>
  <c r="W35" i="19" s="1"/>
  <c r="AE21" i="19"/>
  <c r="V21" i="19" s="1"/>
  <c r="AD21" i="19"/>
  <c r="W21" i="19" s="1"/>
  <c r="Y40" i="19"/>
  <c r="AE27" i="19"/>
  <c r="V27" i="19" s="1"/>
  <c r="AD27" i="19"/>
  <c r="W27" i="19" s="1"/>
  <c r="AE33" i="19"/>
  <c r="V33" i="19" s="1"/>
  <c r="AD33" i="19"/>
  <c r="W33" i="19" s="1"/>
  <c r="J40" i="19"/>
  <c r="K11" i="19"/>
  <c r="K40" i="19" s="1"/>
  <c r="O11" i="19"/>
  <c r="AD17" i="19"/>
  <c r="AE17" i="19"/>
  <c r="V17" i="19" s="1"/>
  <c r="AJ40" i="19"/>
  <c r="AS11" i="19"/>
  <c r="Q11" i="19"/>
  <c r="AD31" i="19"/>
  <c r="W31" i="19" s="1"/>
  <c r="O40" i="19" l="1"/>
  <c r="W37" i="19"/>
  <c r="Q40" i="19"/>
  <c r="U11" i="19"/>
  <c r="U40" i="19" s="1"/>
  <c r="W29" i="19"/>
  <c r="AS40" i="19"/>
  <c r="BC11" i="19"/>
  <c r="BC40" i="19" s="1"/>
  <c r="W19" i="19"/>
  <c r="W17" i="19"/>
  <c r="AE11" i="19" l="1"/>
  <c r="AD11" i="19"/>
  <c r="AD40" i="19" l="1"/>
  <c r="V11" i="19"/>
  <c r="V40" i="19" s="1"/>
  <c r="AE40" i="19"/>
  <c r="W11" i="19" l="1"/>
  <c r="W40" i="19" s="1"/>
  <c r="V50" i="18" l="1"/>
  <c r="F50" i="18"/>
  <c r="I50" i="18" s="1"/>
  <c r="BB49" i="18"/>
  <c r="AV49" i="18"/>
  <c r="AI49" i="18"/>
  <c r="T49" i="18"/>
  <c r="R49" i="18"/>
  <c r="F49" i="18"/>
  <c r="I49" i="18" s="1"/>
  <c r="V48" i="18"/>
  <c r="F48" i="18"/>
  <c r="I48" i="18" s="1"/>
  <c r="BB47" i="18"/>
  <c r="AV47" i="18"/>
  <c r="AJ47" i="18"/>
  <c r="Q47" i="18" s="1"/>
  <c r="AI47" i="18"/>
  <c r="T47" i="18"/>
  <c r="R47" i="18"/>
  <c r="I47" i="18"/>
  <c r="F47" i="18"/>
  <c r="V46" i="18"/>
  <c r="I46" i="18"/>
  <c r="F46" i="18"/>
  <c r="BB45" i="18"/>
  <c r="AW45" i="18"/>
  <c r="AV45" i="18"/>
  <c r="AI45" i="18"/>
  <c r="T45" i="18"/>
  <c r="R45" i="18"/>
  <c r="F45" i="18"/>
  <c r="I45" i="18" s="1"/>
  <c r="BA34" i="18"/>
  <c r="AZ34" i="18"/>
  <c r="AY34" i="18"/>
  <c r="AX34" i="18"/>
  <c r="AU34" i="18"/>
  <c r="AT34" i="18"/>
  <c r="AR34" i="18"/>
  <c r="AQ34" i="18"/>
  <c r="AP34" i="18"/>
  <c r="AO34" i="18"/>
  <c r="AN34" i="18"/>
  <c r="AM34" i="18"/>
  <c r="AL34" i="18"/>
  <c r="AK34" i="18"/>
  <c r="AC34" i="18"/>
  <c r="AA34" i="18"/>
  <c r="Z34" i="18"/>
  <c r="P34" i="18"/>
  <c r="H34" i="18"/>
  <c r="G34" i="18"/>
  <c r="E34" i="18"/>
  <c r="D34" i="18"/>
  <c r="V32" i="18"/>
  <c r="BB31" i="18"/>
  <c r="AV31" i="18"/>
  <c r="AI31" i="18"/>
  <c r="T31" i="18"/>
  <c r="R31" i="18"/>
  <c r="F31" i="18"/>
  <c r="I31" i="18" s="1"/>
  <c r="V30" i="18"/>
  <c r="F30" i="18"/>
  <c r="I30" i="18" s="1"/>
  <c r="BB29" i="18"/>
  <c r="AV29" i="18"/>
  <c r="AI29" i="18"/>
  <c r="AB29" i="18"/>
  <c r="T29" i="18"/>
  <c r="R29" i="18"/>
  <c r="F29" i="18"/>
  <c r="I29" i="18" s="1"/>
  <c r="V28" i="18"/>
  <c r="F28" i="18"/>
  <c r="I28" i="18" s="1"/>
  <c r="BB27" i="18"/>
  <c r="AV27" i="18"/>
  <c r="AJ27" i="18"/>
  <c r="AI27" i="18"/>
  <c r="T27" i="18"/>
  <c r="S27" i="18"/>
  <c r="R27" i="18"/>
  <c r="I27" i="18"/>
  <c r="V26" i="18"/>
  <c r="I26" i="18"/>
  <c r="F26" i="18"/>
  <c r="BB25" i="18"/>
  <c r="AV25" i="18"/>
  <c r="AI25" i="18"/>
  <c r="T25" i="18"/>
  <c r="R25" i="18"/>
  <c r="F25" i="18"/>
  <c r="I25" i="18" s="1"/>
  <c r="V24" i="18"/>
  <c r="F24" i="18"/>
  <c r="I24" i="18" s="1"/>
  <c r="BB23" i="18"/>
  <c r="AW23" i="18"/>
  <c r="AV23" i="18"/>
  <c r="AI23" i="18"/>
  <c r="T23" i="18"/>
  <c r="S23" i="18"/>
  <c r="R23" i="18"/>
  <c r="J23" i="18"/>
  <c r="F23" i="18"/>
  <c r="I23" i="18" s="1"/>
  <c r="V22" i="18"/>
  <c r="F22" i="18"/>
  <c r="I22" i="18" s="1"/>
  <c r="BB21" i="18"/>
  <c r="AV21" i="18"/>
  <c r="AJ21" i="18"/>
  <c r="AS21" i="18" s="1"/>
  <c r="AI21" i="18"/>
  <c r="AB21" i="18"/>
  <c r="T21" i="18"/>
  <c r="R21" i="18"/>
  <c r="Q21" i="18"/>
  <c r="I21" i="18"/>
  <c r="F21" i="18"/>
  <c r="V20" i="18"/>
  <c r="I20" i="18"/>
  <c r="F20" i="18"/>
  <c r="BB19" i="18"/>
  <c r="AV19" i="18"/>
  <c r="AI19" i="18"/>
  <c r="T19" i="18"/>
  <c r="R19" i="18"/>
  <c r="F19" i="18"/>
  <c r="I19" i="18" s="1"/>
  <c r="F18" i="18"/>
  <c r="I18" i="18" s="1"/>
  <c r="BB17" i="18"/>
  <c r="AV17" i="18"/>
  <c r="AI17" i="18"/>
  <c r="T17" i="18"/>
  <c r="T34" i="18" s="1"/>
  <c r="R17" i="18"/>
  <c r="F17" i="18"/>
  <c r="I17" i="18" s="1"/>
  <c r="V16" i="18"/>
  <c r="F16" i="18"/>
  <c r="I16" i="18" s="1"/>
  <c r="BB15" i="18"/>
  <c r="AV15" i="18"/>
  <c r="AI15" i="18"/>
  <c r="T15" i="18"/>
  <c r="R15" i="18"/>
  <c r="I15" i="18"/>
  <c r="AJ15" i="18" s="1"/>
  <c r="V14" i="18"/>
  <c r="F14" i="18"/>
  <c r="I14" i="18" s="1"/>
  <c r="BB13" i="18"/>
  <c r="AV13" i="18"/>
  <c r="AI13" i="18"/>
  <c r="T13" i="18"/>
  <c r="R13" i="18"/>
  <c r="F13" i="18"/>
  <c r="I13" i="18" s="1"/>
  <c r="V12" i="18"/>
  <c r="F12" i="18"/>
  <c r="I12" i="18" s="1"/>
  <c r="I34" i="18" s="1"/>
  <c r="BB11" i="18"/>
  <c r="AW11" i="18"/>
  <c r="AV11" i="18"/>
  <c r="AJ11" i="18"/>
  <c r="AS11" i="18" s="1"/>
  <c r="AI11" i="18"/>
  <c r="AB11" i="18"/>
  <c r="Y11" i="18"/>
  <c r="T11" i="18"/>
  <c r="R11" i="18"/>
  <c r="R34" i="18" s="1"/>
  <c r="Q11" i="18"/>
  <c r="I11" i="18"/>
  <c r="F11" i="18"/>
  <c r="X10" i="18"/>
  <c r="S25" i="18" l="1"/>
  <c r="AB25" i="18"/>
  <c r="AW25" i="18"/>
  <c r="AJ25" i="18"/>
  <c r="J25" i="18"/>
  <c r="Q15" i="18"/>
  <c r="AS15" i="18"/>
  <c r="BC15" i="18" s="1"/>
  <c r="AB17" i="18"/>
  <c r="J17" i="18"/>
  <c r="AW17" i="18"/>
  <c r="AW34" i="18" s="1"/>
  <c r="S17" i="18"/>
  <c r="AJ17" i="18"/>
  <c r="AJ13" i="18"/>
  <c r="AB13" i="18"/>
  <c r="AB49" i="18"/>
  <c r="AW49" i="18"/>
  <c r="J49" i="18"/>
  <c r="AJ49" i="18"/>
  <c r="J31" i="18"/>
  <c r="AJ31" i="18"/>
  <c r="S31" i="18"/>
  <c r="AB31" i="18"/>
  <c r="S49" i="18"/>
  <c r="J15" i="18"/>
  <c r="AB19" i="18"/>
  <c r="AW19" i="18"/>
  <c r="J19" i="18"/>
  <c r="AJ19" i="18"/>
  <c r="J21" i="18"/>
  <c r="S21" i="18"/>
  <c r="U21" i="18" s="1"/>
  <c r="AW29" i="18"/>
  <c r="J29" i="18"/>
  <c r="AJ29" i="18"/>
  <c r="S47" i="18"/>
  <c r="U47" i="18" s="1"/>
  <c r="AB47" i="18"/>
  <c r="AW47" i="18"/>
  <c r="AS47" i="18"/>
  <c r="BC47" i="18" s="1"/>
  <c r="U11" i="18"/>
  <c r="BB34" i="18"/>
  <c r="AJ23" i="18"/>
  <c r="AB23" i="18"/>
  <c r="AW31" i="18"/>
  <c r="AI34" i="18"/>
  <c r="J45" i="18"/>
  <c r="AJ45" i="18"/>
  <c r="S45" i="18"/>
  <c r="AB45" i="18"/>
  <c r="J47" i="18"/>
  <c r="J13" i="18"/>
  <c r="S15" i="18"/>
  <c r="AB15" i="18"/>
  <c r="AB34" i="18" s="1"/>
  <c r="AW15" i="18"/>
  <c r="BC11" i="18"/>
  <c r="S13" i="18"/>
  <c r="AV34" i="18"/>
  <c r="Y23" i="18"/>
  <c r="Q27" i="18"/>
  <c r="U27" i="18" s="1"/>
  <c r="AS27" i="18"/>
  <c r="BC27" i="18" s="1"/>
  <c r="AJ34" i="18"/>
  <c r="F34" i="18"/>
  <c r="AW13" i="18"/>
  <c r="S19" i="18"/>
  <c r="K23" i="18"/>
  <c r="O23" i="18" s="1"/>
  <c r="AB27" i="18"/>
  <c r="AW27" i="18"/>
  <c r="J27" i="18"/>
  <c r="S29" i="18"/>
  <c r="J11" i="18"/>
  <c r="S11" i="18"/>
  <c r="AW21" i="18"/>
  <c r="BC21" i="18" s="1"/>
  <c r="AD23" i="18" l="1"/>
  <c r="AE23" i="18"/>
  <c r="V23" i="18" s="1"/>
  <c r="Q49" i="18"/>
  <c r="U49" i="18" s="1"/>
  <c r="AS49" i="18"/>
  <c r="BC49" i="18" s="1"/>
  <c r="Y49" i="18"/>
  <c r="K49" i="18"/>
  <c r="O49" i="18" s="1"/>
  <c r="Y27" i="18"/>
  <c r="O27" i="18"/>
  <c r="K27" i="18"/>
  <c r="AS29" i="18"/>
  <c r="BC29" i="18" s="1"/>
  <c r="Q29" i="18"/>
  <c r="U29" i="18" s="1"/>
  <c r="AS31" i="18"/>
  <c r="BC31" i="18" s="1"/>
  <c r="Q31" i="18"/>
  <c r="U31" i="18" s="1"/>
  <c r="Q17" i="18"/>
  <c r="U17" i="18" s="1"/>
  <c r="AS17" i="18"/>
  <c r="BC17" i="18" s="1"/>
  <c r="Y25" i="18"/>
  <c r="O25" i="18"/>
  <c r="K25" i="18"/>
  <c r="AS45" i="18"/>
  <c r="BC45" i="18" s="1"/>
  <c r="Q45" i="18"/>
  <c r="U45" i="18" s="1"/>
  <c r="Y29" i="18"/>
  <c r="K29" i="18"/>
  <c r="O29" i="18" s="1"/>
  <c r="Y15" i="18"/>
  <c r="O15" i="18"/>
  <c r="K15" i="18"/>
  <c r="O31" i="18"/>
  <c r="K31" i="18"/>
  <c r="Y31" i="18"/>
  <c r="Q25" i="18"/>
  <c r="U25" i="18" s="1"/>
  <c r="AS25" i="18"/>
  <c r="BC25" i="18" s="1"/>
  <c r="K45" i="18"/>
  <c r="O45" i="18" s="1"/>
  <c r="Y45" i="18"/>
  <c r="K21" i="18"/>
  <c r="Y21" i="18"/>
  <c r="O21" i="18"/>
  <c r="S34" i="18"/>
  <c r="Q19" i="18"/>
  <c r="U19" i="18" s="1"/>
  <c r="AS19" i="18"/>
  <c r="BC19" i="18" s="1"/>
  <c r="K11" i="18"/>
  <c r="O11" i="18" s="1"/>
  <c r="J34" i="18"/>
  <c r="Y47" i="18"/>
  <c r="K47" i="18"/>
  <c r="O47" i="18" s="1"/>
  <c r="Y19" i="18"/>
  <c r="K19" i="18"/>
  <c r="O19" i="18" s="1"/>
  <c r="U15" i="18"/>
  <c r="K17" i="18"/>
  <c r="O17" i="18" s="1"/>
  <c r="Y17" i="18"/>
  <c r="K13" i="18"/>
  <c r="O13" i="18"/>
  <c r="Y13" i="18"/>
  <c r="Q23" i="18"/>
  <c r="U23" i="18" s="1"/>
  <c r="AS23" i="18"/>
  <c r="BC23" i="18" s="1"/>
  <c r="Q13" i="18"/>
  <c r="AS13" i="18"/>
  <c r="AE47" i="18" l="1"/>
  <c r="V47" i="18" s="1"/>
  <c r="AD47" i="18"/>
  <c r="W47" i="18" s="1"/>
  <c r="AE11" i="18"/>
  <c r="AD11" i="18"/>
  <c r="O34" i="18"/>
  <c r="AE45" i="18"/>
  <c r="V45" i="18" s="1"/>
  <c r="AD45" i="18"/>
  <c r="AD17" i="18"/>
  <c r="AE17" i="18"/>
  <c r="V17" i="18" s="1"/>
  <c r="AE29" i="18"/>
  <c r="V29" i="18" s="1"/>
  <c r="AD29" i="18"/>
  <c r="AD49" i="18"/>
  <c r="AE49" i="18"/>
  <c r="V49" i="18" s="1"/>
  <c r="AE19" i="18"/>
  <c r="V19" i="18" s="1"/>
  <c r="AD19" i="18"/>
  <c r="AD27" i="18"/>
  <c r="AE27" i="18"/>
  <c r="V27" i="18" s="1"/>
  <c r="W23" i="18"/>
  <c r="AE21" i="18"/>
  <c r="V21" i="18" s="1"/>
  <c r="AD21" i="18"/>
  <c r="W21" i="18" s="1"/>
  <c r="BC13" i="18"/>
  <c r="BC34" i="18" s="1"/>
  <c r="AS34" i="18"/>
  <c r="U13" i="18"/>
  <c r="U34" i="18" s="1"/>
  <c r="Q34" i="18"/>
  <c r="AE31" i="18"/>
  <c r="V31" i="18" s="1"/>
  <c r="AD31" i="18"/>
  <c r="W31" i="18" s="1"/>
  <c r="K34" i="18"/>
  <c r="AE15" i="18"/>
  <c r="V15" i="18" s="1"/>
  <c r="AD15" i="18"/>
  <c r="AE25" i="18"/>
  <c r="V25" i="18" s="1"/>
  <c r="AD25" i="18"/>
  <c r="W25" i="18" s="1"/>
  <c r="Y34" i="18"/>
  <c r="AE13" i="18" l="1"/>
  <c r="V13" i="18" s="1"/>
  <c r="W27" i="18"/>
  <c r="W17" i="18"/>
  <c r="W15" i="18"/>
  <c r="AD13" i="18"/>
  <c r="W19" i="18"/>
  <c r="W45" i="18"/>
  <c r="W49" i="18"/>
  <c r="W11" i="18"/>
  <c r="AD34" i="18"/>
  <c r="W29" i="18"/>
  <c r="V11" i="18"/>
  <c r="W34" i="18" l="1"/>
  <c r="AE34" i="18"/>
  <c r="V34" i="18"/>
  <c r="W13" i="18"/>
  <c r="K13" i="17" l="1"/>
  <c r="BA40" i="17"/>
  <c r="AZ40" i="17"/>
  <c r="AY40" i="17"/>
  <c r="AX40" i="17"/>
  <c r="AU40" i="17"/>
  <c r="AT40" i="17"/>
  <c r="AR40" i="17"/>
  <c r="AQ40" i="17"/>
  <c r="AP40" i="17"/>
  <c r="AO40" i="17"/>
  <c r="AN40" i="17"/>
  <c r="AM40" i="17"/>
  <c r="AL40" i="17"/>
  <c r="AK40" i="17"/>
  <c r="AC40" i="17"/>
  <c r="AA40" i="17"/>
  <c r="Z40" i="17"/>
  <c r="P40" i="17"/>
  <c r="H40" i="17"/>
  <c r="G40" i="17"/>
  <c r="E40" i="17"/>
  <c r="D40" i="17"/>
  <c r="V38" i="17"/>
  <c r="BB37" i="17"/>
  <c r="AV37" i="17"/>
  <c r="AI37" i="17"/>
  <c r="T37" i="17"/>
  <c r="R37" i="17"/>
  <c r="I37" i="17"/>
  <c r="S37" i="17" s="1"/>
  <c r="F37" i="17"/>
  <c r="V36" i="17"/>
  <c r="I36" i="17"/>
  <c r="F36" i="17"/>
  <c r="BB35" i="17"/>
  <c r="AV35" i="17"/>
  <c r="AI35" i="17"/>
  <c r="T35" i="17"/>
  <c r="R35" i="17"/>
  <c r="F35" i="17"/>
  <c r="I35" i="17" s="1"/>
  <c r="V34" i="17"/>
  <c r="F34" i="17"/>
  <c r="I34" i="17" s="1"/>
  <c r="BB33" i="17"/>
  <c r="AV33" i="17"/>
  <c r="AI33" i="17"/>
  <c r="AB33" i="17"/>
  <c r="T33" i="17"/>
  <c r="S33" i="17"/>
  <c r="R33" i="17"/>
  <c r="J33" i="17"/>
  <c r="K33" i="17" s="1"/>
  <c r="I33" i="17"/>
  <c r="AJ33" i="17" s="1"/>
  <c r="V32" i="17"/>
  <c r="I32" i="17"/>
  <c r="F32" i="17"/>
  <c r="BB31" i="17"/>
  <c r="AV31" i="17"/>
  <c r="AI31" i="17"/>
  <c r="T31" i="17"/>
  <c r="R31" i="17"/>
  <c r="F31" i="17"/>
  <c r="I31" i="17" s="1"/>
  <c r="V30" i="17"/>
  <c r="I30" i="17"/>
  <c r="F30" i="17"/>
  <c r="BB29" i="17"/>
  <c r="AV29" i="17"/>
  <c r="AI29" i="17"/>
  <c r="T29" i="17"/>
  <c r="R29" i="17"/>
  <c r="F29" i="17"/>
  <c r="I29" i="17" s="1"/>
  <c r="V28" i="17"/>
  <c r="F28" i="17"/>
  <c r="I28" i="17" s="1"/>
  <c r="BB27" i="17"/>
  <c r="AV27" i="17"/>
  <c r="AI27" i="17"/>
  <c r="T27" i="17"/>
  <c r="R27" i="17"/>
  <c r="F27" i="17"/>
  <c r="I27" i="17" s="1"/>
  <c r="V26" i="17"/>
  <c r="F26" i="17"/>
  <c r="I26" i="17" s="1"/>
  <c r="BB25" i="17"/>
  <c r="AV25" i="17"/>
  <c r="AI25" i="17"/>
  <c r="T25" i="17"/>
  <c r="R25" i="17"/>
  <c r="F25" i="17"/>
  <c r="I25" i="17" s="1"/>
  <c r="V24" i="17"/>
  <c r="I24" i="17"/>
  <c r="F24" i="17"/>
  <c r="BB23" i="17"/>
  <c r="AV23" i="17"/>
  <c r="AI23" i="17"/>
  <c r="T23" i="17"/>
  <c r="R23" i="17"/>
  <c r="F23" i="17"/>
  <c r="I23" i="17" s="1"/>
  <c r="F22" i="17"/>
  <c r="I22" i="17" s="1"/>
  <c r="BB21" i="17"/>
  <c r="AV21" i="17"/>
  <c r="AI21" i="17"/>
  <c r="T21" i="17"/>
  <c r="S21" i="17"/>
  <c r="R21" i="17"/>
  <c r="I21" i="17"/>
  <c r="AB21" i="17" s="1"/>
  <c r="F21" i="17"/>
  <c r="V20" i="17"/>
  <c r="F20" i="17"/>
  <c r="I20" i="17" s="1"/>
  <c r="BB19" i="17"/>
  <c r="AV19" i="17"/>
  <c r="AJ19" i="17"/>
  <c r="Q19" i="17" s="1"/>
  <c r="AI19" i="17"/>
  <c r="T19" i="17"/>
  <c r="R19" i="17"/>
  <c r="I19" i="17"/>
  <c r="S19" i="17" s="1"/>
  <c r="F19" i="17"/>
  <c r="V18" i="17"/>
  <c r="F18" i="17"/>
  <c r="I18" i="17" s="1"/>
  <c r="BB17" i="17"/>
  <c r="AW17" i="17"/>
  <c r="AV17" i="17"/>
  <c r="AI17" i="17"/>
  <c r="AB17" i="17"/>
  <c r="Y17" i="17"/>
  <c r="T17" i="17"/>
  <c r="S17" i="17"/>
  <c r="R17" i="17"/>
  <c r="K17" i="17"/>
  <c r="O17" i="17" s="1"/>
  <c r="J17" i="17"/>
  <c r="I17" i="17"/>
  <c r="AJ17" i="17" s="1"/>
  <c r="V16" i="17"/>
  <c r="F16" i="17"/>
  <c r="I16" i="17" s="1"/>
  <c r="BB15" i="17"/>
  <c r="AV15" i="17"/>
  <c r="AI15" i="17"/>
  <c r="T15" i="17"/>
  <c r="R15" i="17"/>
  <c r="F15" i="17"/>
  <c r="I15" i="17" s="1"/>
  <c r="V14" i="17"/>
  <c r="F14" i="17"/>
  <c r="I14" i="17" s="1"/>
  <c r="BB13" i="17"/>
  <c r="AV13" i="17"/>
  <c r="AI13" i="17"/>
  <c r="T13" i="17"/>
  <c r="R13" i="17"/>
  <c r="R40" i="17" s="1"/>
  <c r="F13" i="17"/>
  <c r="I13" i="17" s="1"/>
  <c r="V12" i="17"/>
  <c r="I12" i="17"/>
  <c r="F12" i="17"/>
  <c r="BB11" i="17"/>
  <c r="BB40" i="17" s="1"/>
  <c r="AV11" i="17"/>
  <c r="AV40" i="17" s="1"/>
  <c r="AI11" i="17"/>
  <c r="T11" i="17"/>
  <c r="T40" i="17" s="1"/>
  <c r="R11" i="17"/>
  <c r="F11" i="17"/>
  <c r="I11" i="17" s="1"/>
  <c r="X10" i="17"/>
  <c r="BA40" i="16"/>
  <c r="AZ40" i="16"/>
  <c r="AY40" i="16"/>
  <c r="AX40" i="16"/>
  <c r="AU40" i="16"/>
  <c r="AT40" i="16"/>
  <c r="AR40" i="16"/>
  <c r="AQ40" i="16"/>
  <c r="AP40" i="16"/>
  <c r="AO40" i="16"/>
  <c r="AN40" i="16"/>
  <c r="AM40" i="16"/>
  <c r="AL40" i="16"/>
  <c r="AK40" i="16"/>
  <c r="AC40" i="16"/>
  <c r="AA40" i="16"/>
  <c r="Z40" i="16"/>
  <c r="P40" i="16"/>
  <c r="H40" i="16"/>
  <c r="G40" i="16"/>
  <c r="E40" i="16"/>
  <c r="D40" i="16"/>
  <c r="V38" i="16"/>
  <c r="BB37" i="16"/>
  <c r="AV37" i="16"/>
  <c r="AI37" i="16"/>
  <c r="T37" i="16"/>
  <c r="R37" i="16"/>
  <c r="F37" i="16"/>
  <c r="I37" i="16" s="1"/>
  <c r="AW37" i="16" s="1"/>
  <c r="V36" i="16"/>
  <c r="F36" i="16"/>
  <c r="I36" i="16" s="1"/>
  <c r="BB35" i="16"/>
  <c r="AV35" i="16"/>
  <c r="AI35" i="16"/>
  <c r="T35" i="16"/>
  <c r="R35" i="16"/>
  <c r="F35" i="16"/>
  <c r="I35" i="16" s="1"/>
  <c r="V34" i="16"/>
  <c r="F34" i="16"/>
  <c r="I34" i="16" s="1"/>
  <c r="BB33" i="16"/>
  <c r="AV33" i="16"/>
  <c r="AI33" i="16"/>
  <c r="T33" i="16"/>
  <c r="S33" i="16"/>
  <c r="R33" i="16"/>
  <c r="I33" i="16"/>
  <c r="J33" i="16" s="1"/>
  <c r="V32" i="16"/>
  <c r="F32" i="16"/>
  <c r="I32" i="16" s="1"/>
  <c r="BB31" i="16"/>
  <c r="AV31" i="16"/>
  <c r="AI31" i="16"/>
  <c r="T31" i="16"/>
  <c r="R31" i="16"/>
  <c r="F31" i="16"/>
  <c r="I31" i="16" s="1"/>
  <c r="V30" i="16"/>
  <c r="F30" i="16"/>
  <c r="I30" i="16" s="1"/>
  <c r="BB29" i="16"/>
  <c r="AV29" i="16"/>
  <c r="AJ29" i="16"/>
  <c r="Q29" i="16" s="1"/>
  <c r="AI29" i="16"/>
  <c r="T29" i="16"/>
  <c r="R29" i="16"/>
  <c r="J29" i="16"/>
  <c r="K29" i="16" s="1"/>
  <c r="I29" i="16"/>
  <c r="F29" i="16"/>
  <c r="V28" i="16"/>
  <c r="F28" i="16"/>
  <c r="I28" i="16" s="1"/>
  <c r="BB27" i="16"/>
  <c r="AW27" i="16"/>
  <c r="AV27" i="16"/>
  <c r="AI27" i="16"/>
  <c r="AB27" i="16"/>
  <c r="T27" i="16"/>
  <c r="S27" i="16"/>
  <c r="R27" i="16"/>
  <c r="I27" i="16"/>
  <c r="J27" i="16" s="1"/>
  <c r="K27" i="16" s="1"/>
  <c r="O27" i="16" s="1"/>
  <c r="F27" i="16"/>
  <c r="V26" i="16"/>
  <c r="F26" i="16"/>
  <c r="I26" i="16" s="1"/>
  <c r="BB25" i="16"/>
  <c r="AV25" i="16"/>
  <c r="AI25" i="16"/>
  <c r="AB25" i="16"/>
  <c r="T25" i="16"/>
  <c r="S25" i="16"/>
  <c r="R25" i="16"/>
  <c r="F25" i="16"/>
  <c r="I25" i="16" s="1"/>
  <c r="V24" i="16"/>
  <c r="F24" i="16"/>
  <c r="I24" i="16" s="1"/>
  <c r="BB23" i="16"/>
  <c r="AV23" i="16"/>
  <c r="AI23" i="16"/>
  <c r="T23" i="16"/>
  <c r="R23" i="16"/>
  <c r="F23" i="16"/>
  <c r="I23" i="16" s="1"/>
  <c r="I22" i="16"/>
  <c r="F22" i="16"/>
  <c r="BB21" i="16"/>
  <c r="AV21" i="16"/>
  <c r="AI21" i="16"/>
  <c r="T21" i="16"/>
  <c r="R21" i="16"/>
  <c r="F21" i="16"/>
  <c r="I21" i="16" s="1"/>
  <c r="V20" i="16"/>
  <c r="I20" i="16"/>
  <c r="F20" i="16"/>
  <c r="BB19" i="16"/>
  <c r="AW19" i="16"/>
  <c r="AV19" i="16"/>
  <c r="AI19" i="16"/>
  <c r="T19" i="16"/>
  <c r="R19" i="16"/>
  <c r="F19" i="16"/>
  <c r="I19" i="16" s="1"/>
  <c r="AB19" i="16" s="1"/>
  <c r="V18" i="16"/>
  <c r="F18" i="16"/>
  <c r="I18" i="16" s="1"/>
  <c r="BB17" i="16"/>
  <c r="AW17" i="16"/>
  <c r="AV17" i="16"/>
  <c r="AI17" i="16"/>
  <c r="AB17" i="16"/>
  <c r="Y17" i="16"/>
  <c r="T17" i="16"/>
  <c r="S17" i="16"/>
  <c r="R17" i="16"/>
  <c r="J17" i="16"/>
  <c r="K17" i="16" s="1"/>
  <c r="O17" i="16" s="1"/>
  <c r="I17" i="16"/>
  <c r="AJ17" i="16" s="1"/>
  <c r="AS17" i="16" s="1"/>
  <c r="BC17" i="16" s="1"/>
  <c r="V16" i="16"/>
  <c r="F16" i="16"/>
  <c r="I16" i="16" s="1"/>
  <c r="BB15" i="16"/>
  <c r="AV15" i="16"/>
  <c r="AI15" i="16"/>
  <c r="T15" i="16"/>
  <c r="R15" i="16"/>
  <c r="F15" i="16"/>
  <c r="I15" i="16" s="1"/>
  <c r="AB15" i="16" s="1"/>
  <c r="V14" i="16"/>
  <c r="F14" i="16"/>
  <c r="I14" i="16" s="1"/>
  <c r="BB13" i="16"/>
  <c r="AV13" i="16"/>
  <c r="AI13" i="16"/>
  <c r="T13" i="16"/>
  <c r="R13" i="16"/>
  <c r="F13" i="16"/>
  <c r="F40" i="16" s="1"/>
  <c r="V12" i="16"/>
  <c r="F12" i="16"/>
  <c r="I12" i="16" s="1"/>
  <c r="BB11" i="16"/>
  <c r="AW11" i="16"/>
  <c r="AV11" i="16"/>
  <c r="AJ11" i="16"/>
  <c r="Q11" i="16" s="1"/>
  <c r="AI11" i="16"/>
  <c r="T11" i="16"/>
  <c r="R11" i="16"/>
  <c r="I11" i="16"/>
  <c r="F11" i="16"/>
  <c r="X10" i="16"/>
  <c r="BA40" i="15"/>
  <c r="AZ40" i="15"/>
  <c r="AY40" i="15"/>
  <c r="AX40" i="15"/>
  <c r="AU40" i="15"/>
  <c r="AT40" i="15"/>
  <c r="AR40" i="15"/>
  <c r="AQ40" i="15"/>
  <c r="AP40" i="15"/>
  <c r="AO40" i="15"/>
  <c r="AN40" i="15"/>
  <c r="AM40" i="15"/>
  <c r="AL40" i="15"/>
  <c r="AK40" i="15"/>
  <c r="AC40" i="15"/>
  <c r="AA40" i="15"/>
  <c r="Z40" i="15"/>
  <c r="P40" i="15"/>
  <c r="H40" i="15"/>
  <c r="G40" i="15"/>
  <c r="E40" i="15"/>
  <c r="D40" i="15"/>
  <c r="V38" i="15"/>
  <c r="BB37" i="15"/>
  <c r="AV37" i="15"/>
  <c r="AI37" i="15"/>
  <c r="T37" i="15"/>
  <c r="R37" i="15"/>
  <c r="F37" i="15"/>
  <c r="I37" i="15" s="1"/>
  <c r="V36" i="15"/>
  <c r="F36" i="15"/>
  <c r="I36" i="15" s="1"/>
  <c r="BB35" i="15"/>
  <c r="AV35" i="15"/>
  <c r="AI35" i="15"/>
  <c r="T35" i="15"/>
  <c r="R35" i="15"/>
  <c r="F35" i="15"/>
  <c r="I35" i="15" s="1"/>
  <c r="V34" i="15"/>
  <c r="F34" i="15"/>
  <c r="I34" i="15" s="1"/>
  <c r="BB33" i="15"/>
  <c r="AV33" i="15"/>
  <c r="AI33" i="15"/>
  <c r="T33" i="15"/>
  <c r="R33" i="15"/>
  <c r="I33" i="15"/>
  <c r="J33" i="15" s="1"/>
  <c r="V32" i="15"/>
  <c r="I32" i="15"/>
  <c r="F32" i="15"/>
  <c r="BB31" i="15"/>
  <c r="AV31" i="15"/>
  <c r="AI31" i="15"/>
  <c r="T31" i="15"/>
  <c r="R31" i="15"/>
  <c r="F31" i="15"/>
  <c r="I31" i="15" s="1"/>
  <c r="V30" i="15"/>
  <c r="F30" i="15"/>
  <c r="I30" i="15" s="1"/>
  <c r="BB29" i="15"/>
  <c r="AV29" i="15"/>
  <c r="AI29" i="15"/>
  <c r="T29" i="15"/>
  <c r="R29" i="15"/>
  <c r="F29" i="15"/>
  <c r="I29" i="15" s="1"/>
  <c r="V28" i="15"/>
  <c r="F28" i="15"/>
  <c r="I28" i="15" s="1"/>
  <c r="BB27" i="15"/>
  <c r="AV27" i="15"/>
  <c r="AI27" i="15"/>
  <c r="T27" i="15"/>
  <c r="R27" i="15"/>
  <c r="F27" i="15"/>
  <c r="I27" i="15" s="1"/>
  <c r="V26" i="15"/>
  <c r="F26" i="15"/>
  <c r="I26" i="15" s="1"/>
  <c r="BB25" i="15"/>
  <c r="AV25" i="15"/>
  <c r="AI25" i="15"/>
  <c r="T25" i="15"/>
  <c r="R25" i="15"/>
  <c r="F25" i="15"/>
  <c r="I25" i="15" s="1"/>
  <c r="V24" i="15"/>
  <c r="I24" i="15"/>
  <c r="F24" i="15"/>
  <c r="BB23" i="15"/>
  <c r="AV23" i="15"/>
  <c r="AI23" i="15"/>
  <c r="T23" i="15"/>
  <c r="R23" i="15"/>
  <c r="F23" i="15"/>
  <c r="I23" i="15" s="1"/>
  <c r="I22" i="15"/>
  <c r="F22" i="15"/>
  <c r="BB21" i="15"/>
  <c r="AV21" i="15"/>
  <c r="AI21" i="15"/>
  <c r="T21" i="15"/>
  <c r="R21" i="15"/>
  <c r="F21" i="15"/>
  <c r="I21" i="15" s="1"/>
  <c r="AB21" i="15" s="1"/>
  <c r="V20" i="15"/>
  <c r="F20" i="15"/>
  <c r="I20" i="15" s="1"/>
  <c r="BB19" i="15"/>
  <c r="AV19" i="15"/>
  <c r="AI19" i="15"/>
  <c r="T19" i="15"/>
  <c r="R19" i="15"/>
  <c r="F19" i="15"/>
  <c r="I19" i="15" s="1"/>
  <c r="V18" i="15"/>
  <c r="F18" i="15"/>
  <c r="I18" i="15" s="1"/>
  <c r="BB17" i="15"/>
  <c r="AW17" i="15"/>
  <c r="AV17" i="15"/>
  <c r="AI17" i="15"/>
  <c r="AB17" i="15"/>
  <c r="T17" i="15"/>
  <c r="R17" i="15"/>
  <c r="I17" i="15"/>
  <c r="J17" i="15" s="1"/>
  <c r="V16" i="15"/>
  <c r="I16" i="15"/>
  <c r="F16" i="15"/>
  <c r="BB15" i="15"/>
  <c r="AV15" i="15"/>
  <c r="AI15" i="15"/>
  <c r="T15" i="15"/>
  <c r="R15" i="15"/>
  <c r="F15" i="15"/>
  <c r="I15" i="15" s="1"/>
  <c r="V14" i="15"/>
  <c r="F14" i="15"/>
  <c r="I14" i="15" s="1"/>
  <c r="BB13" i="15"/>
  <c r="AV13" i="15"/>
  <c r="AI13" i="15"/>
  <c r="T13" i="15"/>
  <c r="R13" i="15"/>
  <c r="F13" i="15"/>
  <c r="V12" i="15"/>
  <c r="F12" i="15"/>
  <c r="I12" i="15" s="1"/>
  <c r="BB11" i="15"/>
  <c r="AV11" i="15"/>
  <c r="AI11" i="15"/>
  <c r="T11" i="15"/>
  <c r="R11" i="15"/>
  <c r="I11" i="15"/>
  <c r="J11" i="15" s="1"/>
  <c r="F11" i="15"/>
  <c r="X10" i="15"/>
  <c r="Y11" i="17" l="1"/>
  <c r="I40" i="17"/>
  <c r="AJ11" i="17"/>
  <c r="S11" i="17"/>
  <c r="AB11" i="17"/>
  <c r="AW11" i="17"/>
  <c r="J11" i="17"/>
  <c r="AJ35" i="17"/>
  <c r="S35" i="17"/>
  <c r="AB35" i="17"/>
  <c r="AW35" i="17"/>
  <c r="J35" i="17"/>
  <c r="AW13" i="17"/>
  <c r="AJ13" i="17"/>
  <c r="S13" i="17"/>
  <c r="AB13" i="17"/>
  <c r="J13" i="17"/>
  <c r="J15" i="17"/>
  <c r="S15" i="17"/>
  <c r="AJ15" i="17"/>
  <c r="AB15" i="17"/>
  <c r="AW15" i="17"/>
  <c r="Q17" i="17"/>
  <c r="U17" i="17" s="1"/>
  <c r="AD17" i="17" s="1"/>
  <c r="W17" i="17" s="1"/>
  <c r="AS17" i="17"/>
  <c r="BC17" i="17" s="1"/>
  <c r="AW23" i="17"/>
  <c r="J23" i="17"/>
  <c r="AJ23" i="17"/>
  <c r="S23" i="17"/>
  <c r="AB23" i="17"/>
  <c r="AE17" i="17"/>
  <c r="V17" i="17" s="1"/>
  <c r="J25" i="17"/>
  <c r="AJ25" i="17"/>
  <c r="AW25" i="17"/>
  <c r="S25" i="17"/>
  <c r="AB25" i="17"/>
  <c r="S27" i="17"/>
  <c r="AW27" i="17"/>
  <c r="AB27" i="17"/>
  <c r="AJ27" i="17"/>
  <c r="J27" i="17"/>
  <c r="AB29" i="17"/>
  <c r="AW29" i="17"/>
  <c r="AJ29" i="17"/>
  <c r="S29" i="17"/>
  <c r="J29" i="17"/>
  <c r="U19" i="17"/>
  <c r="AW31" i="17"/>
  <c r="J31" i="17"/>
  <c r="AJ31" i="17"/>
  <c r="S31" i="17"/>
  <c r="AB31" i="17"/>
  <c r="AS33" i="17"/>
  <c r="BC33" i="17" s="1"/>
  <c r="Q33" i="17"/>
  <c r="U33" i="17" s="1"/>
  <c r="O33" i="17"/>
  <c r="Y33" i="17"/>
  <c r="AW33" i="17"/>
  <c r="J19" i="17"/>
  <c r="AS19" i="17"/>
  <c r="BC19" i="17" s="1"/>
  <c r="J37" i="17"/>
  <c r="F40" i="17"/>
  <c r="AI40" i="17"/>
  <c r="AW19" i="17"/>
  <c r="J21" i="17"/>
  <c r="AW37" i="17"/>
  <c r="AB19" i="17"/>
  <c r="AB37" i="17"/>
  <c r="AJ37" i="17"/>
  <c r="AW21" i="17"/>
  <c r="AJ21" i="17"/>
  <c r="AW31" i="16"/>
  <c r="AB31" i="16"/>
  <c r="J31" i="16"/>
  <c r="AJ31" i="16"/>
  <c r="S31" i="16"/>
  <c r="AE17" i="16"/>
  <c r="V17" i="16" s="1"/>
  <c r="AB21" i="16"/>
  <c r="S21" i="16"/>
  <c r="AW21" i="16"/>
  <c r="AJ21" i="16"/>
  <c r="J21" i="16"/>
  <c r="AW23" i="16"/>
  <c r="AB23" i="16"/>
  <c r="AJ23" i="16"/>
  <c r="J23" i="16"/>
  <c r="S23" i="16"/>
  <c r="I13" i="16"/>
  <c r="AJ35" i="16"/>
  <c r="S35" i="16"/>
  <c r="J35" i="16"/>
  <c r="J37" i="16"/>
  <c r="AV40" i="16"/>
  <c r="R40" i="16"/>
  <c r="Q17" i="16"/>
  <c r="U17" i="16" s="1"/>
  <c r="AD17" i="16" s="1"/>
  <c r="W17" i="16" s="1"/>
  <c r="J19" i="16"/>
  <c r="AW35" i="16"/>
  <c r="S15" i="16"/>
  <c r="K33" i="16"/>
  <c r="O33" i="16" s="1"/>
  <c r="Y33" i="16"/>
  <c r="BB40" i="16"/>
  <c r="T40" i="16"/>
  <c r="I40" i="16"/>
  <c r="S11" i="16"/>
  <c r="AB11" i="16"/>
  <c r="J25" i="16"/>
  <c r="AW25" i="16"/>
  <c r="AJ25" i="16"/>
  <c r="Y27" i="16"/>
  <c r="AI40" i="16"/>
  <c r="J11" i="16"/>
  <c r="Y11" i="16"/>
  <c r="AB29" i="16"/>
  <c r="AW29" i="16"/>
  <c r="S29" i="16"/>
  <c r="U29" i="16" s="1"/>
  <c r="AB35" i="16"/>
  <c r="O29" i="16"/>
  <c r="Y29" i="16"/>
  <c r="S37" i="16"/>
  <c r="AB37" i="16"/>
  <c r="AJ37" i="16"/>
  <c r="J15" i="16"/>
  <c r="AJ15" i="16"/>
  <c r="AW15" i="16"/>
  <c r="AS29" i="16"/>
  <c r="BC29" i="16" s="1"/>
  <c r="AS11" i="16"/>
  <c r="S19" i="16"/>
  <c r="AJ19" i="16"/>
  <c r="AJ27" i="16"/>
  <c r="AW33" i="16"/>
  <c r="AB33" i="16"/>
  <c r="AJ33" i="16"/>
  <c r="S17" i="15"/>
  <c r="AB29" i="15"/>
  <c r="J29" i="15"/>
  <c r="AW29" i="15"/>
  <c r="Y11" i="15"/>
  <c r="T40" i="15"/>
  <c r="AV40" i="15"/>
  <c r="AW11" i="15"/>
  <c r="R40" i="15"/>
  <c r="K11" i="15"/>
  <c r="AW31" i="15"/>
  <c r="J31" i="15"/>
  <c r="AJ31" i="15"/>
  <c r="S31" i="15"/>
  <c r="AB31" i="15"/>
  <c r="J15" i="15"/>
  <c r="AJ15" i="15"/>
  <c r="S15" i="15"/>
  <c r="AB15" i="15"/>
  <c r="AW15" i="15"/>
  <c r="AW19" i="15"/>
  <c r="J19" i="15"/>
  <c r="AJ19" i="15"/>
  <c r="S19" i="15"/>
  <c r="K33" i="15"/>
  <c r="O33" i="15" s="1"/>
  <c r="Y33" i="15"/>
  <c r="AJ35" i="15"/>
  <c r="S35" i="15"/>
  <c r="AB35" i="15"/>
  <c r="AW35" i="15"/>
  <c r="J35" i="15"/>
  <c r="AB37" i="15"/>
  <c r="AW37" i="15"/>
  <c r="J37" i="15"/>
  <c r="AJ37" i="15"/>
  <c r="S37" i="15"/>
  <c r="BB40" i="15"/>
  <c r="AI40" i="15"/>
  <c r="J25" i="15"/>
  <c r="AJ25" i="15"/>
  <c r="S25" i="15"/>
  <c r="AB25" i="15"/>
  <c r="AW25" i="15"/>
  <c r="S27" i="15"/>
  <c r="AB27" i="15"/>
  <c r="AW27" i="15"/>
  <c r="J27" i="15"/>
  <c r="AJ27" i="15"/>
  <c r="Y17" i="15"/>
  <c r="K17" i="15"/>
  <c r="O17" i="15" s="1"/>
  <c r="I13" i="15"/>
  <c r="I40" i="15" s="1"/>
  <c r="F40" i="15"/>
  <c r="AB19" i="15"/>
  <c r="AJ23" i="15"/>
  <c r="S23" i="15"/>
  <c r="AB23" i="15"/>
  <c r="AW23" i="15"/>
  <c r="J23" i="15"/>
  <c r="AB11" i="15"/>
  <c r="AJ17" i="15"/>
  <c r="S11" i="15"/>
  <c r="S29" i="15"/>
  <c r="AW33" i="15"/>
  <c r="S21" i="15"/>
  <c r="AB33" i="15"/>
  <c r="AJ11" i="15"/>
  <c r="AJ29" i="15"/>
  <c r="AJ21" i="15"/>
  <c r="S33" i="15"/>
  <c r="J21" i="15"/>
  <c r="AJ33" i="15"/>
  <c r="AW21" i="15"/>
  <c r="BA40" i="14"/>
  <c r="AZ40" i="14"/>
  <c r="AY40" i="14"/>
  <c r="AX40" i="14"/>
  <c r="AU40" i="14"/>
  <c r="AT40" i="14"/>
  <c r="AR40" i="14"/>
  <c r="AQ40" i="14"/>
  <c r="AP40" i="14"/>
  <c r="AO40" i="14"/>
  <c r="AN40" i="14"/>
  <c r="AM40" i="14"/>
  <c r="AL40" i="14"/>
  <c r="AK40" i="14"/>
  <c r="AC40" i="14"/>
  <c r="AA40" i="14"/>
  <c r="Z40" i="14"/>
  <c r="P40" i="14"/>
  <c r="H40" i="14"/>
  <c r="G40" i="14"/>
  <c r="E40" i="14"/>
  <c r="D40" i="14"/>
  <c r="V38" i="14"/>
  <c r="BB37" i="14"/>
  <c r="AV37" i="14"/>
  <c r="AI37" i="14"/>
  <c r="T37" i="14"/>
  <c r="R37" i="14"/>
  <c r="F37" i="14"/>
  <c r="I37" i="14" s="1"/>
  <c r="V36" i="14"/>
  <c r="F36" i="14"/>
  <c r="I36" i="14" s="1"/>
  <c r="BB35" i="14"/>
  <c r="AV35" i="14"/>
  <c r="AI35" i="14"/>
  <c r="T35" i="14"/>
  <c r="R35" i="14"/>
  <c r="F35" i="14"/>
  <c r="I35" i="14" s="1"/>
  <c r="V34" i="14"/>
  <c r="F34" i="14"/>
  <c r="I34" i="14" s="1"/>
  <c r="BB33" i="14"/>
  <c r="AV33" i="14"/>
  <c r="AI33" i="14"/>
  <c r="T33" i="14"/>
  <c r="R33" i="14"/>
  <c r="I33" i="14"/>
  <c r="V32" i="14"/>
  <c r="F32" i="14"/>
  <c r="I32" i="14" s="1"/>
  <c r="BB31" i="14"/>
  <c r="AV31" i="14"/>
  <c r="AI31" i="14"/>
  <c r="T31" i="14"/>
  <c r="R31" i="14"/>
  <c r="I31" i="14"/>
  <c r="AW31" i="14" s="1"/>
  <c r="F31" i="14"/>
  <c r="V30" i="14"/>
  <c r="F30" i="14"/>
  <c r="I30" i="14" s="1"/>
  <c r="BB29" i="14"/>
  <c r="AV29" i="14"/>
  <c r="AI29" i="14"/>
  <c r="T29" i="14"/>
  <c r="R29" i="14"/>
  <c r="F29" i="14"/>
  <c r="I29" i="14" s="1"/>
  <c r="V28" i="14"/>
  <c r="F28" i="14"/>
  <c r="I28" i="14" s="1"/>
  <c r="BB27" i="14"/>
  <c r="AV27" i="14"/>
  <c r="AI27" i="14"/>
  <c r="T27" i="14"/>
  <c r="R27" i="14"/>
  <c r="I27" i="14"/>
  <c r="AJ27" i="14" s="1"/>
  <c r="F27" i="14"/>
  <c r="V26" i="14"/>
  <c r="F26" i="14"/>
  <c r="I26" i="14" s="1"/>
  <c r="BB25" i="14"/>
  <c r="AV25" i="14"/>
  <c r="AI25" i="14"/>
  <c r="T25" i="14"/>
  <c r="R25" i="14"/>
  <c r="F25" i="14"/>
  <c r="I25" i="14" s="1"/>
  <c r="V24" i="14"/>
  <c r="F24" i="14"/>
  <c r="I24" i="14" s="1"/>
  <c r="BB23" i="14"/>
  <c r="AV23" i="14"/>
  <c r="AI23" i="14"/>
  <c r="T23" i="14"/>
  <c r="R23" i="14"/>
  <c r="F23" i="14"/>
  <c r="I23" i="14" s="1"/>
  <c r="F22" i="14"/>
  <c r="I22" i="14" s="1"/>
  <c r="BB21" i="14"/>
  <c r="AV21" i="14"/>
  <c r="AI21" i="14"/>
  <c r="T21" i="14"/>
  <c r="R21" i="14"/>
  <c r="F21" i="14"/>
  <c r="I21" i="14" s="1"/>
  <c r="V20" i="14"/>
  <c r="I20" i="14"/>
  <c r="F20" i="14"/>
  <c r="BB19" i="14"/>
  <c r="AV19" i="14"/>
  <c r="AJ19" i="14"/>
  <c r="AS19" i="14" s="1"/>
  <c r="AI19" i="14"/>
  <c r="T19" i="14"/>
  <c r="R19" i="14"/>
  <c r="I19" i="14"/>
  <c r="J19" i="14" s="1"/>
  <c r="F19" i="14"/>
  <c r="V18" i="14"/>
  <c r="F18" i="14"/>
  <c r="I18" i="14" s="1"/>
  <c r="BB17" i="14"/>
  <c r="AV17" i="14"/>
  <c r="AV40" i="14" s="1"/>
  <c r="AI17" i="14"/>
  <c r="T17" i="14"/>
  <c r="R17" i="14"/>
  <c r="I17" i="14"/>
  <c r="AJ17" i="14" s="1"/>
  <c r="V16" i="14"/>
  <c r="F16" i="14"/>
  <c r="I16" i="14" s="1"/>
  <c r="BB15" i="14"/>
  <c r="AV15" i="14"/>
  <c r="AI15" i="14"/>
  <c r="T15" i="14"/>
  <c r="R15" i="14"/>
  <c r="F15" i="14"/>
  <c r="I15" i="14" s="1"/>
  <c r="V14" i="14"/>
  <c r="F14" i="14"/>
  <c r="I14" i="14" s="1"/>
  <c r="BB13" i="14"/>
  <c r="AV13" i="14"/>
  <c r="AI13" i="14"/>
  <c r="T13" i="14"/>
  <c r="R13" i="14"/>
  <c r="F13" i="14"/>
  <c r="I13" i="14" s="1"/>
  <c r="V12" i="14"/>
  <c r="F12" i="14"/>
  <c r="I12" i="14" s="1"/>
  <c r="BB11" i="14"/>
  <c r="AV11" i="14"/>
  <c r="AI11" i="14"/>
  <c r="T11" i="14"/>
  <c r="R11" i="14"/>
  <c r="F11" i="14"/>
  <c r="X10" i="14"/>
  <c r="I15" i="13"/>
  <c r="S15" i="13" s="1"/>
  <c r="I17" i="13"/>
  <c r="AJ17" i="13" s="1"/>
  <c r="I18" i="13"/>
  <c r="I23" i="13"/>
  <c r="AB23" i="13" s="1"/>
  <c r="I25" i="13"/>
  <c r="AJ25" i="13" s="1"/>
  <c r="I26" i="13"/>
  <c r="I31" i="13"/>
  <c r="J31" i="13" s="1"/>
  <c r="I33" i="13"/>
  <c r="AJ33" i="13" s="1"/>
  <c r="I34" i="13"/>
  <c r="F12" i="13"/>
  <c r="I12" i="13" s="1"/>
  <c r="F13" i="13"/>
  <c r="I13" i="13" s="1"/>
  <c r="S13" i="13" s="1"/>
  <c r="F14" i="13"/>
  <c r="I14" i="13" s="1"/>
  <c r="F15" i="13"/>
  <c r="F16" i="13"/>
  <c r="I16" i="13" s="1"/>
  <c r="F17" i="13"/>
  <c r="F18" i="13"/>
  <c r="F19" i="13"/>
  <c r="I19" i="13" s="1"/>
  <c r="F20" i="13"/>
  <c r="I20" i="13" s="1"/>
  <c r="F21" i="13"/>
  <c r="I21" i="13" s="1"/>
  <c r="AJ21" i="13" s="1"/>
  <c r="F22" i="13"/>
  <c r="I22" i="13" s="1"/>
  <c r="F23" i="13"/>
  <c r="F24" i="13"/>
  <c r="I24" i="13" s="1"/>
  <c r="F25" i="13"/>
  <c r="F26" i="13"/>
  <c r="F27" i="13"/>
  <c r="I27" i="13" s="1"/>
  <c r="F28" i="13"/>
  <c r="I28" i="13" s="1"/>
  <c r="F29" i="13"/>
  <c r="I29" i="13" s="1"/>
  <c r="AJ29" i="13" s="1"/>
  <c r="F30" i="13"/>
  <c r="I30" i="13" s="1"/>
  <c r="F31" i="13"/>
  <c r="F32" i="13"/>
  <c r="I32" i="13" s="1"/>
  <c r="F33" i="13"/>
  <c r="F34" i="13"/>
  <c r="F35" i="13"/>
  <c r="I35" i="13" s="1"/>
  <c r="F36" i="13"/>
  <c r="I36" i="13" s="1"/>
  <c r="F37" i="13"/>
  <c r="I37" i="13" s="1"/>
  <c r="AB37" i="13" s="1"/>
  <c r="F11" i="13"/>
  <c r="F40" i="13" s="1"/>
  <c r="E40" i="13"/>
  <c r="G40" i="13"/>
  <c r="BA40" i="13"/>
  <c r="AZ40" i="13"/>
  <c r="AY40" i="13"/>
  <c r="AX40" i="13"/>
  <c r="AU40" i="13"/>
  <c r="AT40" i="13"/>
  <c r="AR40" i="13"/>
  <c r="AQ40" i="13"/>
  <c r="AP40" i="13"/>
  <c r="AO40" i="13"/>
  <c r="AN40" i="13"/>
  <c r="AM40" i="13"/>
  <c r="AL40" i="13"/>
  <c r="AK40" i="13"/>
  <c r="AC40" i="13"/>
  <c r="AA40" i="13"/>
  <c r="Z40" i="13"/>
  <c r="P40" i="13"/>
  <c r="H40" i="13"/>
  <c r="D40" i="13"/>
  <c r="V38" i="13"/>
  <c r="BB37" i="13"/>
  <c r="AV37" i="13"/>
  <c r="AI37" i="13"/>
  <c r="T37" i="13"/>
  <c r="R37" i="13"/>
  <c r="V36" i="13"/>
  <c r="BB35" i="13"/>
  <c r="AV35" i="13"/>
  <c r="AI35" i="13"/>
  <c r="T35" i="13"/>
  <c r="R35" i="13"/>
  <c r="V34" i="13"/>
  <c r="BB33" i="13"/>
  <c r="AV33" i="13"/>
  <c r="AI33" i="13"/>
  <c r="T33" i="13"/>
  <c r="R33" i="13"/>
  <c r="V32" i="13"/>
  <c r="BB31" i="13"/>
  <c r="AV31" i="13"/>
  <c r="AI31" i="13"/>
  <c r="T31" i="13"/>
  <c r="R31" i="13"/>
  <c r="V30" i="13"/>
  <c r="BB29" i="13"/>
  <c r="AV29" i="13"/>
  <c r="AI29" i="13"/>
  <c r="T29" i="13"/>
  <c r="R29" i="13"/>
  <c r="V28" i="13"/>
  <c r="BB27" i="13"/>
  <c r="AV27" i="13"/>
  <c r="AI27" i="13"/>
  <c r="T27" i="13"/>
  <c r="R27" i="13"/>
  <c r="V26" i="13"/>
  <c r="BB25" i="13"/>
  <c r="AV25" i="13"/>
  <c r="AI25" i="13"/>
  <c r="T25" i="13"/>
  <c r="R25" i="13"/>
  <c r="V24" i="13"/>
  <c r="BB23" i="13"/>
  <c r="AV23" i="13"/>
  <c r="AI23" i="13"/>
  <c r="T23" i="13"/>
  <c r="R23" i="13"/>
  <c r="BB21" i="13"/>
  <c r="AV21" i="13"/>
  <c r="AI21" i="13"/>
  <c r="T21" i="13"/>
  <c r="R21" i="13"/>
  <c r="V20" i="13"/>
  <c r="BB19" i="13"/>
  <c r="AV19" i="13"/>
  <c r="AI19" i="13"/>
  <c r="T19" i="13"/>
  <c r="R19" i="13"/>
  <c r="V18" i="13"/>
  <c r="BB17" i="13"/>
  <c r="AV17" i="13"/>
  <c r="AI17" i="13"/>
  <c r="T17" i="13"/>
  <c r="R17" i="13"/>
  <c r="V16" i="13"/>
  <c r="BB15" i="13"/>
  <c r="AV15" i="13"/>
  <c r="AI15" i="13"/>
  <c r="T15" i="13"/>
  <c r="R15" i="13"/>
  <c r="V14" i="13"/>
  <c r="BB13" i="13"/>
  <c r="AV13" i="13"/>
  <c r="AI13" i="13"/>
  <c r="T13" i="13"/>
  <c r="R13" i="13"/>
  <c r="V12" i="13"/>
  <c r="BB11" i="13"/>
  <c r="AV11" i="13"/>
  <c r="AI11" i="13"/>
  <c r="T11" i="13"/>
  <c r="R11" i="13"/>
  <c r="X10" i="13"/>
  <c r="Q37" i="17" l="1"/>
  <c r="U37" i="17" s="1"/>
  <c r="AS37" i="17"/>
  <c r="BC37" i="17" s="1"/>
  <c r="Y37" i="17"/>
  <c r="K37" i="17"/>
  <c r="O37" i="17" s="1"/>
  <c r="O11" i="17"/>
  <c r="J40" i="17"/>
  <c r="K11" i="17"/>
  <c r="AS13" i="17"/>
  <c r="BC13" i="17" s="1"/>
  <c r="Q13" i="17"/>
  <c r="U13" i="17" s="1"/>
  <c r="AW40" i="17"/>
  <c r="Y19" i="17"/>
  <c r="K19" i="17"/>
  <c r="O19" i="17" s="1"/>
  <c r="AS29" i="17"/>
  <c r="BC29" i="17" s="1"/>
  <c r="Q29" i="17"/>
  <c r="U29" i="17" s="1"/>
  <c r="AB40" i="17"/>
  <c r="AS15" i="17"/>
  <c r="BC15" i="17" s="1"/>
  <c r="Q15" i="17"/>
  <c r="U15" i="17" s="1"/>
  <c r="K35" i="17"/>
  <c r="Y35" i="17"/>
  <c r="O35" i="17"/>
  <c r="S40" i="17"/>
  <c r="Y21" i="17"/>
  <c r="K21" i="17"/>
  <c r="O21" i="17"/>
  <c r="AS31" i="17"/>
  <c r="BC31" i="17" s="1"/>
  <c r="Q31" i="17"/>
  <c r="U31" i="17" s="1"/>
  <c r="AS23" i="17"/>
  <c r="BC23" i="17" s="1"/>
  <c r="Q23" i="17"/>
  <c r="U23" i="17" s="1"/>
  <c r="Q11" i="17"/>
  <c r="AS11" i="17"/>
  <c r="AJ40" i="17"/>
  <c r="AE33" i="17"/>
  <c r="V33" i="17" s="1"/>
  <c r="AD33" i="17"/>
  <c r="W33" i="17" s="1"/>
  <c r="Y31" i="17"/>
  <c r="K31" i="17"/>
  <c r="O31" i="17" s="1"/>
  <c r="Y27" i="17"/>
  <c r="K27" i="17"/>
  <c r="O27" i="17"/>
  <c r="AS25" i="17"/>
  <c r="BC25" i="17" s="1"/>
  <c r="Q25" i="17"/>
  <c r="U25" i="17" s="1"/>
  <c r="Y23" i="17"/>
  <c r="K23" i="17"/>
  <c r="O23" i="17" s="1"/>
  <c r="Y15" i="17"/>
  <c r="Y40" i="17" s="1"/>
  <c r="K15" i="17"/>
  <c r="O15" i="17" s="1"/>
  <c r="Q21" i="17"/>
  <c r="U21" i="17" s="1"/>
  <c r="AS21" i="17"/>
  <c r="BC21" i="17" s="1"/>
  <c r="AS27" i="17"/>
  <c r="BC27" i="17" s="1"/>
  <c r="Q27" i="17"/>
  <c r="U27" i="17" s="1"/>
  <c r="Y25" i="17"/>
  <c r="K25" i="17"/>
  <c r="O25" i="17" s="1"/>
  <c r="Y13" i="17"/>
  <c r="O13" i="17"/>
  <c r="Q35" i="17"/>
  <c r="U35" i="17" s="1"/>
  <c r="AS35" i="17"/>
  <c r="BC35" i="17" s="1"/>
  <c r="Y29" i="17"/>
  <c r="K29" i="17"/>
  <c r="O29" i="17" s="1"/>
  <c r="AE33" i="16"/>
  <c r="V33" i="16" s="1"/>
  <c r="AD33" i="16"/>
  <c r="W33" i="16" s="1"/>
  <c r="Y15" i="16"/>
  <c r="K15" i="16"/>
  <c r="O15" i="16" s="1"/>
  <c r="AS35" i="16"/>
  <c r="BC35" i="16" s="1"/>
  <c r="Q35" i="16"/>
  <c r="U35" i="16" s="1"/>
  <c r="AS19" i="16"/>
  <c r="BC19" i="16" s="1"/>
  <c r="Q19" i="16"/>
  <c r="U19" i="16" s="1"/>
  <c r="AW13" i="16"/>
  <c r="AW40" i="16" s="1"/>
  <c r="AB13" i="16"/>
  <c r="AB40" i="16" s="1"/>
  <c r="J13" i="16"/>
  <c r="S13" i="16"/>
  <c r="AJ13" i="16"/>
  <c r="Q21" i="16"/>
  <c r="U21" i="16" s="1"/>
  <c r="AS21" i="16"/>
  <c r="BC21" i="16" s="1"/>
  <c r="AD29" i="16"/>
  <c r="AE29" i="16"/>
  <c r="V29" i="16" s="1"/>
  <c r="S40" i="16"/>
  <c r="K37" i="16"/>
  <c r="O37" i="16" s="1"/>
  <c r="Y37" i="16"/>
  <c r="Y23" i="16"/>
  <c r="K23" i="16"/>
  <c r="O23" i="16" s="1"/>
  <c r="AS33" i="16"/>
  <c r="BC33" i="16" s="1"/>
  <c r="Q33" i="16"/>
  <c r="U33" i="16" s="1"/>
  <c r="K35" i="16"/>
  <c r="O35" i="16" s="1"/>
  <c r="Y35" i="16"/>
  <c r="Q23" i="16"/>
  <c r="U23" i="16" s="1"/>
  <c r="AS23" i="16"/>
  <c r="BC23" i="16" s="1"/>
  <c r="Q31" i="16"/>
  <c r="U31" i="16" s="1"/>
  <c r="AS31" i="16"/>
  <c r="BC31" i="16" s="1"/>
  <c r="AS15" i="16"/>
  <c r="BC15" i="16" s="1"/>
  <c r="Q15" i="16"/>
  <c r="U15" i="16" s="1"/>
  <c r="AS25" i="16"/>
  <c r="BC25" i="16" s="1"/>
  <c r="Q25" i="16"/>
  <c r="U25" i="16" s="1"/>
  <c r="U11" i="16"/>
  <c r="Y31" i="16"/>
  <c r="K31" i="16"/>
  <c r="O31" i="16" s="1"/>
  <c r="BC11" i="16"/>
  <c r="J40" i="16"/>
  <c r="K11" i="16"/>
  <c r="AS27" i="16"/>
  <c r="BC27" i="16" s="1"/>
  <c r="Q27" i="16"/>
  <c r="U27" i="16" s="1"/>
  <c r="Q37" i="16"/>
  <c r="U37" i="16" s="1"/>
  <c r="AS37" i="16"/>
  <c r="BC37" i="16" s="1"/>
  <c r="Y25" i="16"/>
  <c r="K25" i="16"/>
  <c r="O25" i="16" s="1"/>
  <c r="K19" i="16"/>
  <c r="O19" i="16" s="1"/>
  <c r="Y19" i="16"/>
  <c r="Y21" i="16"/>
  <c r="K21" i="16"/>
  <c r="O21" i="16" s="1"/>
  <c r="AJ35" i="14"/>
  <c r="J35" i="14"/>
  <c r="K35" i="14" s="1"/>
  <c r="AW23" i="14"/>
  <c r="S23" i="14"/>
  <c r="AB23" i="14"/>
  <c r="J25" i="14"/>
  <c r="AW25" i="14"/>
  <c r="AB25" i="14"/>
  <c r="I11" i="13"/>
  <c r="Y11" i="13" s="1"/>
  <c r="AB31" i="14"/>
  <c r="R40" i="14"/>
  <c r="T40" i="14"/>
  <c r="J27" i="14"/>
  <c r="K27" i="14" s="1"/>
  <c r="BB40" i="14"/>
  <c r="K29" i="15"/>
  <c r="O29" i="15" s="1"/>
  <c r="Y29" i="15"/>
  <c r="F40" i="14"/>
  <c r="I11" i="14"/>
  <c r="J11" i="14" s="1"/>
  <c r="K11" i="14" s="1"/>
  <c r="S31" i="14"/>
  <c r="AE33" i="15"/>
  <c r="V33" i="15" s="1"/>
  <c r="Q21" i="15"/>
  <c r="U21" i="15" s="1"/>
  <c r="AS21" i="15"/>
  <c r="BC21" i="15" s="1"/>
  <c r="Q29" i="15"/>
  <c r="U29" i="15" s="1"/>
  <c r="AS29" i="15"/>
  <c r="BC29" i="15" s="1"/>
  <c r="Y19" i="15"/>
  <c r="K19" i="15"/>
  <c r="O19" i="15" s="1"/>
  <c r="AJ13" i="15"/>
  <c r="AJ40" i="15" s="1"/>
  <c r="S13" i="15"/>
  <c r="S40" i="15" s="1"/>
  <c r="AB13" i="15"/>
  <c r="AB40" i="15" s="1"/>
  <c r="AW13" i="15"/>
  <c r="AW40" i="15" s="1"/>
  <c r="J13" i="15"/>
  <c r="Y27" i="15"/>
  <c r="K27" i="15"/>
  <c r="O27" i="15" s="1"/>
  <c r="Y37" i="15"/>
  <c r="K37" i="15"/>
  <c r="O37" i="15" s="1"/>
  <c r="AS25" i="15"/>
  <c r="BC25" i="15" s="1"/>
  <c r="Q25" i="15"/>
  <c r="U25" i="15" s="1"/>
  <c r="AS31" i="15"/>
  <c r="BC31" i="15" s="1"/>
  <c r="Q31" i="15"/>
  <c r="U31" i="15" s="1"/>
  <c r="AS33" i="15"/>
  <c r="BC33" i="15" s="1"/>
  <c r="Q33" i="15"/>
  <c r="U33" i="15" s="1"/>
  <c r="AD33" i="15" s="1"/>
  <c r="Y25" i="15"/>
  <c r="K25" i="15"/>
  <c r="O25" i="15" s="1"/>
  <c r="O31" i="15"/>
  <c r="K31" i="15"/>
  <c r="Y31" i="15"/>
  <c r="Y21" i="15"/>
  <c r="K21" i="15"/>
  <c r="O21" i="15" s="1"/>
  <c r="Y35" i="15"/>
  <c r="K35" i="15"/>
  <c r="O35" i="15" s="1"/>
  <c r="Q15" i="15"/>
  <c r="U15" i="15" s="1"/>
  <c r="AS15" i="15"/>
  <c r="BC15" i="15" s="1"/>
  <c r="Q23" i="15"/>
  <c r="U23" i="15" s="1"/>
  <c r="AS23" i="15"/>
  <c r="BC23" i="15" s="1"/>
  <c r="Y15" i="15"/>
  <c r="K15" i="15"/>
  <c r="O15" i="15" s="1"/>
  <c r="AS17" i="15"/>
  <c r="BC17" i="15" s="1"/>
  <c r="Q17" i="15"/>
  <c r="U17" i="15" s="1"/>
  <c r="AD17" i="15" s="1"/>
  <c r="AS19" i="15"/>
  <c r="BC19" i="15" s="1"/>
  <c r="Q19" i="15"/>
  <c r="U19" i="15" s="1"/>
  <c r="O11" i="15"/>
  <c r="Q11" i="15"/>
  <c r="AS11" i="15"/>
  <c r="Y23" i="15"/>
  <c r="K23" i="15"/>
  <c r="O23" i="15" s="1"/>
  <c r="Q27" i="15"/>
  <c r="U27" i="15" s="1"/>
  <c r="AS27" i="15"/>
  <c r="BC27" i="15" s="1"/>
  <c r="Q37" i="15"/>
  <c r="U37" i="15" s="1"/>
  <c r="AS37" i="15"/>
  <c r="BC37" i="15" s="1"/>
  <c r="Q35" i="15"/>
  <c r="U35" i="15" s="1"/>
  <c r="AS35" i="15"/>
  <c r="BC35" i="15" s="1"/>
  <c r="AW17" i="14"/>
  <c r="J17" i="14"/>
  <c r="Y19" i="14"/>
  <c r="O19" i="14"/>
  <c r="K19" i="14"/>
  <c r="AS27" i="14"/>
  <c r="Q27" i="14"/>
  <c r="S37" i="14"/>
  <c r="AJ37" i="14"/>
  <c r="AB37" i="14"/>
  <c r="AW37" i="14"/>
  <c r="J37" i="14"/>
  <c r="S13" i="14"/>
  <c r="AB13" i="14"/>
  <c r="AW13" i="14"/>
  <c r="J13" i="14"/>
  <c r="AJ13" i="14"/>
  <c r="AW15" i="14"/>
  <c r="J15" i="14"/>
  <c r="AJ15" i="14"/>
  <c r="AB15" i="14"/>
  <c r="S15" i="14"/>
  <c r="S29" i="14"/>
  <c r="AJ29" i="14"/>
  <c r="AB29" i="14"/>
  <c r="AW29" i="14"/>
  <c r="J29" i="14"/>
  <c r="AB21" i="14"/>
  <c r="AW21" i="14"/>
  <c r="J21" i="14"/>
  <c r="AJ21" i="14"/>
  <c r="S21" i="14"/>
  <c r="AS17" i="14"/>
  <c r="Q17" i="14"/>
  <c r="K25" i="14"/>
  <c r="O25" i="14" s="1"/>
  <c r="Y25" i="14"/>
  <c r="J33" i="14"/>
  <c r="AJ33" i="14"/>
  <c r="AW33" i="14"/>
  <c r="AB33" i="14"/>
  <c r="S33" i="14"/>
  <c r="AS35" i="14"/>
  <c r="BC35" i="14" s="1"/>
  <c r="Q35" i="14"/>
  <c r="AB17" i="14"/>
  <c r="O27" i="14"/>
  <c r="Y27" i="14"/>
  <c r="AW27" i="14"/>
  <c r="AW35" i="14"/>
  <c r="AW11" i="14"/>
  <c r="AW19" i="14"/>
  <c r="BC19" i="14" s="1"/>
  <c r="AJ23" i="14"/>
  <c r="S25" i="14"/>
  <c r="AB27" i="14"/>
  <c r="AJ31" i="14"/>
  <c r="AB35" i="14"/>
  <c r="AI40" i="14"/>
  <c r="AB11" i="14"/>
  <c r="S17" i="14"/>
  <c r="Q19" i="14"/>
  <c r="AB19" i="14"/>
  <c r="J23" i="14"/>
  <c r="J31" i="14"/>
  <c r="AJ25" i="14"/>
  <c r="S27" i="14"/>
  <c r="S35" i="14"/>
  <c r="I40" i="14"/>
  <c r="AJ11" i="14"/>
  <c r="S19" i="14"/>
  <c r="AB11" i="13"/>
  <c r="AW35" i="13"/>
  <c r="S27" i="13"/>
  <c r="J19" i="13"/>
  <c r="Y19" i="13" s="1"/>
  <c r="AB35" i="13"/>
  <c r="S33" i="13"/>
  <c r="S25" i="13"/>
  <c r="S21" i="13"/>
  <c r="AW13" i="13"/>
  <c r="AW15" i="13"/>
  <c r="AW21" i="13"/>
  <c r="AW25" i="13"/>
  <c r="AW27" i="13"/>
  <c r="AW33" i="13"/>
  <c r="AB17" i="13"/>
  <c r="S19" i="13"/>
  <c r="J21" i="13"/>
  <c r="J25" i="13"/>
  <c r="Y25" i="13" s="1"/>
  <c r="AB29" i="13"/>
  <c r="S31" i="13"/>
  <c r="J33" i="13"/>
  <c r="J13" i="13"/>
  <c r="K13" i="13" s="1"/>
  <c r="R40" i="13"/>
  <c r="AB19" i="13"/>
  <c r="AB31" i="13"/>
  <c r="J17" i="13"/>
  <c r="AW17" i="13"/>
  <c r="J29" i="13"/>
  <c r="AW29" i="13"/>
  <c r="AB13" i="13"/>
  <c r="AB25" i="13"/>
  <c r="S35" i="13"/>
  <c r="AV40" i="13"/>
  <c r="S17" i="13"/>
  <c r="S29" i="13"/>
  <c r="BB40" i="13"/>
  <c r="T40" i="13"/>
  <c r="Q17" i="13"/>
  <c r="AS17" i="13"/>
  <c r="Q29" i="13"/>
  <c r="AS29" i="13"/>
  <c r="Y31" i="13"/>
  <c r="K31" i="13"/>
  <c r="O31" i="13" s="1"/>
  <c r="AS21" i="13"/>
  <c r="Q21" i="13"/>
  <c r="Q25" i="13"/>
  <c r="AS25" i="13"/>
  <c r="AS33" i="13"/>
  <c r="Q33" i="13"/>
  <c r="S11" i="13"/>
  <c r="AJ15" i="13"/>
  <c r="S23" i="13"/>
  <c r="AJ27" i="13"/>
  <c r="AJ13" i="13"/>
  <c r="J15" i="13"/>
  <c r="AW19" i="13"/>
  <c r="AB21" i="13"/>
  <c r="J27" i="13"/>
  <c r="AW31" i="13"/>
  <c r="AB33" i="13"/>
  <c r="S37" i="13"/>
  <c r="AJ23" i="13"/>
  <c r="J23" i="13"/>
  <c r="AJ37" i="13"/>
  <c r="AI40" i="13"/>
  <c r="AB15" i="13"/>
  <c r="AB27" i="13"/>
  <c r="AJ35" i="13"/>
  <c r="J37" i="13"/>
  <c r="AW11" i="13"/>
  <c r="AW23" i="13"/>
  <c r="J35" i="13"/>
  <c r="I40" i="13"/>
  <c r="AJ11" i="13"/>
  <c r="J11" i="13"/>
  <c r="AJ19" i="13"/>
  <c r="AJ31" i="13"/>
  <c r="AW37" i="13"/>
  <c r="AD13" i="17" l="1"/>
  <c r="AE13" i="17"/>
  <c r="V13" i="17" s="1"/>
  <c r="AE15" i="17"/>
  <c r="V15" i="17" s="1"/>
  <c r="AD15" i="17"/>
  <c r="W15" i="17" s="1"/>
  <c r="AE19" i="17"/>
  <c r="V19" i="17" s="1"/>
  <c r="AD19" i="17"/>
  <c r="W19" i="17" s="1"/>
  <c r="AE37" i="17"/>
  <c r="V37" i="17" s="1"/>
  <c r="AD37" i="17"/>
  <c r="AD31" i="17"/>
  <c r="AE31" i="17"/>
  <c r="V31" i="17" s="1"/>
  <c r="AD25" i="17"/>
  <c r="AE25" i="17"/>
  <c r="V25" i="17" s="1"/>
  <c r="AD23" i="17"/>
  <c r="AE23" i="17"/>
  <c r="V23" i="17" s="1"/>
  <c r="AD29" i="17"/>
  <c r="AE29" i="17"/>
  <c r="V29" i="17" s="1"/>
  <c r="Q40" i="17"/>
  <c r="U11" i="17"/>
  <c r="U40" i="17" s="1"/>
  <c r="AE35" i="17"/>
  <c r="V35" i="17" s="1"/>
  <c r="AD35" i="17"/>
  <c r="AD11" i="17"/>
  <c r="O40" i="17"/>
  <c r="AE11" i="17"/>
  <c r="AE21" i="17"/>
  <c r="V21" i="17" s="1"/>
  <c r="AD21" i="17"/>
  <c r="W21" i="17" s="1"/>
  <c r="AD27" i="17"/>
  <c r="AE27" i="17"/>
  <c r="V27" i="17" s="1"/>
  <c r="AS40" i="17"/>
  <c r="BC11" i="17"/>
  <c r="BC40" i="17" s="1"/>
  <c r="K40" i="17"/>
  <c r="AE19" i="16"/>
  <c r="V19" i="16" s="1"/>
  <c r="AD19" i="16"/>
  <c r="W19" i="16" s="1"/>
  <c r="AE25" i="16"/>
  <c r="V25" i="16" s="1"/>
  <c r="AD25" i="16"/>
  <c r="W25" i="16" s="1"/>
  <c r="AD31" i="16"/>
  <c r="AE31" i="16"/>
  <c r="V31" i="16" s="1"/>
  <c r="AD23" i="16"/>
  <c r="AE23" i="16"/>
  <c r="V23" i="16" s="1"/>
  <c r="AE37" i="16"/>
  <c r="V37" i="16" s="1"/>
  <c r="AD37" i="16"/>
  <c r="AE35" i="16"/>
  <c r="V35" i="16" s="1"/>
  <c r="AD35" i="16"/>
  <c r="W35" i="16" s="1"/>
  <c r="Q13" i="16"/>
  <c r="AS13" i="16"/>
  <c r="AJ40" i="16"/>
  <c r="AD27" i="16"/>
  <c r="AE27" i="16"/>
  <c r="V27" i="16" s="1"/>
  <c r="W29" i="16"/>
  <c r="O11" i="16"/>
  <c r="AE21" i="16"/>
  <c r="V21" i="16" s="1"/>
  <c r="AD21" i="16"/>
  <c r="Y13" i="16"/>
  <c r="Y40" i="16" s="1"/>
  <c r="K13" i="16"/>
  <c r="O13" i="16" s="1"/>
  <c r="AD15" i="16"/>
  <c r="AE15" i="16"/>
  <c r="V15" i="16" s="1"/>
  <c r="AE17" i="15"/>
  <c r="V17" i="15" s="1"/>
  <c r="Y35" i="14"/>
  <c r="O35" i="14"/>
  <c r="S11" i="14"/>
  <c r="S40" i="14" s="1"/>
  <c r="BC17" i="14"/>
  <c r="Y11" i="14"/>
  <c r="W33" i="15"/>
  <c r="AE27" i="15"/>
  <c r="V27" i="15" s="1"/>
  <c r="AD27" i="15"/>
  <c r="W27" i="15" s="1"/>
  <c r="AE21" i="15"/>
  <c r="V21" i="15" s="1"/>
  <c r="AD21" i="15"/>
  <c r="AE23" i="15"/>
  <c r="V23" i="15" s="1"/>
  <c r="AD23" i="15"/>
  <c r="W23" i="15" s="1"/>
  <c r="AE15" i="15"/>
  <c r="V15" i="15" s="1"/>
  <c r="AD15" i="15"/>
  <c r="W15" i="15" s="1"/>
  <c r="AE25" i="15"/>
  <c r="V25" i="15" s="1"/>
  <c r="AD25" i="15"/>
  <c r="W25" i="15" s="1"/>
  <c r="AE37" i="15"/>
  <c r="V37" i="15" s="1"/>
  <c r="AD37" i="15"/>
  <c r="AE35" i="15"/>
  <c r="V35" i="15" s="1"/>
  <c r="AD35" i="15"/>
  <c r="W35" i="15" s="1"/>
  <c r="AE19" i="15"/>
  <c r="V19" i="15" s="1"/>
  <c r="AD19" i="15"/>
  <c r="W19" i="15" s="1"/>
  <c r="Y13" i="15"/>
  <c r="Y40" i="15" s="1"/>
  <c r="K13" i="15"/>
  <c r="K40" i="15" s="1"/>
  <c r="J40" i="15"/>
  <c r="W17" i="15"/>
  <c r="Q40" i="15"/>
  <c r="U11" i="15"/>
  <c r="AE11" i="15"/>
  <c r="AD11" i="15"/>
  <c r="AE31" i="15"/>
  <c r="V31" i="15" s="1"/>
  <c r="AD31" i="15"/>
  <c r="W31" i="15" s="1"/>
  <c r="AD29" i="15"/>
  <c r="AE29" i="15"/>
  <c r="V29" i="15" s="1"/>
  <c r="BC11" i="15"/>
  <c r="Q13" i="15"/>
  <c r="U13" i="15" s="1"/>
  <c r="AS13" i="15"/>
  <c r="BC13" i="15" s="1"/>
  <c r="Y17" i="14"/>
  <c r="K17" i="14"/>
  <c r="O17" i="14" s="1"/>
  <c r="Y23" i="14"/>
  <c r="K23" i="14"/>
  <c r="O23" i="14" s="1"/>
  <c r="Y15" i="14"/>
  <c r="K15" i="14"/>
  <c r="O15" i="14" s="1"/>
  <c r="AS11" i="14"/>
  <c r="AJ40" i="14"/>
  <c r="Q11" i="14"/>
  <c r="U19" i="14"/>
  <c r="AE19" i="14" s="1"/>
  <c r="V19" i="14" s="1"/>
  <c r="Q23" i="14"/>
  <c r="U23" i="14" s="1"/>
  <c r="AS23" i="14"/>
  <c r="BC23" i="14" s="1"/>
  <c r="Q33" i="14"/>
  <c r="U33" i="14" s="1"/>
  <c r="AS33" i="14"/>
  <c r="BC33" i="14" s="1"/>
  <c r="Q29" i="14"/>
  <c r="U29" i="14" s="1"/>
  <c r="AS29" i="14"/>
  <c r="BC29" i="14" s="1"/>
  <c r="Q13" i="14"/>
  <c r="U13" i="14" s="1"/>
  <c r="AS13" i="14"/>
  <c r="BC13" i="14" s="1"/>
  <c r="Q37" i="14"/>
  <c r="U37" i="14" s="1"/>
  <c r="AS37" i="14"/>
  <c r="BC37" i="14" s="1"/>
  <c r="AD27" i="14"/>
  <c r="K33" i="14"/>
  <c r="O33" i="14" s="1"/>
  <c r="Y33" i="14"/>
  <c r="Q21" i="14"/>
  <c r="U21" i="14" s="1"/>
  <c r="AS21" i="14"/>
  <c r="BC21" i="14" s="1"/>
  <c r="Y13" i="14"/>
  <c r="K13" i="14"/>
  <c r="O11" i="14"/>
  <c r="AB40" i="14"/>
  <c r="AW40" i="14"/>
  <c r="Y21" i="14"/>
  <c r="K21" i="14"/>
  <c r="O21" i="14" s="1"/>
  <c r="J40" i="14"/>
  <c r="U35" i="14"/>
  <c r="AE35" i="14" s="1"/>
  <c r="V35" i="14" s="1"/>
  <c r="U27" i="14"/>
  <c r="AE27" i="14" s="1"/>
  <c r="V27" i="14" s="1"/>
  <c r="Q25" i="14"/>
  <c r="U25" i="14" s="1"/>
  <c r="AE25" i="14" s="1"/>
  <c r="V25" i="14" s="1"/>
  <c r="AS25" i="14"/>
  <c r="BC25" i="14" s="1"/>
  <c r="BC27" i="14"/>
  <c r="Y31" i="14"/>
  <c r="K31" i="14"/>
  <c r="O31" i="14" s="1"/>
  <c r="Q31" i="14"/>
  <c r="U31" i="14" s="1"/>
  <c r="AS31" i="14"/>
  <c r="BC31" i="14" s="1"/>
  <c r="U17" i="14"/>
  <c r="Y29" i="14"/>
  <c r="K29" i="14"/>
  <c r="O29" i="14" s="1"/>
  <c r="Q15" i="14"/>
  <c r="U15" i="14" s="1"/>
  <c r="AS15" i="14"/>
  <c r="BC15" i="14" s="1"/>
  <c r="Y37" i="14"/>
  <c r="K37" i="14"/>
  <c r="O37" i="14" s="1"/>
  <c r="Y13" i="13"/>
  <c r="O13" i="13"/>
  <c r="K19" i="13"/>
  <c r="O19" i="13" s="1"/>
  <c r="U25" i="13"/>
  <c r="U29" i="13"/>
  <c r="BC29" i="13"/>
  <c r="U33" i="13"/>
  <c r="BC25" i="13"/>
  <c r="U21" i="13"/>
  <c r="BC21" i="13"/>
  <c r="BC17" i="13"/>
  <c r="K21" i="13"/>
  <c r="O21" i="13" s="1"/>
  <c r="Y21" i="13"/>
  <c r="K17" i="13"/>
  <c r="O17" i="13" s="1"/>
  <c r="Y17" i="13"/>
  <c r="K33" i="13"/>
  <c r="O33" i="13" s="1"/>
  <c r="Y33" i="13"/>
  <c r="K25" i="13"/>
  <c r="O25" i="13" s="1"/>
  <c r="U17" i="13"/>
  <c r="K29" i="13"/>
  <c r="O29" i="13" s="1"/>
  <c r="Y29" i="13"/>
  <c r="AB40" i="13"/>
  <c r="BC33" i="13"/>
  <c r="Y35" i="13"/>
  <c r="K35" i="13"/>
  <c r="O35" i="13" s="1"/>
  <c r="Q23" i="13"/>
  <c r="U23" i="13" s="1"/>
  <c r="AS23" i="13"/>
  <c r="BC23" i="13" s="1"/>
  <c r="Y15" i="13"/>
  <c r="K15" i="13"/>
  <c r="O15" i="13" s="1"/>
  <c r="AS31" i="13"/>
  <c r="BC31" i="13" s="1"/>
  <c r="Q31" i="13"/>
  <c r="U31" i="13" s="1"/>
  <c r="AD31" i="13" s="1"/>
  <c r="AW40" i="13"/>
  <c r="AS13" i="13"/>
  <c r="BC13" i="13" s="1"/>
  <c r="Q13" i="13"/>
  <c r="U13" i="13" s="1"/>
  <c r="AD13" i="13" s="1"/>
  <c r="AS19" i="13"/>
  <c r="BC19" i="13" s="1"/>
  <c r="Q19" i="13"/>
  <c r="U19" i="13" s="1"/>
  <c r="AD19" i="13" s="1"/>
  <c r="Q27" i="13"/>
  <c r="U27" i="13" s="1"/>
  <c r="AS27" i="13"/>
  <c r="BC27" i="13" s="1"/>
  <c r="J40" i="13"/>
  <c r="K11" i="13"/>
  <c r="Y37" i="13"/>
  <c r="K37" i="13"/>
  <c r="O37" i="13" s="1"/>
  <c r="AS35" i="13"/>
  <c r="BC35" i="13" s="1"/>
  <c r="Q35" i="13"/>
  <c r="U35" i="13" s="1"/>
  <c r="Q37" i="13"/>
  <c r="U37" i="13" s="1"/>
  <c r="AS37" i="13"/>
  <c r="BC37" i="13" s="1"/>
  <c r="Y27" i="13"/>
  <c r="K27" i="13"/>
  <c r="O27" i="13" s="1"/>
  <c r="Q15" i="13"/>
  <c r="U15" i="13" s="1"/>
  <c r="AS15" i="13"/>
  <c r="BC15" i="13" s="1"/>
  <c r="Q11" i="13"/>
  <c r="AJ40" i="13"/>
  <c r="AS11" i="13"/>
  <c r="S40" i="13"/>
  <c r="Y23" i="13"/>
  <c r="K23" i="13"/>
  <c r="O23" i="13" s="1"/>
  <c r="W29" i="17" l="1"/>
  <c r="W35" i="17"/>
  <c r="AE40" i="17"/>
  <c r="V11" i="17"/>
  <c r="V40" i="17" s="1"/>
  <c r="AD40" i="17"/>
  <c r="W11" i="17"/>
  <c r="W23" i="17"/>
  <c r="W25" i="17"/>
  <c r="W27" i="17"/>
  <c r="W31" i="17"/>
  <c r="W13" i="17"/>
  <c r="W37" i="17"/>
  <c r="W37" i="16"/>
  <c r="U13" i="16"/>
  <c r="U40" i="16" s="1"/>
  <c r="Q40" i="16"/>
  <c r="AD11" i="16"/>
  <c r="AE11" i="16"/>
  <c r="O40" i="16"/>
  <c r="W31" i="16"/>
  <c r="W15" i="16"/>
  <c r="K40" i="16"/>
  <c r="W27" i="16"/>
  <c r="W21" i="16"/>
  <c r="BC13" i="16"/>
  <c r="BC40" i="16" s="1"/>
  <c r="AS40" i="16"/>
  <c r="W23" i="16"/>
  <c r="O13" i="15"/>
  <c r="AE13" i="15" s="1"/>
  <c r="V13" i="15" s="1"/>
  <c r="Y40" i="14"/>
  <c r="W27" i="14"/>
  <c r="AD19" i="14"/>
  <c r="W19" i="14" s="1"/>
  <c r="W37" i="15"/>
  <c r="W21" i="15"/>
  <c r="W29" i="15"/>
  <c r="AD13" i="15"/>
  <c r="V11" i="15"/>
  <c r="W11" i="15" s="1"/>
  <c r="AS40" i="15"/>
  <c r="O40" i="15"/>
  <c r="BC40" i="15"/>
  <c r="U40" i="15"/>
  <c r="K40" i="14"/>
  <c r="AE37" i="14"/>
  <c r="V37" i="14" s="1"/>
  <c r="AD37" i="14"/>
  <c r="W37" i="14" s="1"/>
  <c r="AD15" i="14"/>
  <c r="AE15" i="14"/>
  <c r="V15" i="14" s="1"/>
  <c r="AD21" i="14"/>
  <c r="AE21" i="14"/>
  <c r="V21" i="14" s="1"/>
  <c r="AD23" i="14"/>
  <c r="AE23" i="14"/>
  <c r="V23" i="14" s="1"/>
  <c r="AE29" i="14"/>
  <c r="V29" i="14" s="1"/>
  <c r="AD29" i="14"/>
  <c r="W29" i="14" s="1"/>
  <c r="AE33" i="14"/>
  <c r="V33" i="14" s="1"/>
  <c r="AD33" i="14"/>
  <c r="AE31" i="14"/>
  <c r="V31" i="14" s="1"/>
  <c r="AD31" i="14"/>
  <c r="W31" i="14" s="1"/>
  <c r="AD35" i="14"/>
  <c r="W35" i="14" s="1"/>
  <c r="AS40" i="14"/>
  <c r="BC11" i="14"/>
  <c r="BC40" i="14" s="1"/>
  <c r="O13" i="14"/>
  <c r="O40" i="14" s="1"/>
  <c r="AE17" i="14"/>
  <c r="V17" i="14" s="1"/>
  <c r="AD17" i="14"/>
  <c r="W17" i="14" s="1"/>
  <c r="AD25" i="14"/>
  <c r="W25" i="14" s="1"/>
  <c r="U11" i="14"/>
  <c r="U40" i="14" s="1"/>
  <c r="Q40" i="14"/>
  <c r="AE25" i="13"/>
  <c r="V25" i="13" s="1"/>
  <c r="AE29" i="13"/>
  <c r="V29" i="13" s="1"/>
  <c r="AD29" i="13"/>
  <c r="W29" i="13" s="1"/>
  <c r="AE13" i="13"/>
  <c r="V13" i="13" s="1"/>
  <c r="W13" i="13" s="1"/>
  <c r="AE33" i="13"/>
  <c r="V33" i="13" s="1"/>
  <c r="AD17" i="13"/>
  <c r="AD21" i="13"/>
  <c r="AE17" i="13"/>
  <c r="V17" i="13" s="1"/>
  <c r="AE21" i="13"/>
  <c r="V21" i="13" s="1"/>
  <c r="AE31" i="13"/>
  <c r="V31" i="13" s="1"/>
  <c r="W31" i="13" s="1"/>
  <c r="Y40" i="13"/>
  <c r="K40" i="13"/>
  <c r="AD25" i="13"/>
  <c r="W25" i="13" s="1"/>
  <c r="AD33" i="13"/>
  <c r="AE19" i="13"/>
  <c r="V19" i="13" s="1"/>
  <c r="W19" i="13" s="1"/>
  <c r="AE15" i="13"/>
  <c r="V15" i="13" s="1"/>
  <c r="AD15" i="13"/>
  <c r="AE35" i="13"/>
  <c r="V35" i="13" s="1"/>
  <c r="AD35" i="13"/>
  <c r="AD23" i="13"/>
  <c r="AE23" i="13"/>
  <c r="V23" i="13" s="1"/>
  <c r="AE27" i="13"/>
  <c r="V27" i="13" s="1"/>
  <c r="AD27" i="13"/>
  <c r="AE37" i="13"/>
  <c r="V37" i="13" s="1"/>
  <c r="AD37" i="13"/>
  <c r="AS40" i="13"/>
  <c r="BC11" i="13"/>
  <c r="BC40" i="13" s="1"/>
  <c r="O11" i="13"/>
  <c r="Q40" i="13"/>
  <c r="U11" i="13"/>
  <c r="U40" i="13" s="1"/>
  <c r="W40" i="17" l="1"/>
  <c r="AD13" i="16"/>
  <c r="AD40" i="16" s="1"/>
  <c r="V11" i="16"/>
  <c r="W11" i="16"/>
  <c r="AE13" i="16"/>
  <c r="V13" i="16" s="1"/>
  <c r="W13" i="15"/>
  <c r="AE40" i="15"/>
  <c r="W40" i="15"/>
  <c r="W21" i="13"/>
  <c r="AD40" i="15"/>
  <c r="V40" i="15"/>
  <c r="W33" i="14"/>
  <c r="W15" i="14"/>
  <c r="AD11" i="14"/>
  <c r="AE11" i="14"/>
  <c r="W23" i="14"/>
  <c r="AD13" i="14"/>
  <c r="AE13" i="14"/>
  <c r="V13" i="14" s="1"/>
  <c r="W21" i="14"/>
  <c r="W33" i="13"/>
  <c r="W35" i="13"/>
  <c r="W17" i="13"/>
  <c r="W15" i="13"/>
  <c r="W27" i="13"/>
  <c r="W37" i="13"/>
  <c r="AD11" i="13"/>
  <c r="O40" i="13"/>
  <c r="AE11" i="13"/>
  <c r="W23" i="13"/>
  <c r="V40" i="16" l="1"/>
  <c r="AE40" i="16"/>
  <c r="W13" i="16"/>
  <c r="W40" i="16" s="1"/>
  <c r="W13" i="14"/>
  <c r="V11" i="14"/>
  <c r="V40" i="14" s="1"/>
  <c r="AE40" i="14"/>
  <c r="AD40" i="14"/>
  <c r="W11" i="14"/>
  <c r="AD40" i="13"/>
  <c r="AE40" i="13"/>
  <c r="V11" i="13"/>
  <c r="V40" i="13" s="1"/>
  <c r="W40" i="14" l="1"/>
  <c r="W11" i="13"/>
  <c r="W40" i="13" s="1"/>
  <c r="M34" i="18"/>
  <c r="L40" i="13"/>
  <c r="N40" i="13"/>
  <c r="M40" i="17"/>
  <c r="N40" i="14"/>
  <c r="N40" i="16"/>
  <c r="M40" i="15"/>
  <c r="M40" i="19"/>
  <c r="L34" i="18"/>
  <c r="N40" i="15"/>
  <c r="L40" i="16"/>
  <c r="M40" i="13"/>
  <c r="L40" i="17"/>
  <c r="L40" i="14"/>
  <c r="L40" i="19"/>
  <c r="L40" i="15"/>
  <c r="M40" i="16"/>
  <c r="N34" i="18"/>
  <c r="M40" i="14"/>
  <c r="N40" i="19"/>
  <c r="N40" i="17"/>
</calcChain>
</file>

<file path=xl/sharedStrings.xml><?xml version="1.0" encoding="utf-8"?>
<sst xmlns="http://schemas.openxmlformats.org/spreadsheetml/2006/main" count="1463" uniqueCount="117">
  <si>
    <t>REPUBLIC OF THE PHILIPPINES</t>
  </si>
  <si>
    <t>STATE UNIVERSITIES AND COLLEGES</t>
  </si>
  <si>
    <t xml:space="preserve"> </t>
  </si>
  <si>
    <t>RATE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</si>
  <si>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</si>
  <si>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</si>
  <si>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</si>
  <si>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</si>
  <si>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</si>
  <si>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</si>
  <si>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</si>
  <si>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</si>
  <si>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</si>
  <si>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MTSLA</t>
  </si>
  <si>
    <t>EARIST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</si>
  <si>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</si>
  <si>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</si>
  <si>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</si>
  <si>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</si>
  <si>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</si>
  <si>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</si>
  <si>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</si>
  <si>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</si>
  <si>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NBC588</t>
  </si>
  <si>
    <t xml:space="preserve">INCREMENT </t>
  </si>
  <si>
    <t>SALARY</t>
  </si>
  <si>
    <t>ABS.</t>
  </si>
  <si>
    <t>D</t>
  </si>
  <si>
    <t>H</t>
  </si>
  <si>
    <t>M</t>
  </si>
  <si>
    <t>HOLD.</t>
  </si>
  <si>
    <t>POLICY</t>
  </si>
  <si>
    <t>HOUSING</t>
  </si>
  <si>
    <t>ARREARS</t>
  </si>
  <si>
    <t>CPL</t>
  </si>
  <si>
    <t>MPL</t>
  </si>
  <si>
    <t>LOAN</t>
  </si>
  <si>
    <t>FUND</t>
  </si>
  <si>
    <t>PURP.</t>
  </si>
  <si>
    <t>HEALTH</t>
  </si>
  <si>
    <t>CREDIT</t>
  </si>
  <si>
    <t>FEU</t>
  </si>
  <si>
    <t>OTHER</t>
  </si>
  <si>
    <t>DEDUCTIONS</t>
  </si>
  <si>
    <t>1ST</t>
  </si>
  <si>
    <t>2ND</t>
  </si>
  <si>
    <t>TAX</t>
  </si>
  <si>
    <t>INS.</t>
  </si>
  <si>
    <t>(ELA)</t>
  </si>
  <si>
    <t>DEDS.</t>
  </si>
  <si>
    <t>CONT.</t>
  </si>
  <si>
    <t>COOP.</t>
  </si>
  <si>
    <t>ALAMILLO, ROLAN B.</t>
  </si>
  <si>
    <t>INSTR. III</t>
  </si>
  <si>
    <t>INSTR. I</t>
  </si>
  <si>
    <t>AMORIN, ALDWIN F.</t>
  </si>
  <si>
    <t>AYAG, ESMERALDA W.</t>
  </si>
  <si>
    <t>BERNALES, ELEAZAR B.</t>
  </si>
  <si>
    <t>CAPILITAN, MARY ANN B.</t>
  </si>
  <si>
    <t>ASST. PROF. I</t>
  </si>
  <si>
    <t>FLORENDO, MAUNDELITO S.</t>
  </si>
  <si>
    <t>HERRERA, SETIEN R.</t>
  </si>
  <si>
    <t>HERRERA, TERESA J.</t>
  </si>
  <si>
    <t>ASST. PROF. III</t>
  </si>
  <si>
    <t>JOSE, DIANE A.</t>
  </si>
  <si>
    <t>PEREIRA, LOUIE P.</t>
  </si>
  <si>
    <t>PEREZ, ELDON P.</t>
  </si>
  <si>
    <t>PONTEJOS, JONIEL G.</t>
  </si>
  <si>
    <t>RAMOS, ROGER D.</t>
  </si>
  <si>
    <t>SANTOS, BLUE ARCHIMEDES B.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</si>
  <si>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</si>
  <si>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</si>
  <si>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</si>
  <si>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</si>
  <si>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</si>
  <si>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</si>
  <si>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</si>
  <si>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</si>
  <si>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</si>
  <si>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PROJ. DEV'T. OFF.</t>
  </si>
  <si>
    <t>PAYROLL REGISTER FOR REGULAR EMPLOYEES</t>
  </si>
  <si>
    <t>LIST REMITTANCES</t>
  </si>
  <si>
    <t>Chief, HRMS</t>
  </si>
  <si>
    <t>Director, FMS</t>
  </si>
  <si>
    <t>COLLEGE OF ARCHITECTURE AND FINE ARTS</t>
  </si>
  <si>
    <t>NBC594</t>
  </si>
  <si>
    <t>VIS II</t>
  </si>
  <si>
    <t>MARJORIE E. ONDRA</t>
  </si>
  <si>
    <t>Staff, HRMS</t>
  </si>
  <si>
    <t>MPL LITE</t>
  </si>
  <si>
    <t>MARCH 1 - 31, 2025</t>
  </si>
  <si>
    <t>FOR THE MONTH OF MARCH</t>
  </si>
  <si>
    <t>RATE 'NBC594</t>
  </si>
  <si>
    <t>NBC DIFF'L 597</t>
  </si>
  <si>
    <t>APRIL 1 - 30, 2025</t>
  </si>
  <si>
    <t>FOR THE MONTH OF APRIL</t>
  </si>
  <si>
    <t>INSTR. II</t>
  </si>
  <si>
    <t>MAY 1 - 31, 2025</t>
  </si>
  <si>
    <t>FOR THE MONTH OF MAY</t>
  </si>
  <si>
    <t>FOR THE MONTH OF JUNE</t>
  </si>
  <si>
    <t>JUNE 1 - 30, 2025</t>
  </si>
  <si>
    <t>FOR THE MONTH OF JULY</t>
  </si>
  <si>
    <t>JULY 1 - 31, 2025</t>
  </si>
  <si>
    <t>WITHHOLDING</t>
  </si>
  <si>
    <t>LIFE/RET</t>
  </si>
  <si>
    <t>EMERGENCY</t>
  </si>
  <si>
    <t>LANDBANK</t>
  </si>
  <si>
    <t>AUGUST 1 - 31, 2025</t>
  </si>
  <si>
    <t>FOR THE MONTH OF AUGUST 2025</t>
  </si>
  <si>
    <t>NHMC</t>
  </si>
  <si>
    <t>WITHHOLDING TAX</t>
  </si>
  <si>
    <t>PERSONAL LIFE/RET INS.</t>
  </si>
  <si>
    <t>SEPTEMBER 1 - 30, 2025</t>
  </si>
  <si>
    <t>FOR THE MONTH OF SEPTEMBER 2025</t>
  </si>
  <si>
    <t>EMER.</t>
  </si>
  <si>
    <t>LIFE/RET.</t>
  </si>
  <si>
    <t>09/2025-08/2028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</si>
</sst>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15" x14ac:knownFonts="1">
    <font>
      <sz val="10"/>
      <name val="Arial"/>
    </font>
    <font>
      <sz val="18"/>
      <color theme="1"/>
      <name val="Arial Narrow"/>
      <family val="2"/>
    </font>
    <font>
      <b/>
      <sz val="18"/>
      <color theme="1"/>
      <name val="Century Gothic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0"/>
      <name val="Arial"/>
      <family val="2"/>
    </font>
    <font>
      <sz val="18"/>
      <color theme="1"/>
      <name val="Century Gothic"/>
      <family val="2"/>
    </font>
    <font>
      <b/>
      <sz val="14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b/>
      <sz val="6"/>
      <color theme="1"/>
      <name val="Arial Narrow"/>
      <family val="2"/>
    </font>
    <font>
      <b/>
      <sz val="12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5" fillId="0" borderId="0"/>
  </cellStyleXfs>
  <cellXfs count="425">
    <xf numFmtId="0" fontId="0" fillId="0" borderId="0" xfId="0"/>
    <xf numFmtId="0" fontId="1" fillId="0" borderId="0" xfId="0" applyFont="1" applyAlignment="1">
      <alignment shrinkToFit="1"/>
    </xf>
    <xf numFmtId="165" fontId="1" fillId="0" borderId="0" xfId="0" applyNumberFormat="1" applyFont="1" applyAlignment="1">
      <alignment shrinkToFit="1"/>
    </xf>
    <xf numFmtId="0" fontId="1" fillId="0" borderId="0" xfId="0" applyFont="1"/>
    <xf numFmtId="0" fontId="3" fillId="0" borderId="0" xfId="0" applyFont="1"/>
    <xf numFmtId="165" fontId="1" fillId="0" borderId="0" xfId="0" applyNumberFormat="1" applyFont="1"/>
    <xf numFmtId="165" fontId="9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2" fillId="0" borderId="0" xfId="0" applyFont="1"/>
    <xf numFmtId="165" fontId="9" fillId="0" borderId="0" xfId="0" applyNumberFormat="1" applyFont="1" applyAlignment="1">
      <alignment shrinkToFit="1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65" fontId="10" fillId="0" borderId="0" xfId="0" applyNumberFormat="1" applyFont="1"/>
    <xf numFmtId="0" fontId="6" fillId="0" borderId="0" xfId="0" applyFont="1"/>
    <xf numFmtId="0" fontId="8" fillId="2" borderId="11" xfId="0" applyFont="1" applyFill="1" applyBorder="1"/>
    <xf numFmtId="0" fontId="9" fillId="2" borderId="1" xfId="0" applyFont="1" applyFill="1" applyBorder="1" applyAlignment="1">
      <alignment shrinkToFit="1"/>
    </xf>
    <xf numFmtId="0" fontId="8" fillId="2" borderId="1" xfId="0" applyFont="1" applyFill="1" applyBorder="1" applyAlignment="1">
      <alignment shrinkToFit="1"/>
    </xf>
    <xf numFmtId="165" fontId="8" fillId="2" borderId="1" xfId="1" applyFont="1" applyFill="1" applyBorder="1"/>
    <xf numFmtId="165" fontId="8" fillId="2" borderId="1" xfId="0" applyNumberFormat="1" applyFont="1" applyFill="1" applyBorder="1"/>
    <xf numFmtId="165" fontId="11" fillId="2" borderId="1" xfId="1" applyFont="1" applyFill="1" applyBorder="1" applyAlignment="1">
      <alignment shrinkToFit="1"/>
    </xf>
    <xf numFmtId="0" fontId="8" fillId="2" borderId="1" xfId="0" applyFont="1" applyFill="1" applyBorder="1"/>
    <xf numFmtId="165" fontId="10" fillId="2" borderId="1" xfId="1" applyFont="1" applyFill="1" applyBorder="1"/>
    <xf numFmtId="165" fontId="8" fillId="2" borderId="11" xfId="1" applyFont="1" applyFill="1" applyBorder="1" applyAlignment="1">
      <alignment shrinkToFit="1"/>
    </xf>
    <xf numFmtId="165" fontId="8" fillId="2" borderId="1" xfId="1" applyFont="1" applyFill="1" applyBorder="1" applyAlignment="1">
      <alignment shrinkToFit="1"/>
    </xf>
    <xf numFmtId="2" fontId="8" fillId="2" borderId="1" xfId="0" applyNumberFormat="1" applyFont="1" applyFill="1" applyBorder="1"/>
    <xf numFmtId="2" fontId="8" fillId="2" borderId="12" xfId="0" applyNumberFormat="1" applyFont="1" applyFill="1" applyBorder="1"/>
    <xf numFmtId="165" fontId="11" fillId="2" borderId="3" xfId="0" applyNumberFormat="1" applyFont="1" applyFill="1" applyBorder="1"/>
    <xf numFmtId="165" fontId="11" fillId="2" borderId="2" xfId="0" applyNumberFormat="1" applyFont="1" applyFill="1" applyBorder="1" applyAlignment="1">
      <alignment shrinkToFit="1"/>
    </xf>
    <xf numFmtId="165" fontId="8" fillId="2" borderId="12" xfId="0" applyNumberFormat="1" applyFont="1" applyFill="1" applyBorder="1"/>
    <xf numFmtId="0" fontId="8" fillId="2" borderId="0" xfId="0" applyFont="1" applyFill="1"/>
    <xf numFmtId="0" fontId="8" fillId="2" borderId="3" xfId="0" applyFont="1" applyFill="1" applyBorder="1"/>
    <xf numFmtId="164" fontId="8" fillId="2" borderId="11" xfId="1" applyNumberFormat="1" applyFont="1" applyFill="1" applyBorder="1"/>
    <xf numFmtId="164" fontId="8" fillId="2" borderId="1" xfId="1" applyNumberFormat="1" applyFont="1" applyFill="1" applyBorder="1"/>
    <xf numFmtId="165" fontId="11" fillId="2" borderId="3" xfId="0" applyNumberFormat="1" applyFont="1" applyFill="1" applyBorder="1" applyAlignment="1">
      <alignment shrinkToFit="1"/>
    </xf>
    <xf numFmtId="165" fontId="11" fillId="2" borderId="2" xfId="0" applyNumberFormat="1" applyFont="1" applyFill="1" applyBorder="1"/>
    <xf numFmtId="2" fontId="8" fillId="2" borderId="1" xfId="1" applyNumberFormat="1" applyFont="1" applyFill="1" applyBorder="1"/>
    <xf numFmtId="0" fontId="8" fillId="2" borderId="1" xfId="0" applyFont="1" applyFill="1" applyBorder="1" applyAlignment="1">
      <alignment horizontal="left" shrinkToFit="1"/>
    </xf>
    <xf numFmtId="165" fontId="11" fillId="2" borderId="4" xfId="1" applyFont="1" applyFill="1" applyBorder="1" applyAlignment="1">
      <alignment shrinkToFit="1"/>
    </xf>
    <xf numFmtId="164" fontId="8" fillId="2" borderId="12" xfId="1" applyNumberFormat="1" applyFont="1" applyFill="1" applyBorder="1"/>
    <xf numFmtId="0" fontId="9" fillId="2" borderId="1" xfId="0" applyFont="1" applyFill="1" applyBorder="1" applyAlignment="1">
      <alignment horizontal="left" shrinkToFit="1"/>
    </xf>
    <xf numFmtId="0" fontId="8" fillId="2" borderId="4" xfId="0" applyFont="1" applyFill="1" applyBorder="1" applyAlignment="1">
      <alignment shrinkToFit="1"/>
    </xf>
    <xf numFmtId="164" fontId="8" fillId="2" borderId="1" xfId="1" applyNumberFormat="1" applyFont="1" applyFill="1" applyBorder="1" applyAlignment="1">
      <alignment shrinkToFit="1"/>
    </xf>
    <xf numFmtId="0" fontId="9" fillId="2" borderId="1" xfId="0" applyFont="1" applyFill="1" applyBorder="1"/>
    <xf numFmtId="165" fontId="11" fillId="2" borderId="1" xfId="1" applyFont="1" applyFill="1" applyBorder="1"/>
    <xf numFmtId="165" fontId="8" fillId="2" borderId="11" xfId="0" applyNumberFormat="1" applyFont="1" applyFill="1" applyBorder="1"/>
    <xf numFmtId="165" fontId="8" fillId="2" borderId="1" xfId="1" applyFont="1" applyFill="1" applyBorder="1" applyAlignment="1">
      <alignment horizontal="right"/>
    </xf>
    <xf numFmtId="165" fontId="12" fillId="2" borderId="1" xfId="1" applyFont="1" applyFill="1" applyBorder="1" applyAlignment="1">
      <alignment shrinkToFi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shrinkToFit="1"/>
    </xf>
    <xf numFmtId="0" fontId="2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shrinkToFit="1"/>
    </xf>
    <xf numFmtId="0" fontId="4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shrinkToFit="1"/>
    </xf>
    <xf numFmtId="0" fontId="4" fillId="2" borderId="7" xfId="0" quotePrefix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shrinkToFit="1"/>
    </xf>
    <xf numFmtId="0" fontId="3" fillId="2" borderId="1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shrinkToFit="1"/>
    </xf>
    <xf numFmtId="0" fontId="3" fillId="2" borderId="14" xfId="0" quotePrefix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shrinkToFit="1"/>
    </xf>
    <xf numFmtId="0" fontId="4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4" xfId="0" quotePrefix="1" applyFont="1" applyFill="1" applyBorder="1" applyAlignment="1">
      <alignment horizontal="center"/>
    </xf>
    <xf numFmtId="0" fontId="8" fillId="2" borderId="19" xfId="0" applyFont="1" applyFill="1" applyBorder="1"/>
    <xf numFmtId="0" fontId="9" fillId="2" borderId="4" xfId="0" applyFont="1" applyFill="1" applyBorder="1" applyAlignment="1">
      <alignment shrinkToFit="1"/>
    </xf>
    <xf numFmtId="0" fontId="8" fillId="2" borderId="7" xfId="0" applyFont="1" applyFill="1" applyBorder="1"/>
    <xf numFmtId="165" fontId="8" fillId="2" borderId="4" xfId="1" applyFont="1" applyFill="1" applyBorder="1"/>
    <xf numFmtId="165" fontId="9" fillId="2" borderId="4" xfId="0" applyNumberFormat="1" applyFont="1" applyFill="1" applyBorder="1"/>
    <xf numFmtId="165" fontId="8" fillId="2" borderId="4" xfId="1" applyFont="1" applyFill="1" applyBorder="1" applyAlignment="1">
      <alignment shrinkToFit="1"/>
    </xf>
    <xf numFmtId="0" fontId="8" fillId="2" borderId="4" xfId="0" applyFont="1" applyFill="1" applyBorder="1"/>
    <xf numFmtId="165" fontId="8" fillId="2" borderId="4" xfId="0" applyNumberFormat="1" applyFont="1" applyFill="1" applyBorder="1"/>
    <xf numFmtId="165" fontId="10" fillId="2" borderId="4" xfId="1" applyFont="1" applyFill="1" applyBorder="1"/>
    <xf numFmtId="0" fontId="8" fillId="2" borderId="23" xfId="0" applyFont="1" applyFill="1" applyBorder="1"/>
    <xf numFmtId="165" fontId="8" fillId="2" borderId="19" xfId="1" applyFont="1" applyFill="1" applyBorder="1" applyAlignment="1">
      <alignment shrinkToFit="1"/>
    </xf>
    <xf numFmtId="164" fontId="8" fillId="2" borderId="4" xfId="1" applyNumberFormat="1" applyFont="1" applyFill="1" applyBorder="1"/>
    <xf numFmtId="164" fontId="8" fillId="2" borderId="20" xfId="1" applyNumberFormat="1" applyFont="1" applyFill="1" applyBorder="1"/>
    <xf numFmtId="165" fontId="8" fillId="2" borderId="3" xfId="0" applyNumberFormat="1" applyFont="1" applyFill="1" applyBorder="1"/>
    <xf numFmtId="165" fontId="8" fillId="2" borderId="2" xfId="0" applyNumberFormat="1" applyFont="1" applyFill="1" applyBorder="1" applyAlignment="1">
      <alignment shrinkToFit="1"/>
    </xf>
    <xf numFmtId="165" fontId="8" fillId="2" borderId="7" xfId="1" applyFont="1" applyFill="1" applyBorder="1"/>
    <xf numFmtId="2" fontId="8" fillId="2" borderId="4" xfId="0" applyNumberFormat="1" applyFont="1" applyFill="1" applyBorder="1"/>
    <xf numFmtId="165" fontId="8" fillId="2" borderId="20" xfId="0" applyNumberFormat="1" applyFont="1" applyFill="1" applyBorder="1"/>
    <xf numFmtId="0" fontId="8" fillId="2" borderId="5" xfId="0" applyFont="1" applyFill="1" applyBorder="1" applyAlignment="1">
      <alignment shrinkToFit="1"/>
    </xf>
    <xf numFmtId="165" fontId="8" fillId="2" borderId="5" xfId="1" applyFont="1" applyFill="1" applyBorder="1"/>
    <xf numFmtId="165" fontId="8" fillId="2" borderId="5" xfId="0" applyNumberFormat="1" applyFont="1" applyFill="1" applyBorder="1"/>
    <xf numFmtId="165" fontId="8" fillId="2" borderId="5" xfId="1" applyFont="1" applyFill="1" applyBorder="1" applyAlignment="1">
      <alignment shrinkToFit="1"/>
    </xf>
    <xf numFmtId="0" fontId="8" fillId="2" borderId="5" xfId="0" applyFont="1" applyFill="1" applyBorder="1"/>
    <xf numFmtId="165" fontId="10" fillId="2" borderId="5" xfId="1" applyFont="1" applyFill="1" applyBorder="1"/>
    <xf numFmtId="0" fontId="8" fillId="2" borderId="2" xfId="0" applyFont="1" applyFill="1" applyBorder="1"/>
    <xf numFmtId="164" fontId="8" fillId="2" borderId="13" xfId="1" applyNumberFormat="1" applyFont="1" applyFill="1" applyBorder="1"/>
    <xf numFmtId="164" fontId="8" fillId="2" borderId="14" xfId="1" applyNumberFormat="1" applyFont="1" applyFill="1" applyBorder="1"/>
    <xf numFmtId="165" fontId="8" fillId="2" borderId="14" xfId="1" applyFont="1" applyFill="1" applyBorder="1" applyAlignment="1">
      <alignment shrinkToFit="1"/>
    </xf>
    <xf numFmtId="165" fontId="8" fillId="2" borderId="15" xfId="0" applyNumberFormat="1" applyFont="1" applyFill="1" applyBorder="1"/>
    <xf numFmtId="0" fontId="8" fillId="2" borderId="18" xfId="0" applyFont="1" applyFill="1" applyBorder="1"/>
    <xf numFmtId="2" fontId="8" fillId="2" borderId="5" xfId="1" applyNumberFormat="1" applyFont="1" applyFill="1" applyBorder="1"/>
    <xf numFmtId="2" fontId="8" fillId="2" borderId="5" xfId="0" applyNumberFormat="1" applyFont="1" applyFill="1" applyBorder="1"/>
    <xf numFmtId="165" fontId="8" fillId="2" borderId="17" xfId="0" applyNumberFormat="1" applyFont="1" applyFill="1" applyBorder="1"/>
    <xf numFmtId="0" fontId="8" fillId="2" borderId="6" xfId="0" applyFont="1" applyFill="1" applyBorder="1"/>
    <xf numFmtId="0" fontId="8" fillId="2" borderId="7" xfId="0" applyFont="1" applyFill="1" applyBorder="1" applyAlignment="1">
      <alignment shrinkToFit="1"/>
    </xf>
    <xf numFmtId="165" fontId="8" fillId="2" borderId="7" xfId="0" applyNumberFormat="1" applyFont="1" applyFill="1" applyBorder="1"/>
    <xf numFmtId="165" fontId="8" fillId="2" borderId="7" xfId="1" applyFont="1" applyFill="1" applyBorder="1" applyAlignment="1">
      <alignment shrinkToFit="1"/>
    </xf>
    <xf numFmtId="165" fontId="8" fillId="2" borderId="8" xfId="1" applyFont="1" applyFill="1" applyBorder="1"/>
    <xf numFmtId="165" fontId="10" fillId="2" borderId="7" xfId="1" applyFont="1" applyFill="1" applyBorder="1"/>
    <xf numFmtId="0" fontId="8" fillId="2" borderId="9" xfId="0" applyFont="1" applyFill="1" applyBorder="1"/>
    <xf numFmtId="165" fontId="8" fillId="2" borderId="24" xfId="1" applyFont="1" applyFill="1" applyBorder="1" applyAlignment="1">
      <alignment shrinkToFit="1"/>
    </xf>
    <xf numFmtId="164" fontId="8" fillId="2" borderId="4" xfId="1" applyNumberFormat="1" applyFont="1" applyFill="1" applyBorder="1" applyAlignment="1">
      <alignment shrinkToFit="1"/>
    </xf>
    <xf numFmtId="165" fontId="8" fillId="2" borderId="10" xfId="0" applyNumberFormat="1" applyFont="1" applyFill="1" applyBorder="1" applyAlignment="1">
      <alignment shrinkToFit="1"/>
    </xf>
    <xf numFmtId="2" fontId="8" fillId="2" borderId="7" xfId="0" applyNumberFormat="1" applyFont="1" applyFill="1" applyBorder="1"/>
    <xf numFmtId="165" fontId="8" fillId="2" borderId="9" xfId="0" applyNumberFormat="1" applyFont="1" applyFill="1" applyBorder="1"/>
    <xf numFmtId="0" fontId="9" fillId="2" borderId="11" xfId="0" applyFont="1" applyFill="1" applyBorder="1" applyAlignment="1">
      <alignment shrinkToFit="1"/>
    </xf>
    <xf numFmtId="0" fontId="9" fillId="2" borderId="1" xfId="0" applyFont="1" applyFill="1" applyBorder="1" applyAlignment="1">
      <alignment horizontal="center" shrinkToFit="1"/>
    </xf>
    <xf numFmtId="165" fontId="9" fillId="2" borderId="1" xfId="0" applyNumberFormat="1" applyFont="1" applyFill="1" applyBorder="1" applyAlignment="1">
      <alignment shrinkToFit="1"/>
    </xf>
    <xf numFmtId="165" fontId="9" fillId="2" borderId="12" xfId="0" applyNumberFormat="1" applyFont="1" applyFill="1" applyBorder="1" applyAlignment="1">
      <alignment shrinkToFit="1"/>
    </xf>
    <xf numFmtId="165" fontId="9" fillId="2" borderId="3" xfId="0" applyNumberFormat="1" applyFont="1" applyFill="1" applyBorder="1" applyAlignment="1">
      <alignment shrinkToFit="1"/>
    </xf>
    <xf numFmtId="165" fontId="9" fillId="2" borderId="2" xfId="0" applyNumberFormat="1" applyFont="1" applyFill="1" applyBorder="1" applyAlignment="1">
      <alignment shrinkToFit="1"/>
    </xf>
    <xf numFmtId="0" fontId="9" fillId="2" borderId="0" xfId="0" applyFont="1" applyFill="1" applyAlignment="1">
      <alignment shrinkToFit="1"/>
    </xf>
    <xf numFmtId="165" fontId="9" fillId="2" borderId="0" xfId="0" applyNumberFormat="1" applyFont="1" applyFill="1" applyAlignment="1">
      <alignment shrinkToFit="1"/>
    </xf>
    <xf numFmtId="0" fontId="9" fillId="2" borderId="3" xfId="0" applyFont="1" applyFill="1" applyBorder="1" applyAlignment="1">
      <alignment shrinkToFit="1"/>
    </xf>
    <xf numFmtId="0" fontId="8" fillId="2" borderId="13" xfId="0" applyFont="1" applyFill="1" applyBorder="1"/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65" fontId="8" fillId="2" borderId="14" xfId="0" applyNumberFormat="1" applyFont="1" applyFill="1" applyBorder="1"/>
    <xf numFmtId="165" fontId="8" fillId="2" borderId="14" xfId="0" applyNumberFormat="1" applyFont="1" applyFill="1" applyBorder="1" applyAlignment="1">
      <alignment shrinkToFit="1"/>
    </xf>
    <xf numFmtId="165" fontId="10" fillId="2" borderId="14" xfId="0" applyNumberFormat="1" applyFont="1" applyFill="1" applyBorder="1"/>
    <xf numFmtId="165" fontId="8" fillId="2" borderId="16" xfId="0" applyNumberFormat="1" applyFont="1" applyFill="1" applyBorder="1" applyAlignment="1">
      <alignment shrinkToFit="1"/>
    </xf>
    <xf numFmtId="0" fontId="1" fillId="2" borderId="0" xfId="0" applyFont="1" applyFill="1"/>
    <xf numFmtId="165" fontId="1" fillId="2" borderId="0" xfId="0" quotePrefix="1" applyNumberFormat="1" applyFont="1" applyFill="1" applyAlignment="1">
      <alignment horizontal="left"/>
    </xf>
    <xf numFmtId="165" fontId="1" fillId="2" borderId="0" xfId="0" applyNumberFormat="1" applyFont="1" applyFill="1"/>
    <xf numFmtId="0" fontId="3" fillId="2" borderId="0" xfId="0" applyFont="1" applyFill="1"/>
    <xf numFmtId="165" fontId="9" fillId="2" borderId="0" xfId="0" applyNumberFormat="1" applyFont="1" applyFill="1"/>
    <xf numFmtId="0" fontId="1" fillId="2" borderId="0" xfId="0" applyFont="1" applyFill="1" applyAlignment="1">
      <alignment vertical="center" wrapText="1"/>
    </xf>
    <xf numFmtId="0" fontId="1" fillId="2" borderId="0" xfId="0" quotePrefix="1" applyFont="1" applyFill="1"/>
    <xf numFmtId="0" fontId="1" fillId="2" borderId="0" xfId="0" quotePrefix="1" applyFont="1" applyFill="1" applyAlignment="1">
      <alignment horizontal="left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2" fillId="2" borderId="0" xfId="0" applyNumberFormat="1" applyFont="1" applyFill="1"/>
    <xf numFmtId="0" fontId="9" fillId="2" borderId="0" xfId="0" applyFont="1" applyFill="1"/>
    <xf numFmtId="165" fontId="10" fillId="2" borderId="0" xfId="0" applyNumberFormat="1" applyFont="1" applyFill="1"/>
    <xf numFmtId="0" fontId="9" fillId="2" borderId="0" xfId="0" applyFont="1" applyFill="1" applyAlignment="1">
      <alignment horizontal="left"/>
    </xf>
    <xf numFmtId="0" fontId="1" fillId="2" borderId="0" xfId="0" applyFont="1" applyFill="1" applyAlignment="1">
      <alignment shrinkToFit="1"/>
    </xf>
    <xf numFmtId="165" fontId="1" fillId="2" borderId="0" xfId="0" applyNumberFormat="1" applyFont="1" applyFill="1" applyAlignment="1">
      <alignment shrinkToFit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shrinkToFit="1"/>
    </xf>
    <xf numFmtId="0" fontId="1" fillId="0" borderId="0" xfId="2" quotePrefix="1" applyFont="1" applyAlignment="1">
      <alignment horizontal="left"/>
    </xf>
    <xf numFmtId="0" fontId="2" fillId="0" borderId="0" xfId="2" applyFont="1"/>
    <xf numFmtId="0" fontId="1" fillId="2" borderId="0" xfId="2" applyFont="1" applyFill="1"/>
    <xf numFmtId="0" fontId="1" fillId="2" borderId="0" xfId="2" applyFont="1" applyFill="1" applyAlignment="1">
      <alignment shrinkToFit="1"/>
    </xf>
    <xf numFmtId="0" fontId="1" fillId="2" borderId="0" xfId="2" quotePrefix="1" applyFont="1" applyFill="1"/>
    <xf numFmtId="0" fontId="1" fillId="2" borderId="0" xfId="2" quotePrefix="1" applyFont="1" applyFill="1" applyAlignment="1">
      <alignment horizontal="left"/>
    </xf>
    <xf numFmtId="0" fontId="3" fillId="2" borderId="0" xfId="2" applyFont="1" applyFill="1"/>
    <xf numFmtId="0" fontId="3" fillId="2" borderId="0" xfId="2" quotePrefix="1" applyFont="1" applyFill="1"/>
    <xf numFmtId="0" fontId="3" fillId="2" borderId="0" xfId="2" quotePrefix="1" applyFont="1" applyFill="1" applyAlignment="1">
      <alignment horizontal="center"/>
    </xf>
    <xf numFmtId="0" fontId="3" fillId="2" borderId="27" xfId="2" applyFont="1" applyFill="1" applyBorder="1" applyAlignment="1">
      <alignment horizontal="center" vertical="center"/>
    </xf>
    <xf numFmtId="0" fontId="3" fillId="2" borderId="28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7" xfId="2" quotePrefix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 shrinkToFit="1"/>
    </xf>
    <xf numFmtId="0" fontId="2" fillId="2" borderId="7" xfId="2" applyFont="1" applyFill="1" applyBorder="1" applyAlignment="1">
      <alignment horizontal="center"/>
    </xf>
    <xf numFmtId="0" fontId="2" fillId="2" borderId="21" xfId="2" applyFont="1" applyFill="1" applyBorder="1" applyAlignment="1">
      <alignment horizontal="center"/>
    </xf>
    <xf numFmtId="0" fontId="3" fillId="2" borderId="27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shrinkToFit="1"/>
    </xf>
    <xf numFmtId="0" fontId="4" fillId="2" borderId="7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shrinkToFit="1"/>
    </xf>
    <xf numFmtId="0" fontId="4" fillId="2" borderId="7" xfId="2" quotePrefix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29" xfId="2" applyFont="1" applyFill="1" applyBorder="1" applyAlignment="1">
      <alignment horizontal="center" vertical="center"/>
    </xf>
    <xf numFmtId="0" fontId="3" fillId="2" borderId="1" xfId="2" quotePrefix="1" applyFont="1" applyFill="1" applyBorder="1" applyAlignment="1">
      <alignment horizontal="center"/>
    </xf>
    <xf numFmtId="0" fontId="7" fillId="2" borderId="1" xfId="2" quotePrefix="1" applyFont="1" applyFill="1" applyBorder="1" applyAlignment="1">
      <alignment horizontal="center"/>
    </xf>
    <xf numFmtId="0" fontId="3" fillId="2" borderId="1" xfId="2" quotePrefix="1" applyFont="1" applyFill="1" applyBorder="1" applyAlignment="1">
      <alignment horizontal="center" shrinkToFi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7" fillId="2" borderId="2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 shrinkToFit="1"/>
    </xf>
    <xf numFmtId="0" fontId="4" fillId="2" borderId="1" xfId="2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shrinkToFit="1"/>
    </xf>
    <xf numFmtId="0" fontId="3" fillId="2" borderId="12" xfId="2" applyFont="1" applyFill="1" applyBorder="1" applyAlignment="1">
      <alignment horizontal="center"/>
    </xf>
    <xf numFmtId="0" fontId="3" fillId="2" borderId="30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 shrinkToFit="1"/>
    </xf>
    <xf numFmtId="0" fontId="3" fillId="2" borderId="14" xfId="2" quotePrefix="1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3" fillId="2" borderId="30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 shrinkToFit="1"/>
    </xf>
    <xf numFmtId="0" fontId="4" fillId="2" borderId="14" xfId="2" applyFont="1" applyFill="1" applyBorder="1" applyAlignment="1">
      <alignment horizontal="center"/>
    </xf>
    <xf numFmtId="164" fontId="3" fillId="2" borderId="14" xfId="2" applyNumberFormat="1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shrinkToFit="1"/>
    </xf>
    <xf numFmtId="0" fontId="8" fillId="2" borderId="7" xfId="2" applyFont="1" applyFill="1" applyBorder="1"/>
    <xf numFmtId="165" fontId="9" fillId="2" borderId="4" xfId="2" applyNumberFormat="1" applyFont="1" applyFill="1" applyBorder="1"/>
    <xf numFmtId="0" fontId="8" fillId="2" borderId="4" xfId="2" applyFont="1" applyFill="1" applyBorder="1"/>
    <xf numFmtId="165" fontId="8" fillId="2" borderId="4" xfId="2" applyNumberFormat="1" applyFont="1" applyFill="1" applyBorder="1"/>
    <xf numFmtId="165" fontId="10" fillId="2" borderId="23" xfId="1" applyFont="1" applyFill="1" applyBorder="1"/>
    <xf numFmtId="0" fontId="8" fillId="2" borderId="31" xfId="2" applyFont="1" applyFill="1" applyBorder="1"/>
    <xf numFmtId="165" fontId="8" fillId="2" borderId="3" xfId="2" applyNumberFormat="1" applyFont="1" applyFill="1" applyBorder="1"/>
    <xf numFmtId="165" fontId="8" fillId="2" borderId="2" xfId="2" applyNumberFormat="1" applyFont="1" applyFill="1" applyBorder="1" applyAlignment="1">
      <alignment shrinkToFit="1"/>
    </xf>
    <xf numFmtId="0" fontId="8" fillId="2" borderId="24" xfId="2" applyFont="1" applyFill="1" applyBorder="1" applyAlignment="1">
      <alignment shrinkToFit="1"/>
    </xf>
    <xf numFmtId="2" fontId="8" fillId="2" borderId="4" xfId="2" applyNumberFormat="1" applyFont="1" applyFill="1" applyBorder="1"/>
    <xf numFmtId="165" fontId="8" fillId="2" borderId="20" xfId="2" applyNumberFormat="1" applyFont="1" applyFill="1" applyBorder="1"/>
    <xf numFmtId="0" fontId="8" fillId="2" borderId="0" xfId="2" applyFont="1" applyFill="1"/>
    <xf numFmtId="0" fontId="8" fillId="2" borderId="3" xfId="2" applyFont="1" applyFill="1" applyBorder="1"/>
    <xf numFmtId="0" fontId="8" fillId="2" borderId="1" xfId="2" applyFont="1" applyFill="1" applyBorder="1"/>
    <xf numFmtId="0" fontId="8" fillId="2" borderId="29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shrinkToFit="1"/>
    </xf>
    <xf numFmtId="0" fontId="8" fillId="2" borderId="1" xfId="2" applyFont="1" applyFill="1" applyBorder="1" applyAlignment="1">
      <alignment shrinkToFit="1"/>
    </xf>
    <xf numFmtId="165" fontId="8" fillId="2" borderId="1" xfId="2" applyNumberFormat="1" applyFont="1" applyFill="1" applyBorder="1"/>
    <xf numFmtId="165" fontId="10" fillId="2" borderId="2" xfId="1" applyFont="1" applyFill="1" applyBorder="1"/>
    <xf numFmtId="0" fontId="8" fillId="2" borderId="29" xfId="2" applyFont="1" applyFill="1" applyBorder="1"/>
    <xf numFmtId="2" fontId="8" fillId="2" borderId="1" xfId="2" applyNumberFormat="1" applyFont="1" applyFill="1" applyBorder="1"/>
    <xf numFmtId="2" fontId="8" fillId="2" borderId="12" xfId="2" applyNumberFormat="1" applyFont="1" applyFill="1" applyBorder="1"/>
    <xf numFmtId="165" fontId="11" fillId="2" borderId="3" xfId="2" applyNumberFormat="1" applyFont="1" applyFill="1" applyBorder="1"/>
    <xf numFmtId="165" fontId="11" fillId="2" borderId="2" xfId="2" applyNumberFormat="1" applyFont="1" applyFill="1" applyBorder="1" applyAlignment="1">
      <alignment shrinkToFit="1"/>
    </xf>
    <xf numFmtId="165" fontId="8" fillId="2" borderId="12" xfId="2" applyNumberFormat="1" applyFont="1" applyFill="1" applyBorder="1"/>
    <xf numFmtId="165" fontId="11" fillId="2" borderId="3" xfId="2" applyNumberFormat="1" applyFont="1" applyFill="1" applyBorder="1" applyAlignment="1">
      <alignment shrinkToFit="1"/>
    </xf>
    <xf numFmtId="165" fontId="11" fillId="2" borderId="2" xfId="2" applyNumberFormat="1" applyFont="1" applyFill="1" applyBorder="1"/>
    <xf numFmtId="0" fontId="8" fillId="2" borderId="1" xfId="2" applyFont="1" applyFill="1" applyBorder="1" applyAlignment="1">
      <alignment horizontal="left" shrinkToFit="1"/>
    </xf>
    <xf numFmtId="0" fontId="9" fillId="2" borderId="3" xfId="2" applyFont="1" applyFill="1" applyBorder="1" applyAlignment="1">
      <alignment horizontal="left" shrinkToFit="1"/>
    </xf>
    <xf numFmtId="0" fontId="8" fillId="2" borderId="4" xfId="2" applyFont="1" applyFill="1" applyBorder="1" applyAlignment="1">
      <alignment shrinkToFit="1"/>
    </xf>
    <xf numFmtId="0" fontId="9" fillId="2" borderId="3" xfId="2" applyFont="1" applyFill="1" applyBorder="1"/>
    <xf numFmtId="165" fontId="8" fillId="2" borderId="11" xfId="2" applyNumberFormat="1" applyFont="1" applyFill="1" applyBorder="1"/>
    <xf numFmtId="0" fontId="8" fillId="2" borderId="32" xfId="2" applyFont="1" applyFill="1" applyBorder="1" applyAlignment="1">
      <alignment shrinkToFit="1"/>
    </xf>
    <xf numFmtId="0" fontId="8" fillId="2" borderId="5" xfId="2" applyFont="1" applyFill="1" applyBorder="1" applyAlignment="1">
      <alignment shrinkToFit="1"/>
    </xf>
    <xf numFmtId="165" fontId="8" fillId="2" borderId="5" xfId="2" applyNumberFormat="1" applyFont="1" applyFill="1" applyBorder="1"/>
    <xf numFmtId="0" fontId="8" fillId="2" borderId="5" xfId="2" applyFont="1" applyFill="1" applyBorder="1"/>
    <xf numFmtId="165" fontId="10" fillId="2" borderId="10" xfId="1" applyFont="1" applyFill="1" applyBorder="1"/>
    <xf numFmtId="0" fontId="8" fillId="2" borderId="30" xfId="2" applyFont="1" applyFill="1" applyBorder="1"/>
    <xf numFmtId="165" fontId="8" fillId="2" borderId="15" xfId="2" applyNumberFormat="1" applyFont="1" applyFill="1" applyBorder="1"/>
    <xf numFmtId="0" fontId="8" fillId="2" borderId="33" xfId="2" applyFont="1" applyFill="1" applyBorder="1"/>
    <xf numFmtId="2" fontId="8" fillId="2" borderId="5" xfId="2" applyNumberFormat="1" applyFont="1" applyFill="1" applyBorder="1"/>
    <xf numFmtId="165" fontId="8" fillId="2" borderId="17" xfId="2" applyNumberFormat="1" applyFont="1" applyFill="1" applyBorder="1"/>
    <xf numFmtId="0" fontId="8" fillId="2" borderId="27" xfId="2" applyFont="1" applyFill="1" applyBorder="1" applyAlignment="1">
      <alignment horizontal="center" vertical="center"/>
    </xf>
    <xf numFmtId="0" fontId="8" fillId="2" borderId="28" xfId="2" applyFont="1" applyFill="1" applyBorder="1" applyAlignment="1">
      <alignment shrinkToFit="1"/>
    </xf>
    <xf numFmtId="0" fontId="8" fillId="2" borderId="7" xfId="2" applyFont="1" applyFill="1" applyBorder="1" applyAlignment="1">
      <alignment shrinkToFit="1"/>
    </xf>
    <xf numFmtId="165" fontId="8" fillId="2" borderId="7" xfId="2" applyNumberFormat="1" applyFont="1" applyFill="1" applyBorder="1"/>
    <xf numFmtId="165" fontId="10" fillId="2" borderId="21" xfId="1" applyFont="1" applyFill="1" applyBorder="1"/>
    <xf numFmtId="0" fontId="8" fillId="2" borderId="27" xfId="2" applyFont="1" applyFill="1" applyBorder="1"/>
    <xf numFmtId="165" fontId="8" fillId="2" borderId="10" xfId="2" applyNumberFormat="1" applyFont="1" applyFill="1" applyBorder="1" applyAlignment="1">
      <alignment shrinkToFit="1"/>
    </xf>
    <xf numFmtId="2" fontId="8" fillId="2" borderId="7" xfId="2" applyNumberFormat="1" applyFont="1" applyFill="1" applyBorder="1"/>
    <xf numFmtId="165" fontId="8" fillId="2" borderId="9" xfId="2" applyNumberFormat="1" applyFont="1" applyFill="1" applyBorder="1"/>
    <xf numFmtId="0" fontId="9" fillId="2" borderId="29" xfId="2" applyFont="1" applyFill="1" applyBorder="1" applyAlignment="1">
      <alignment horizontal="center" vertical="center" shrinkToFit="1"/>
    </xf>
    <xf numFmtId="0" fontId="9" fillId="2" borderId="3" xfId="2" applyFont="1" applyFill="1" applyBorder="1" applyAlignment="1">
      <alignment horizontal="center" shrinkToFit="1"/>
    </xf>
    <xf numFmtId="0" fontId="9" fillId="2" borderId="1" xfId="2" applyFont="1" applyFill="1" applyBorder="1" applyAlignment="1">
      <alignment shrinkToFit="1"/>
    </xf>
    <xf numFmtId="165" fontId="9" fillId="2" borderId="1" xfId="2" applyNumberFormat="1" applyFont="1" applyFill="1" applyBorder="1" applyAlignment="1">
      <alignment shrinkToFit="1"/>
    </xf>
    <xf numFmtId="165" fontId="9" fillId="2" borderId="2" xfId="2" applyNumberFormat="1" applyFont="1" applyFill="1" applyBorder="1" applyAlignment="1">
      <alignment shrinkToFit="1"/>
    </xf>
    <xf numFmtId="165" fontId="9" fillId="2" borderId="29" xfId="2" applyNumberFormat="1" applyFont="1" applyFill="1" applyBorder="1" applyAlignment="1">
      <alignment shrinkToFit="1"/>
    </xf>
    <xf numFmtId="165" fontId="9" fillId="2" borderId="3" xfId="2" applyNumberFormat="1" applyFont="1" applyFill="1" applyBorder="1" applyAlignment="1">
      <alignment shrinkToFit="1"/>
    </xf>
    <xf numFmtId="165" fontId="9" fillId="2" borderId="12" xfId="2" applyNumberFormat="1" applyFont="1" applyFill="1" applyBorder="1" applyAlignment="1">
      <alignment shrinkToFit="1"/>
    </xf>
    <xf numFmtId="0" fontId="9" fillId="2" borderId="30" xfId="2" applyFont="1" applyFill="1" applyBorder="1" applyAlignment="1">
      <alignment shrinkToFit="1"/>
    </xf>
    <xf numFmtId="0" fontId="9" fillId="2" borderId="0" xfId="2" applyFont="1" applyFill="1" applyAlignment="1">
      <alignment shrinkToFit="1"/>
    </xf>
    <xf numFmtId="165" fontId="9" fillId="2" borderId="0" xfId="2" applyNumberFormat="1" applyFont="1" applyFill="1" applyAlignment="1">
      <alignment shrinkToFit="1"/>
    </xf>
    <xf numFmtId="0" fontId="8" fillId="2" borderId="30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/>
    </xf>
    <xf numFmtId="0" fontId="8" fillId="2" borderId="14" xfId="2" applyFont="1" applyFill="1" applyBorder="1"/>
    <xf numFmtId="165" fontId="8" fillId="2" borderId="14" xfId="2" applyNumberFormat="1" applyFont="1" applyFill="1" applyBorder="1"/>
    <xf numFmtId="165" fontId="8" fillId="2" borderId="14" xfId="2" applyNumberFormat="1" applyFont="1" applyFill="1" applyBorder="1" applyAlignment="1">
      <alignment shrinkToFit="1"/>
    </xf>
    <xf numFmtId="165" fontId="10" fillId="2" borderId="14" xfId="2" applyNumberFormat="1" applyFont="1" applyFill="1" applyBorder="1"/>
    <xf numFmtId="165" fontId="10" fillId="2" borderId="22" xfId="2" applyNumberFormat="1" applyFont="1" applyFill="1" applyBorder="1"/>
    <xf numFmtId="165" fontId="8" fillId="2" borderId="30" xfId="2" applyNumberFormat="1" applyFont="1" applyFill="1" applyBorder="1"/>
    <xf numFmtId="165" fontId="8" fillId="2" borderId="16" xfId="2" applyNumberFormat="1" applyFont="1" applyFill="1" applyBorder="1" applyAlignment="1">
      <alignment shrinkToFit="1"/>
    </xf>
    <xf numFmtId="0" fontId="8" fillId="2" borderId="34" xfId="2" applyFont="1" applyFill="1" applyBorder="1"/>
    <xf numFmtId="0" fontId="8" fillId="2" borderId="14" xfId="2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shrinkToFit="1"/>
    </xf>
    <xf numFmtId="165" fontId="1" fillId="2" borderId="0" xfId="2" quotePrefix="1" applyNumberFormat="1" applyFont="1" applyFill="1" applyAlignment="1">
      <alignment horizontal="left"/>
    </xf>
    <xf numFmtId="165" fontId="1" fillId="2" borderId="0" xfId="2" applyNumberFormat="1" applyFont="1" applyFill="1"/>
    <xf numFmtId="165" fontId="1" fillId="2" borderId="0" xfId="2" applyNumberFormat="1" applyFont="1" applyFill="1" applyAlignment="1">
      <alignment shrinkToFit="1"/>
    </xf>
    <xf numFmtId="0" fontId="1" fillId="2" borderId="0" xfId="2" applyFont="1" applyFill="1" applyAlignment="1">
      <alignment horizontal="center"/>
    </xf>
    <xf numFmtId="0" fontId="1" fillId="0" borderId="0" xfId="2" applyFont="1" applyAlignment="1">
      <alignment horizontal="center" vertical="center" wrapText="1"/>
    </xf>
    <xf numFmtId="165" fontId="1" fillId="0" borderId="0" xfId="2" applyNumberFormat="1" applyFont="1" applyAlignment="1">
      <alignment vertical="center" wrapText="1"/>
    </xf>
    <xf numFmtId="165" fontId="2" fillId="2" borderId="0" xfId="2" applyNumberFormat="1" applyFont="1" applyFill="1"/>
    <xf numFmtId="165" fontId="2" fillId="0" borderId="0" xfId="2" applyNumberFormat="1" applyFont="1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/>
    </xf>
    <xf numFmtId="165" fontId="9" fillId="0" borderId="0" xfId="2" applyNumberFormat="1" applyFont="1"/>
    <xf numFmtId="165" fontId="9" fillId="2" borderId="0" xfId="2" applyNumberFormat="1" applyFont="1" applyFill="1"/>
    <xf numFmtId="0" fontId="9" fillId="0" borderId="0" xfId="2" applyFont="1"/>
    <xf numFmtId="165" fontId="10" fillId="0" borderId="0" xfId="2" applyNumberFormat="1" applyFont="1"/>
    <xf numFmtId="0" fontId="9" fillId="2" borderId="0" xfId="2" applyFont="1" applyFill="1"/>
    <xf numFmtId="165" fontId="10" fillId="2" borderId="0" xfId="2" applyNumberFormat="1" applyFont="1" applyFill="1"/>
    <xf numFmtId="0" fontId="9" fillId="2" borderId="0" xfId="2" applyFont="1" applyFill="1" applyAlignment="1">
      <alignment horizontal="left"/>
    </xf>
    <xf numFmtId="0" fontId="1" fillId="2" borderId="0" xfId="2" applyFont="1" applyFill="1" applyAlignment="1">
      <alignment vertical="center" wrapText="1"/>
    </xf>
    <xf numFmtId="0" fontId="6" fillId="0" borderId="0" xfId="2" applyFont="1"/>
    <xf numFmtId="0" fontId="8" fillId="2" borderId="1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left" shrinkToFit="1"/>
    </xf>
    <xf numFmtId="0" fontId="8" fillId="2" borderId="11" xfId="2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3" fillId="2" borderId="8" xfId="2" quotePrefix="1" applyFont="1" applyFill="1" applyBorder="1" applyAlignment="1">
      <alignment horizontal="center" vertical="center" wrapText="1"/>
    </xf>
    <xf numFmtId="0" fontId="3" fillId="2" borderId="25" xfId="2" quotePrefix="1" applyFont="1" applyFill="1" applyBorder="1" applyAlignment="1">
      <alignment horizontal="center" vertical="center" wrapText="1"/>
    </xf>
    <xf numFmtId="0" fontId="3" fillId="2" borderId="26" xfId="2" quotePrefix="1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25" xfId="2" applyFont="1" applyFill="1" applyBorder="1" applyAlignment="1">
      <alignment horizontal="center" vertical="center" wrapText="1"/>
    </xf>
    <xf numFmtId="0" fontId="3" fillId="2" borderId="26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165" fontId="13" fillId="2" borderId="8" xfId="1" applyFont="1" applyFill="1" applyBorder="1" applyAlignment="1">
      <alignment horizontal="center" vertical="center" wrapText="1" shrinkToFit="1"/>
    </xf>
    <xf numFmtId="165" fontId="13" fillId="2" borderId="25" xfId="1" applyFont="1" applyFill="1" applyBorder="1" applyAlignment="1">
      <alignment horizontal="center" vertical="center" wrapText="1" shrinkToFit="1"/>
    </xf>
    <xf numFmtId="165" fontId="13" fillId="2" borderId="26" xfId="1" applyFont="1" applyFill="1" applyBorder="1" applyAlignment="1">
      <alignment horizontal="center" vertical="center" wrapText="1" shrinkToFit="1"/>
    </xf>
    <xf numFmtId="0" fontId="14" fillId="2" borderId="8" xfId="0" quotePrefix="1" applyFont="1" applyFill="1" applyBorder="1" applyAlignment="1">
      <alignment horizontal="center" wrapText="1" shrinkToFit="1"/>
    </xf>
    <xf numFmtId="0" fontId="14" fillId="2" borderId="25" xfId="0" quotePrefix="1" applyFont="1" applyFill="1" applyBorder="1" applyAlignment="1">
      <alignment horizontal="center" wrapText="1" shrinkToFit="1"/>
    </xf>
    <xf numFmtId="0" fontId="14" fillId="2" borderId="26" xfId="0" quotePrefix="1" applyFont="1" applyFill="1" applyBorder="1" applyAlignment="1">
      <alignment horizontal="center" wrapText="1" shrinkToFit="1"/>
    </xf>
    <xf numFmtId="0" fontId="1" fillId="2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3" fillId="2" borderId="0" xfId="2" applyFont="1" applyFill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165" fontId="2" fillId="0" borderId="0" xfId="2" applyNumberFormat="1" applyFont="1" applyAlignment="1">
      <alignment horizontal="center"/>
    </xf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165" fontId="9" fillId="0" borderId="0" xfId="2" applyNumberFormat="1" applyFont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3" fillId="2" borderId="8" xfId="0" quotePrefix="1" applyFont="1" applyFill="1" applyBorder="1" applyAlignment="1">
      <alignment horizontal="center" vertical="center" wrapText="1"/>
    </xf>
    <xf numFmtId="0" fontId="3" fillId="2" borderId="25" xfId="0" quotePrefix="1" applyFont="1" applyFill="1" applyBorder="1" applyAlignment="1">
      <alignment horizontal="center" vertical="center" wrapText="1"/>
    </xf>
    <xf numFmtId="0" fontId="3" fillId="2" borderId="26" xfId="0" quotePrefix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shrinkToFit="1"/>
    </xf>
    <xf numFmtId="0" fontId="8" fillId="2" borderId="31" xfId="0" applyFont="1" applyFill="1" applyBorder="1"/>
    <xf numFmtId="0" fontId="8" fillId="2" borderId="24" xfId="0" applyFont="1" applyFill="1" applyBorder="1" applyAlignment="1">
      <alignment shrinkToFit="1"/>
    </xf>
    <xf numFmtId="0" fontId="8" fillId="2" borderId="29" xfId="0" applyFont="1" applyFill="1" applyBorder="1"/>
    <xf numFmtId="165" fontId="8" fillId="2" borderId="3" xfId="0" applyNumberFormat="1" applyFont="1" applyFill="1" applyBorder="1" applyAlignment="1">
      <alignment shrinkToFit="1"/>
    </xf>
    <xf numFmtId="165" fontId="8" fillId="2" borderId="2" xfId="0" applyNumberFormat="1" applyFont="1" applyFill="1" applyBorder="1"/>
    <xf numFmtId="0" fontId="9" fillId="2" borderId="3" xfId="0" applyFont="1" applyFill="1" applyBorder="1" applyAlignment="1">
      <alignment horizontal="left" shrinkToFit="1"/>
    </xf>
    <xf numFmtId="0" fontId="9" fillId="2" borderId="3" xfId="0" applyFont="1" applyFill="1" applyBorder="1"/>
    <xf numFmtId="0" fontId="8" fillId="2" borderId="29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shrinkToFit="1"/>
    </xf>
    <xf numFmtId="0" fontId="8" fillId="2" borderId="30" xfId="0" applyFont="1" applyFill="1" applyBorder="1"/>
    <xf numFmtId="0" fontId="8" fillId="2" borderId="33" xfId="0" applyFont="1" applyFill="1" applyBorder="1"/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shrinkToFit="1"/>
    </xf>
    <xf numFmtId="0" fontId="8" fillId="2" borderId="27" xfId="0" applyFont="1" applyFill="1" applyBorder="1"/>
    <xf numFmtId="0" fontId="9" fillId="2" borderId="29" xfId="0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center" shrinkToFit="1"/>
    </xf>
    <xf numFmtId="165" fontId="9" fillId="2" borderId="29" xfId="0" applyNumberFormat="1" applyFont="1" applyFill="1" applyBorder="1" applyAlignment="1">
      <alignment shrinkToFit="1"/>
    </xf>
    <xf numFmtId="0" fontId="9" fillId="2" borderId="30" xfId="0" applyFont="1" applyFill="1" applyBorder="1" applyAlignment="1">
      <alignment shrinkToFit="1"/>
    </xf>
    <xf numFmtId="0" fontId="8" fillId="2" borderId="3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165" fontId="10" fillId="2" borderId="22" xfId="0" applyNumberFormat="1" applyFont="1" applyFill="1" applyBorder="1"/>
    <xf numFmtId="165" fontId="8" fillId="2" borderId="30" xfId="0" applyNumberFormat="1" applyFont="1" applyFill="1" applyBorder="1"/>
    <xf numFmtId="0" fontId="8" fillId="2" borderId="34" xfId="0" applyFont="1" applyFill="1" applyBorder="1"/>
    <xf numFmtId="165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D8E35DC-8A97-44EA-901E-7096BE8B4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5B529-188A-4879-9A5E-0F5585D8E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ADF3A1-3D58-4C55-A559-E6EA1F3C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4B1DE-1FE3-4E42-9776-089E4619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6F7CD-F9E4-4DBD-B752-C46964D35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5D7AC-9F0D-41C2-80A0-9247C8268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FB7C3-9F4A-4A00-B9F9-9780895F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EA4204-64E5-4231-BD30-A470ABFAC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8FE5B-E447-4FA0-A846-6790991CC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D1874-77ED-4C9B-A211-5BE0BD2DB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32557-02EA-4A9B-A5EC-44148DA4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3F57D-55D3-454A-84A5-CBA07EE70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CAE52-5779-4A02-AE88-69BDFC6E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E513-0F4A-4E67-897C-8502B91DE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41371-D4A6-4819-807F-13479C91F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47575" y="31751"/>
          <a:ext cx="1355725" cy="1300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A35-E39F-4295-9313-8F1C1C60C9B5}">
  <sheetPr>
    <pageSetUpPr fitToPage="1"/>
  </sheetPr>
  <dimension ref="A1:IK47"/>
  <sheetViews>
    <sheetView tabSelected="1" view="pageBreakPreview" topLeftCell="AR3" zoomScale="60" zoomScaleNormal="60" workbookViewId="0">
      <selection activeCell="AX7" sqref="AX7"/>
    </sheetView>
  </sheetViews>
  <sheetFormatPr defaultColWidth="9.140625" defaultRowHeight="23.1" customHeight="1" x14ac:dyDescent="0.35"/>
  <cols>
    <col min="1" max="1" width="4.85546875" style="326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152" customWidth="1"/>
    <col min="30" max="30" width="16.85546875" style="152" customWidth="1"/>
    <col min="31" max="31" width="17.28515625" style="167" customWidth="1"/>
    <col min="32" max="32" width="4.85546875" style="152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71" width="9.140625" style="152"/>
    <col min="72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112</v>
      </c>
      <c r="P4" s="371"/>
      <c r="Q4" s="371"/>
      <c r="R4" s="371"/>
      <c r="S4" s="371"/>
      <c r="AK4" s="155"/>
      <c r="AP4" s="372" t="s">
        <v>113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152" t="s">
        <v>2</v>
      </c>
    </row>
    <row r="7" spans="1:245" s="65" customFormat="1" ht="23.1" customHeight="1" x14ac:dyDescent="0.35">
      <c r="A7" s="383"/>
      <c r="B7" s="384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P7" s="53" t="s">
        <v>6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385" t="s">
        <v>15</v>
      </c>
      <c r="X7" s="386"/>
      <c r="Y7" s="58" t="s">
        <v>16</v>
      </c>
      <c r="Z7" s="53" t="s">
        <v>8</v>
      </c>
      <c r="AA7" s="53" t="s">
        <v>17</v>
      </c>
      <c r="AB7" s="55" t="s">
        <v>18</v>
      </c>
      <c r="AC7" s="60" t="s">
        <v>19</v>
      </c>
      <c r="AD7" s="54" t="s">
        <v>5</v>
      </c>
      <c r="AE7" s="62"/>
      <c r="AF7" s="386"/>
      <c r="AG7" s="384"/>
      <c r="AH7" s="53"/>
      <c r="AI7" s="53" t="s">
        <v>6</v>
      </c>
      <c r="AJ7" s="54" t="s">
        <v>7</v>
      </c>
      <c r="AK7" s="53" t="s">
        <v>8</v>
      </c>
      <c r="AL7" s="53" t="s">
        <v>8</v>
      </c>
      <c r="AM7" s="53" t="s">
        <v>109</v>
      </c>
      <c r="AN7" s="53" t="s">
        <v>8</v>
      </c>
      <c r="AO7" s="53"/>
      <c r="AP7" s="53"/>
      <c r="AQ7" s="387" t="s">
        <v>89</v>
      </c>
      <c r="AR7" s="53" t="s">
        <v>114</v>
      </c>
      <c r="AS7" s="53" t="s">
        <v>9</v>
      </c>
      <c r="AT7" s="54" t="s">
        <v>10</v>
      </c>
      <c r="AU7" s="53" t="s">
        <v>11</v>
      </c>
      <c r="AV7" s="53" t="s">
        <v>9</v>
      </c>
      <c r="AW7" s="53" t="s">
        <v>12</v>
      </c>
      <c r="AX7" s="54" t="s">
        <v>106</v>
      </c>
      <c r="AY7" s="53" t="s">
        <v>13</v>
      </c>
      <c r="AZ7" s="53" t="s">
        <v>14</v>
      </c>
      <c r="BA7" s="53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388" t="s">
        <v>20</v>
      </c>
      <c r="B8" s="61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P8" s="65" t="s">
        <v>30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389" t="s">
        <v>45</v>
      </c>
      <c r="X8" s="390" t="s">
        <v>20</v>
      </c>
      <c r="Y8" s="72"/>
      <c r="Z8" s="65" t="s">
        <v>33</v>
      </c>
      <c r="AA8" s="74"/>
      <c r="AB8" s="75" t="s">
        <v>39</v>
      </c>
      <c r="AC8" s="76"/>
      <c r="AD8" s="67" t="s">
        <v>25</v>
      </c>
      <c r="AE8" s="62"/>
      <c r="AF8" s="390" t="s">
        <v>20</v>
      </c>
      <c r="AG8" s="61" t="s">
        <v>21</v>
      </c>
      <c r="AH8" s="65" t="s">
        <v>22</v>
      </c>
      <c r="AI8" s="65" t="s">
        <v>30</v>
      </c>
      <c r="AJ8" s="65" t="s">
        <v>115</v>
      </c>
      <c r="AK8" s="65" t="s">
        <v>25</v>
      </c>
      <c r="AL8" s="65" t="s">
        <v>31</v>
      </c>
      <c r="AM8" s="65" t="s">
        <v>32</v>
      </c>
      <c r="AN8" s="65" t="s">
        <v>33</v>
      </c>
      <c r="AO8" s="65" t="s">
        <v>34</v>
      </c>
      <c r="AP8" s="65" t="s">
        <v>35</v>
      </c>
      <c r="AQ8" s="391"/>
      <c r="AR8" s="65" t="s">
        <v>36</v>
      </c>
      <c r="AS8" s="65" t="s">
        <v>8</v>
      </c>
      <c r="AT8" s="65" t="s">
        <v>37</v>
      </c>
      <c r="AU8" s="65" t="s">
        <v>38</v>
      </c>
      <c r="AV8" s="65" t="s">
        <v>10</v>
      </c>
      <c r="AW8" s="65" t="s">
        <v>39</v>
      </c>
      <c r="AX8" s="65" t="s">
        <v>25</v>
      </c>
      <c r="AY8" s="65" t="s">
        <v>25</v>
      </c>
      <c r="AZ8" s="65" t="s">
        <v>40</v>
      </c>
      <c r="BA8" s="65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392"/>
      <c r="B9" s="393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P9" s="79" t="s">
        <v>46</v>
      </c>
      <c r="Q9" s="79" t="s">
        <v>49</v>
      </c>
      <c r="R9" s="79" t="s">
        <v>49</v>
      </c>
      <c r="S9" s="82"/>
      <c r="T9" s="79" t="s">
        <v>49</v>
      </c>
      <c r="U9" s="79"/>
      <c r="V9" s="83"/>
      <c r="W9" s="394"/>
      <c r="X9" s="395"/>
      <c r="Y9" s="85"/>
      <c r="Z9" s="79"/>
      <c r="AA9" s="87"/>
      <c r="AB9" s="81"/>
      <c r="AC9" s="88"/>
      <c r="AD9" s="79"/>
      <c r="AE9" s="62"/>
      <c r="AF9" s="395"/>
      <c r="AG9" s="393"/>
      <c r="AH9" s="80"/>
      <c r="AI9" s="80" t="s">
        <v>46</v>
      </c>
      <c r="AJ9" s="80" t="s">
        <v>47</v>
      </c>
      <c r="AK9" s="80" t="s">
        <v>36</v>
      </c>
      <c r="AL9" s="79" t="s">
        <v>36</v>
      </c>
      <c r="AM9" s="79" t="s">
        <v>36</v>
      </c>
      <c r="AN9" s="79"/>
      <c r="AO9" s="79"/>
      <c r="AP9" s="79"/>
      <c r="AQ9" s="396"/>
      <c r="AR9" s="82" t="s">
        <v>48</v>
      </c>
      <c r="AS9" s="79" t="s">
        <v>49</v>
      </c>
      <c r="AT9" s="79" t="s">
        <v>50</v>
      </c>
      <c r="AU9" s="79" t="s">
        <v>36</v>
      </c>
      <c r="AV9" s="79" t="s">
        <v>49</v>
      </c>
      <c r="AW9" s="82"/>
      <c r="AX9" s="79" t="s">
        <v>36</v>
      </c>
      <c r="AY9" s="79" t="s">
        <v>36</v>
      </c>
      <c r="AZ9" s="79" t="s">
        <v>51</v>
      </c>
      <c r="BA9" s="79"/>
      <c r="BB9" s="79" t="s">
        <v>49</v>
      </c>
      <c r="BC9" s="222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397" t="s">
        <v>2</v>
      </c>
      <c r="B10" s="398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230"/>
      <c r="X10" s="399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399" t="s">
        <v>2</v>
      </c>
      <c r="AG10" s="400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401">
        <v>1</v>
      </c>
      <c r="B11" s="144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8">
        <f>ROUND(J11/6/31/60*(N11+M11*60+L11*6*60),2)</f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44">
        <f>+AD11-V11</f>
        <v>15525.689999999999</v>
      </c>
      <c r="X11" s="401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104">
        <f>+O11-U11</f>
        <v>31051.69</v>
      </c>
      <c r="AE11" s="105">
        <f>(+O11-U11)/2</f>
        <v>15525.844999999999</v>
      </c>
      <c r="AF11" s="401">
        <v>1</v>
      </c>
      <c r="AG11" s="144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401"/>
      <c r="B12" s="144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8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44" t="s">
        <v>2</v>
      </c>
      <c r="X12" s="401"/>
      <c r="Y12" s="36"/>
      <c r="Z12" s="37"/>
      <c r="AA12" s="28"/>
      <c r="AB12" s="28"/>
      <c r="AC12" s="33"/>
      <c r="AD12" s="402"/>
      <c r="AE12" s="403"/>
      <c r="AF12" s="401"/>
      <c r="AG12" s="144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401">
        <v>2</v>
      </c>
      <c r="B13" s="144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8">
        <f>ROUND(J13/6/31/60*(N13+M13*60+L13*6*60),2)</f>
        <v>1106.77</v>
      </c>
      <c r="L13" s="25">
        <v>1</v>
      </c>
      <c r="M13" s="25">
        <v>0</v>
      </c>
      <c r="N13" s="25">
        <v>0</v>
      </c>
      <c r="O13" s="23">
        <f>J13-K13</f>
        <v>33203.230000000003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2087.3599999999997</v>
      </c>
      <c r="S13" s="22">
        <f t="shared" ref="S13" si="5">ROUNDDOWN(I13*5%/2,2)</f>
        <v>857.75</v>
      </c>
      <c r="T13" s="22">
        <f t="shared" ref="T13" si="6">SUM(AX13:BA13)</f>
        <v>12916.19</v>
      </c>
      <c r="U13" s="23">
        <f>P13+Q13+R13+S13+T13</f>
        <v>28203.229999999996</v>
      </c>
      <c r="V13" s="26">
        <f t="shared" si="2"/>
        <v>2500</v>
      </c>
      <c r="W13" s="244">
        <f>+AD13-V13</f>
        <v>2500.0000000000073</v>
      </c>
      <c r="X13" s="401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104">
        <f>+O13-U13</f>
        <v>5000.0000000000073</v>
      </c>
      <c r="AE13" s="105">
        <f>(+O13-U13)/2</f>
        <v>2500.0000000000036</v>
      </c>
      <c r="AF13" s="401">
        <v>2</v>
      </c>
      <c r="AG13" s="144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9">
        <v>200</v>
      </c>
      <c r="AU13" s="22">
        <v>1887.36</v>
      </c>
      <c r="AV13" s="22">
        <f>SUM(AT13:AU13)</f>
        <v>2087.3599999999997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5599.85</v>
      </c>
      <c r="BA13" s="22">
        <v>100</v>
      </c>
      <c r="BB13" s="22">
        <f>SUM(AX13:BA13)</f>
        <v>12916.19</v>
      </c>
      <c r="BC13" s="33">
        <f>AI13+AS13+AV13+AW13+BB13</f>
        <v>28203.229999999996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401"/>
      <c r="B14" s="144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8"/>
      <c r="O14" s="23"/>
      <c r="Q14" s="22"/>
      <c r="R14" s="22"/>
      <c r="S14" s="22"/>
      <c r="T14" s="22"/>
      <c r="U14" s="23"/>
      <c r="V14" s="26">
        <f t="shared" si="2"/>
        <v>0</v>
      </c>
      <c r="W14" s="244" t="s">
        <v>2</v>
      </c>
      <c r="X14" s="401"/>
      <c r="Y14" s="36"/>
      <c r="Z14" s="37"/>
      <c r="AA14" s="28"/>
      <c r="AB14" s="28"/>
      <c r="AC14" s="33"/>
      <c r="AD14" s="402"/>
      <c r="AE14" s="403"/>
      <c r="AF14" s="401"/>
      <c r="AG14" s="144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 t="s">
        <v>116</v>
      </c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401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ref="F15:F16" si="11">SUM(D15:E15)</f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8">
        <f>ROUND(J15/6/31/60*(N15+M15*60+L15*6*60),2)</f>
        <v>0</v>
      </c>
      <c r="O15" s="23">
        <f>J15-K15</f>
        <v>37384</v>
      </c>
      <c r="P15" s="22">
        <v>1807.73</v>
      </c>
      <c r="Q15" s="22">
        <f t="shared" ref="Q15" si="12">SUM(AJ15:AR15)</f>
        <v>10798.97</v>
      </c>
      <c r="R15" s="22">
        <f t="shared" ref="R15" si="13">SUM(AT15:AU15)</f>
        <v>200</v>
      </c>
      <c r="S15" s="22">
        <f t="shared" ref="S15" si="14">ROUNDDOWN(I15*5%/2,2)</f>
        <v>934.6</v>
      </c>
      <c r="T15" s="22">
        <f t="shared" ref="T15" si="15">SUM(AX15:BA15)</f>
        <v>14904.26</v>
      </c>
      <c r="U15" s="23">
        <f>P15+Q15+R15+S15+T15</f>
        <v>28645.559999999998</v>
      </c>
      <c r="V15" s="26">
        <f t="shared" si="2"/>
        <v>4369</v>
      </c>
      <c r="W15" s="26">
        <f>+AD15-V15</f>
        <v>4369.4400000000023</v>
      </c>
      <c r="X15" s="401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6">ROUNDUP(I15*5%/2,2)</f>
        <v>934.6</v>
      </c>
      <c r="AC15" s="30">
        <v>200</v>
      </c>
      <c r="AD15" s="104">
        <f>+O15-U15</f>
        <v>8738.4400000000023</v>
      </c>
      <c r="AE15" s="105">
        <f>(+O15-U15)/2</f>
        <v>4369.2200000000012</v>
      </c>
      <c r="AF15" s="401">
        <v>3</v>
      </c>
      <c r="AG15" s="20" t="s">
        <v>56</v>
      </c>
      <c r="AH15" s="41" t="s">
        <v>53</v>
      </c>
      <c r="AI15" s="22">
        <f t="shared" ref="AI15" si="17">P15</f>
        <v>1807.73</v>
      </c>
      <c r="AJ15" s="22">
        <f t="shared" ref="AJ15" si="18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9">ROUNDDOWN(I15*5%/2,2)</f>
        <v>934.6</v>
      </c>
      <c r="AX15" s="22">
        <v>9470.26</v>
      </c>
      <c r="AY15" s="22">
        <v>0</v>
      </c>
      <c r="AZ15" s="22">
        <v>5334</v>
      </c>
      <c r="BA15" s="22">
        <v>100</v>
      </c>
      <c r="BB15" s="22">
        <f>SUM(AX15:BA15)</f>
        <v>14904.26</v>
      </c>
      <c r="BC15" s="33">
        <f>AI15+AS15+AV15+AW15+BB15</f>
        <v>28645.559999999998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401"/>
      <c r="B16" s="20"/>
      <c r="C16" s="25"/>
      <c r="D16" s="22"/>
      <c r="E16" s="22"/>
      <c r="F16" s="22">
        <f t="shared" si="11"/>
        <v>0</v>
      </c>
      <c r="G16" s="22"/>
      <c r="H16" s="22"/>
      <c r="I16" s="22">
        <f t="shared" si="1"/>
        <v>0</v>
      </c>
      <c r="J16" s="23"/>
      <c r="K16" s="96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401"/>
      <c r="Y16" s="36"/>
      <c r="Z16" s="37"/>
      <c r="AA16" s="28"/>
      <c r="AB16" s="28"/>
      <c r="AC16" s="33"/>
      <c r="AD16" s="402"/>
      <c r="AE16" s="403"/>
      <c r="AF16" s="401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401">
        <v>4</v>
      </c>
      <c r="B17" s="144" t="s">
        <v>57</v>
      </c>
      <c r="C17" s="41" t="s">
        <v>96</v>
      </c>
      <c r="D17" s="22">
        <v>29165</v>
      </c>
      <c r="E17" s="22">
        <v>1540</v>
      </c>
      <c r="F17" s="22">
        <v>32870</v>
      </c>
      <c r="G17" s="22">
        <v>1551</v>
      </c>
      <c r="H17" s="22"/>
      <c r="I17" s="22">
        <f t="shared" si="1"/>
        <v>34421</v>
      </c>
      <c r="J17" s="23">
        <f>I17</f>
        <v>34421</v>
      </c>
      <c r="K17" s="28">
        <f>ROUND(J17/6/31/60*(N17+M17*60+L17*6*60),2)</f>
        <v>0</v>
      </c>
      <c r="O17" s="23">
        <f>J17-K17</f>
        <v>34421</v>
      </c>
      <c r="P17" s="22">
        <v>1414.39</v>
      </c>
      <c r="Q17" s="22">
        <f t="shared" ref="Q17" si="20">SUM(AJ17:AR17)</f>
        <v>7686.59</v>
      </c>
      <c r="R17" s="22">
        <f t="shared" ref="R17" si="21">SUM(AT17:AU17)</f>
        <v>200</v>
      </c>
      <c r="S17" s="22">
        <f t="shared" ref="S17" si="22">ROUNDDOWN(I17*5%/2,2)</f>
        <v>860.52</v>
      </c>
      <c r="T17" s="22">
        <f t="shared" ref="T17" si="23">SUM(AX17:BA17)</f>
        <v>100</v>
      </c>
      <c r="U17" s="23">
        <f>P17+Q17+R17+S17+T17</f>
        <v>10261.5</v>
      </c>
      <c r="V17" s="26">
        <f t="shared" si="2"/>
        <v>12080</v>
      </c>
      <c r="W17" s="244">
        <f>+AD17-V17</f>
        <v>12079.5</v>
      </c>
      <c r="X17" s="401">
        <v>4</v>
      </c>
      <c r="Y17" s="27">
        <f>J17*12%</f>
        <v>4130.5199999999995</v>
      </c>
      <c r="Z17" s="28">
        <v>0</v>
      </c>
      <c r="AA17" s="29">
        <v>100</v>
      </c>
      <c r="AB17" s="28">
        <f t="shared" ref="AB17" si="24">ROUNDUP(I17*5%/2,2)</f>
        <v>860.53</v>
      </c>
      <c r="AC17" s="30">
        <v>200</v>
      </c>
      <c r="AD17" s="104">
        <f>+O17-U17</f>
        <v>24159.5</v>
      </c>
      <c r="AE17" s="105">
        <f>(+O17-U17)/2</f>
        <v>12079.75</v>
      </c>
      <c r="AF17" s="401">
        <v>4</v>
      </c>
      <c r="AG17" s="144" t="s">
        <v>57</v>
      </c>
      <c r="AH17" s="41" t="s">
        <v>96</v>
      </c>
      <c r="AI17" s="22">
        <f t="shared" ref="AI17" si="25">P17</f>
        <v>1414.39</v>
      </c>
      <c r="AJ17" s="22">
        <f t="shared" ref="AJ17" si="26">I17*9%</f>
        <v>3097.89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7686.59</v>
      </c>
      <c r="AT17" s="29">
        <v>200</v>
      </c>
      <c r="AU17" s="22">
        <v>0</v>
      </c>
      <c r="AV17" s="22">
        <f>SUM(AT17:AU17)</f>
        <v>200</v>
      </c>
      <c r="AW17" s="22">
        <f t="shared" ref="AW17" si="27">ROUNDDOWN(I17*5%/2,2)</f>
        <v>860.52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10261.5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401"/>
      <c r="B18" s="144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96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44" t="s">
        <v>2</v>
      </c>
      <c r="X18" s="401"/>
      <c r="Y18" s="27"/>
      <c r="Z18" s="28"/>
      <c r="AA18" s="37"/>
      <c r="AB18" s="28"/>
      <c r="AC18" s="43"/>
      <c r="AD18" s="104"/>
      <c r="AE18" s="105"/>
      <c r="AF18" s="401"/>
      <c r="AG18" s="144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401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>SUM(D19:E19)</f>
        <v>38413</v>
      </c>
      <c r="G19" s="22">
        <v>1795</v>
      </c>
      <c r="H19" s="22"/>
      <c r="I19" s="22">
        <f>SUM(F19:H19)</f>
        <v>40208</v>
      </c>
      <c r="J19" s="23">
        <f>I19</f>
        <v>40208</v>
      </c>
      <c r="K19" s="28">
        <f>ROUND(J19/6/31/60*(N19+M19*60+L19*6*60),2)</f>
        <v>0</v>
      </c>
      <c r="O19" s="23">
        <f>J19-K19</f>
        <v>40208</v>
      </c>
      <c r="P19" s="22">
        <v>2285.15</v>
      </c>
      <c r="Q19" s="22">
        <f t="shared" ref="Q19" si="28">SUM(AJ19:AR19)</f>
        <v>8145</v>
      </c>
      <c r="R19" s="22">
        <f t="shared" ref="R19" si="29">SUM(AT19:AU19)</f>
        <v>200</v>
      </c>
      <c r="S19" s="22">
        <f t="shared" ref="S19" si="30">ROUNDDOWN(I19*5%/2,2)</f>
        <v>1005.2</v>
      </c>
      <c r="T19" s="22">
        <f t="shared" ref="T19" si="31">SUM(AX19:BA19)</f>
        <v>9448</v>
      </c>
      <c r="U19" s="23">
        <f>P19+Q19+R19+S19+T19</f>
        <v>21083.35</v>
      </c>
      <c r="V19" s="26">
        <f>ROUND(AE19,0)</f>
        <v>9562</v>
      </c>
      <c r="W19" s="26">
        <f>+AD19-V19</f>
        <v>9562.6500000000015</v>
      </c>
      <c r="X19" s="401">
        <v>5</v>
      </c>
      <c r="Y19" s="27">
        <f t="shared" ref="Y19" si="32">J19*12%</f>
        <v>4824.96</v>
      </c>
      <c r="Z19" s="28">
        <v>0</v>
      </c>
      <c r="AA19" s="29">
        <v>100</v>
      </c>
      <c r="AB19" s="28">
        <f t="shared" ref="AB19" si="33">ROUNDUP(I19*5%/2,2)</f>
        <v>1005.2</v>
      </c>
      <c r="AC19" s="30">
        <v>200</v>
      </c>
      <c r="AD19" s="104">
        <f>+O19-U19</f>
        <v>19124.650000000001</v>
      </c>
      <c r="AE19" s="105">
        <f>(+O19-U19)/2</f>
        <v>9562.3250000000007</v>
      </c>
      <c r="AF19" s="401">
        <v>5</v>
      </c>
      <c r="AG19" s="20" t="s">
        <v>58</v>
      </c>
      <c r="AH19" s="25" t="s">
        <v>59</v>
      </c>
      <c r="AI19" s="22">
        <f t="shared" ref="AI19" si="34">P19</f>
        <v>2285.15</v>
      </c>
      <c r="AJ19" s="22">
        <f>I19*9%</f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5">ROUNDDOWN(I19*5%/2,2)</f>
        <v>1005.2</v>
      </c>
      <c r="AX19" s="22">
        <v>0</v>
      </c>
      <c r="AY19" s="22">
        <v>0</v>
      </c>
      <c r="AZ19" s="22">
        <v>9348</v>
      </c>
      <c r="BA19" s="22">
        <v>100</v>
      </c>
      <c r="BB19" s="22">
        <f>SUM(AX19:BA19)</f>
        <v>9448</v>
      </c>
      <c r="BC19" s="33">
        <f>AI19+AS19+AV19+AW19+BB19</f>
        <v>21083.35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401"/>
      <c r="B20" s="20"/>
      <c r="C20" s="25"/>
      <c r="D20" s="22"/>
      <c r="E20" s="22"/>
      <c r="F20" s="22">
        <f>SUM(D20:E20)</f>
        <v>0</v>
      </c>
      <c r="G20" s="22"/>
      <c r="H20" s="22"/>
      <c r="I20" s="22">
        <f>SUM(F20:H20)</f>
        <v>0</v>
      </c>
      <c r="J20" s="23"/>
      <c r="K20" s="96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>ROUND(AE20,0)</f>
        <v>0</v>
      </c>
      <c r="W20" s="26" t="s">
        <v>2</v>
      </c>
      <c r="X20" s="401"/>
      <c r="Y20" s="27"/>
      <c r="Z20" s="28"/>
      <c r="AA20" s="37"/>
      <c r="AB20" s="28"/>
      <c r="AC20" s="43"/>
      <c r="AD20" s="104"/>
      <c r="AE20" s="105"/>
      <c r="AF20" s="401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401">
        <v>6</v>
      </c>
      <c r="B21" s="40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8">
        <f>ROUND(J21/6/31/60*(N21+M21*60+L21*6*60),2)</f>
        <v>0</v>
      </c>
      <c r="O21" s="23">
        <f>J21-K21</f>
        <v>51304</v>
      </c>
      <c r="P21" s="22">
        <v>4459.28</v>
      </c>
      <c r="Q21" s="22">
        <f t="shared" ref="Q21" si="36">SUM(AJ21:AR21)</f>
        <v>4617.3599999999997</v>
      </c>
      <c r="R21" s="22">
        <f t="shared" ref="R21" si="37">SUM(AT21:AU21)</f>
        <v>200</v>
      </c>
      <c r="S21" s="22">
        <f t="shared" ref="S21" si="38">ROUNDDOWN(I21*5%/2,2)</f>
        <v>1282.5999999999999</v>
      </c>
      <c r="T21" s="22">
        <f t="shared" ref="T21" si="39">SUM(AX21:BA21)</f>
        <v>200</v>
      </c>
      <c r="U21" s="23">
        <f>P21+Q21+R21+S21+T21</f>
        <v>10759.24</v>
      </c>
      <c r="V21" s="26">
        <f t="shared" si="2"/>
        <v>20272</v>
      </c>
      <c r="W21" s="244">
        <f>+AD21-V21</f>
        <v>20272.760000000002</v>
      </c>
      <c r="X21" s="401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40">ROUNDUP(I21*5%/2,2)</f>
        <v>1282.5999999999999</v>
      </c>
      <c r="AC21" s="30">
        <v>200</v>
      </c>
      <c r="AD21" s="104">
        <f>+O21-U21</f>
        <v>40544.76</v>
      </c>
      <c r="AE21" s="105">
        <f>(+O21-U21)/2</f>
        <v>20272.38</v>
      </c>
      <c r="AF21" s="401">
        <v>6</v>
      </c>
      <c r="AG21" s="404" t="s">
        <v>60</v>
      </c>
      <c r="AH21" s="45" t="s">
        <v>79</v>
      </c>
      <c r="AI21" s="22">
        <f t="shared" ref="AI21" si="41">P21</f>
        <v>4459.28</v>
      </c>
      <c r="AJ21" s="22">
        <f t="shared" ref="AJ21" si="42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3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401"/>
      <c r="B22" s="40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96"/>
      <c r="O22" s="23"/>
      <c r="P22" s="22"/>
      <c r="Q22" s="22"/>
      <c r="R22" s="22"/>
      <c r="S22" s="22"/>
      <c r="T22" s="22"/>
      <c r="U22" s="23"/>
      <c r="V22" s="26"/>
      <c r="W22" s="244"/>
      <c r="X22" s="401"/>
      <c r="Y22" s="27"/>
      <c r="Z22" s="28"/>
      <c r="AA22" s="29"/>
      <c r="AB22" s="28"/>
      <c r="AC22" s="30"/>
      <c r="AD22" s="104"/>
      <c r="AE22" s="105"/>
      <c r="AF22" s="401"/>
      <c r="AG22" s="40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401">
        <v>7</v>
      </c>
      <c r="B23" s="144" t="s">
        <v>61</v>
      </c>
      <c r="C23" s="21" t="s">
        <v>53</v>
      </c>
      <c r="D23" s="22">
        <v>34187</v>
      </c>
      <c r="E23" s="22">
        <v>1607</v>
      </c>
      <c r="F23" s="22">
        <f>SUM(D23:E23)</f>
        <v>35794</v>
      </c>
      <c r="G23" s="22">
        <v>1590</v>
      </c>
      <c r="H23" s="22"/>
      <c r="I23" s="22">
        <f>SUM(F23:H23)</f>
        <v>37384</v>
      </c>
      <c r="J23" s="23">
        <f>I23</f>
        <v>37384</v>
      </c>
      <c r="K23" s="28">
        <f>ROUND(J23/6/31/60*(N23+M23*60+L23*6*60),2)</f>
        <v>0</v>
      </c>
      <c r="O23" s="23">
        <f>J23-K23</f>
        <v>37384</v>
      </c>
      <c r="P23" s="22">
        <v>1807.73</v>
      </c>
      <c r="Q23" s="22">
        <f t="shared" ref="Q23" si="44">SUM(AJ23:AR23)</f>
        <v>7566.3700000000008</v>
      </c>
      <c r="R23" s="22">
        <f t="shared" ref="R23" si="45">SUM(AT23:AU23)</f>
        <v>200</v>
      </c>
      <c r="S23" s="22">
        <f t="shared" ref="S23" si="46">ROUNDDOWN(I23*5%/2,2)</f>
        <v>934.6</v>
      </c>
      <c r="T23" s="22">
        <f t="shared" ref="T23" si="47">SUM(AX23:BA23)</f>
        <v>200</v>
      </c>
      <c r="U23" s="23">
        <f>P23+Q23+R23+S23+T23</f>
        <v>10708.7</v>
      </c>
      <c r="V23" s="26">
        <f>ROUND(AE23,0)</f>
        <v>13338</v>
      </c>
      <c r="W23" s="244">
        <f>+AD23-V23</f>
        <v>13337.3</v>
      </c>
      <c r="X23" s="401">
        <v>7</v>
      </c>
      <c r="Y23" s="27">
        <f>J23*12%</f>
        <v>4486.08</v>
      </c>
      <c r="Z23" s="28">
        <v>0</v>
      </c>
      <c r="AA23" s="29">
        <v>100</v>
      </c>
      <c r="AB23" s="28">
        <f t="shared" ref="AB23" si="48">ROUNDUP(I23*5%/2,2)</f>
        <v>934.6</v>
      </c>
      <c r="AC23" s="30">
        <v>200</v>
      </c>
      <c r="AD23" s="104">
        <f>+O23-U23</f>
        <v>26675.3</v>
      </c>
      <c r="AE23" s="105">
        <f>(+O23-U23)/2</f>
        <v>13337.65</v>
      </c>
      <c r="AF23" s="401">
        <v>7</v>
      </c>
      <c r="AG23" s="144" t="s">
        <v>61</v>
      </c>
      <c r="AH23" s="21" t="s">
        <v>53</v>
      </c>
      <c r="AI23" s="22">
        <f t="shared" ref="AI23" si="49">P23</f>
        <v>1807.73</v>
      </c>
      <c r="AJ23" s="22">
        <f t="shared" ref="AJ23" si="50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1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401"/>
      <c r="B24" s="144"/>
      <c r="C24" s="21"/>
      <c r="D24" s="22"/>
      <c r="E24" s="22"/>
      <c r="F24" s="22">
        <f>SUM(D24:E24)</f>
        <v>0</v>
      </c>
      <c r="G24" s="22"/>
      <c r="H24" s="22"/>
      <c r="I24" s="22">
        <f>SUM(F24:H24)</f>
        <v>0</v>
      </c>
      <c r="J24" s="23"/>
      <c r="K24" s="28"/>
      <c r="O24" s="23"/>
      <c r="P24" s="22"/>
      <c r="Q24" s="22"/>
      <c r="R24" s="22"/>
      <c r="S24" s="22"/>
      <c r="T24" s="22"/>
      <c r="U24" s="23"/>
      <c r="V24" s="26">
        <f>ROUND(AE24,0)</f>
        <v>0</v>
      </c>
      <c r="W24" s="244"/>
      <c r="X24" s="401"/>
      <c r="Y24" s="36"/>
      <c r="Z24" s="37"/>
      <c r="AA24" s="46"/>
      <c r="AB24" s="28"/>
      <c r="AC24" s="33"/>
      <c r="AD24" s="402"/>
      <c r="AE24" s="403"/>
      <c r="AF24" s="401"/>
      <c r="AG24" s="144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401">
        <v>8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>SUM(D25:E25)</f>
        <v>45138</v>
      </c>
      <c r="G25" s="22">
        <v>2109</v>
      </c>
      <c r="H25" s="22"/>
      <c r="I25" s="22">
        <f>SUM(F25:H25)</f>
        <v>47247</v>
      </c>
      <c r="J25" s="23">
        <f>I25</f>
        <v>47247</v>
      </c>
      <c r="K25" s="28">
        <f>ROUND(J25/6/31/60*(N25+M25*60+L25*6*60),2)</f>
        <v>0</v>
      </c>
      <c r="O25" s="23">
        <f>J25-K25</f>
        <v>47247</v>
      </c>
      <c r="P25" s="22">
        <v>3605.95</v>
      </c>
      <c r="Q25" s="22">
        <f t="shared" ref="Q25" si="52">SUM(AJ25:AR25)</f>
        <v>4252.2299999999996</v>
      </c>
      <c r="R25" s="22">
        <f t="shared" ref="R25" si="53">SUM(AT25:AU25)</f>
        <v>200</v>
      </c>
      <c r="S25" s="22">
        <f t="shared" ref="S25" si="54">ROUNDDOWN(I25*5%/2,2)</f>
        <v>1181.17</v>
      </c>
      <c r="T25" s="22">
        <f t="shared" ref="T25" si="55">SUM(AX25:BA25)</f>
        <v>1637.5</v>
      </c>
      <c r="U25" s="23">
        <f>P25+Q25+R25+S25+T25</f>
        <v>10876.849999999999</v>
      </c>
      <c r="V25" s="26">
        <f>ROUND(AE25,0)</f>
        <v>18185</v>
      </c>
      <c r="W25" s="26">
        <f>+AD25-V25</f>
        <v>18185.150000000001</v>
      </c>
      <c r="X25" s="401">
        <v>8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6">ROUNDUP(I25*5%/2,2)</f>
        <v>1181.18</v>
      </c>
      <c r="AC25" s="30">
        <v>200</v>
      </c>
      <c r="AD25" s="104">
        <f>+O25-U25</f>
        <v>36370.15</v>
      </c>
      <c r="AE25" s="105">
        <f>(+O25-U25)/2</f>
        <v>18185.075000000001</v>
      </c>
      <c r="AF25" s="401">
        <v>8</v>
      </c>
      <c r="AG25" s="44" t="s">
        <v>62</v>
      </c>
      <c r="AH25" s="41" t="s">
        <v>63</v>
      </c>
      <c r="AI25" s="22">
        <f t="shared" ref="AI25" si="57">P25</f>
        <v>3605.95</v>
      </c>
      <c r="AJ25" s="22">
        <f t="shared" ref="AJ25" si="58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9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401"/>
      <c r="B26" s="20"/>
      <c r="C26" s="21"/>
      <c r="D26" s="22"/>
      <c r="E26" s="22"/>
      <c r="F26" s="22">
        <f>SUM(D26:E26)</f>
        <v>0</v>
      </c>
      <c r="G26" s="22"/>
      <c r="H26" s="22"/>
      <c r="I26" s="22">
        <f>SUM(F26:H26)</f>
        <v>0</v>
      </c>
      <c r="J26" s="23"/>
      <c r="K26" s="28"/>
      <c r="O26" s="23"/>
      <c r="P26" s="22"/>
      <c r="Q26" s="22"/>
      <c r="R26" s="22"/>
      <c r="S26" s="22"/>
      <c r="T26" s="22"/>
      <c r="U26" s="23"/>
      <c r="V26" s="26">
        <f>ROUND(AE26,0)</f>
        <v>0</v>
      </c>
      <c r="W26" s="26" t="s">
        <v>2</v>
      </c>
      <c r="X26" s="401"/>
      <c r="Y26" s="36"/>
      <c r="Z26" s="37"/>
      <c r="AA26" s="28"/>
      <c r="AB26" s="28"/>
      <c r="AC26" s="33"/>
      <c r="AD26" s="402"/>
      <c r="AE26" s="403"/>
      <c r="AF26" s="401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401">
        <v>9</v>
      </c>
      <c r="B27" s="40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8">
        <f>ROUND(J27/6/31/60*(N27+M27*60+L27*6*60),2)</f>
        <v>0</v>
      </c>
      <c r="O27" s="23">
        <f>J27-K27</f>
        <v>47247</v>
      </c>
      <c r="P27" s="22">
        <v>3605.95</v>
      </c>
      <c r="Q27" s="22">
        <f t="shared" ref="Q27" si="60">SUM(AJ27:AR27)</f>
        <v>4252.2299999999996</v>
      </c>
      <c r="R27" s="22">
        <f t="shared" ref="R27" si="61">SUM(AT27:AU27)</f>
        <v>200</v>
      </c>
      <c r="S27" s="22">
        <f t="shared" ref="S27" si="62">ROUNDDOWN(I27*5%/2,2)</f>
        <v>1181.17</v>
      </c>
      <c r="T27" s="22">
        <f t="shared" ref="T27" si="63">SUM(AX27:BA27)</f>
        <v>100</v>
      </c>
      <c r="U27" s="23">
        <f>P27+Q27+R27+S27+T27</f>
        <v>9339.3499999999985</v>
      </c>
      <c r="V27" s="26">
        <f t="shared" si="2"/>
        <v>18954</v>
      </c>
      <c r="W27" s="244">
        <f>+AD27-V27</f>
        <v>18953.650000000001</v>
      </c>
      <c r="X27" s="401">
        <v>9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4">ROUNDUP(I27*5%/2,2)</f>
        <v>1181.18</v>
      </c>
      <c r="AC27" s="30">
        <v>200</v>
      </c>
      <c r="AD27" s="104">
        <f>+O27-U27</f>
        <v>37907.65</v>
      </c>
      <c r="AE27" s="105">
        <f>(+O27-U27)/2</f>
        <v>18953.825000000001</v>
      </c>
      <c r="AF27" s="401">
        <v>9</v>
      </c>
      <c r="AG27" s="404" t="s">
        <v>64</v>
      </c>
      <c r="AH27" s="21" t="s">
        <v>63</v>
      </c>
      <c r="AI27" s="22">
        <f t="shared" ref="AI27" si="65">P27</f>
        <v>3605.95</v>
      </c>
      <c r="AJ27" s="22">
        <f t="shared" ref="AJ27" si="66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7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401"/>
      <c r="B28" s="405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22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44"/>
      <c r="X28" s="401"/>
      <c r="Y28" s="49"/>
      <c r="Z28" s="23"/>
      <c r="AA28" s="23"/>
      <c r="AB28" s="28"/>
      <c r="AC28" s="33"/>
      <c r="AD28" s="402"/>
      <c r="AE28" s="403"/>
      <c r="AF28" s="401"/>
      <c r="AG28" s="405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401">
        <v>10</v>
      </c>
      <c r="B29" s="144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8">
        <f>ROUND(J29/6/31/60*(N29+M29*60+L29*6*60),2)</f>
        <v>0</v>
      </c>
      <c r="O29" s="23">
        <f>J29-K29</f>
        <v>34310</v>
      </c>
      <c r="P29" s="22">
        <v>1399.65</v>
      </c>
      <c r="Q29" s="22">
        <f t="shared" ref="Q29" si="68">SUM(AJ29:AR29)</f>
        <v>9116.23</v>
      </c>
      <c r="R29" s="22">
        <f t="shared" ref="R29" si="69">SUM(AT29:AU29)</f>
        <v>1113.6599999999999</v>
      </c>
      <c r="S29" s="22">
        <f t="shared" ref="S29" si="70">ROUNDDOWN(I29*5%/2,2)</f>
        <v>857.75</v>
      </c>
      <c r="T29" s="22">
        <f t="shared" ref="T29" si="71">SUM(AX29:BA29)</f>
        <v>16174.85</v>
      </c>
      <c r="U29" s="23">
        <f>P29+Q29+R29+S29+T29</f>
        <v>28662.14</v>
      </c>
      <c r="V29" s="26">
        <f t="shared" si="2"/>
        <v>2824</v>
      </c>
      <c r="W29" s="244">
        <f>+AD29-V29</f>
        <v>2823.8600000000006</v>
      </c>
      <c r="X29" s="401">
        <v>10</v>
      </c>
      <c r="Y29" s="27">
        <f>J29*12%</f>
        <v>4117.2</v>
      </c>
      <c r="Z29" s="28">
        <v>0</v>
      </c>
      <c r="AA29" s="29">
        <v>100</v>
      </c>
      <c r="AB29" s="28">
        <f t="shared" ref="AB29" si="72">ROUNDUP(I29*5%/2,2)</f>
        <v>857.75</v>
      </c>
      <c r="AC29" s="30">
        <v>200</v>
      </c>
      <c r="AD29" s="104">
        <f>+O29-U29</f>
        <v>5647.8600000000006</v>
      </c>
      <c r="AE29" s="105">
        <f>(+O29-U29)/2</f>
        <v>2823.9300000000003</v>
      </c>
      <c r="AF29" s="401">
        <v>10</v>
      </c>
      <c r="AG29" s="144" t="s">
        <v>65</v>
      </c>
      <c r="AH29" s="41" t="s">
        <v>54</v>
      </c>
      <c r="AI29" s="22">
        <f t="shared" ref="AI29" si="73">P29</f>
        <v>1399.65</v>
      </c>
      <c r="AJ29" s="22">
        <f t="shared" ref="AJ29" si="74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/>
      <c r="AS29" s="22">
        <f>SUM(AJ29:AR29)</f>
        <v>9116.23</v>
      </c>
      <c r="AT29" s="29">
        <v>200</v>
      </c>
      <c r="AU29" s="22">
        <v>913.66</v>
      </c>
      <c r="AV29" s="22">
        <f>SUM(AT29:AU29)</f>
        <v>1113.6599999999999</v>
      </c>
      <c r="AW29" s="22">
        <f t="shared" ref="AW29" si="75">ROUNDDOWN(I29*5%/2,2)</f>
        <v>857.75</v>
      </c>
      <c r="AX29" s="22">
        <v>7532.85</v>
      </c>
      <c r="AY29" s="22">
        <v>0</v>
      </c>
      <c r="AZ29" s="22">
        <v>8542</v>
      </c>
      <c r="BA29" s="22">
        <v>100</v>
      </c>
      <c r="BB29" s="22">
        <f>SUM(AX29:BA29)</f>
        <v>16174.85</v>
      </c>
      <c r="BC29" s="33">
        <f>AI29+AS29+AV29+AW29+BB29</f>
        <v>28662.14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401"/>
      <c r="B30" s="144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96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44" t="s">
        <v>2</v>
      </c>
      <c r="X30" s="401"/>
      <c r="Y30" s="27"/>
      <c r="Z30" s="28"/>
      <c r="AA30" s="37"/>
      <c r="AB30" s="28"/>
      <c r="AC30" s="43"/>
      <c r="AD30" s="104"/>
      <c r="AE30" s="105"/>
      <c r="AF30" s="401"/>
      <c r="AG30" s="144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401">
        <v>11</v>
      </c>
      <c r="B31" s="144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8">
        <f>ROUND(J31/6/31/60*(N31+M31*60+L31*6*60),2)</f>
        <v>0</v>
      </c>
      <c r="O31" s="23">
        <f>J31-K31</f>
        <v>32245</v>
      </c>
      <c r="P31" s="22">
        <v>1125.52</v>
      </c>
      <c r="Q31" s="22">
        <f t="shared" ref="Q31" si="76">SUM(AJ31:AR31)</f>
        <v>3557.6099999999997</v>
      </c>
      <c r="R31" s="22">
        <f t="shared" ref="R31" si="77">SUM(AT31:AU31)</f>
        <v>200</v>
      </c>
      <c r="S31" s="22">
        <f t="shared" ref="S31" si="78">ROUNDDOWN(I31*5%/2,2)</f>
        <v>806.12</v>
      </c>
      <c r="T31" s="22">
        <f t="shared" ref="T31" si="79">SUM(AX31:BA31)</f>
        <v>100</v>
      </c>
      <c r="U31" s="23">
        <f>P31+Q31+R31+S31+T31</f>
        <v>5789.2499999999991</v>
      </c>
      <c r="V31" s="26">
        <f t="shared" si="2"/>
        <v>13228</v>
      </c>
      <c r="W31" s="244">
        <f>+AD31-V31</f>
        <v>13227.75</v>
      </c>
      <c r="X31" s="401">
        <v>11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80">ROUNDUP(I31*5%/2,2)</f>
        <v>806.13</v>
      </c>
      <c r="AC31" s="30">
        <v>200</v>
      </c>
      <c r="AD31" s="104">
        <f>+O31-U31</f>
        <v>26455.75</v>
      </c>
      <c r="AE31" s="105">
        <f>(+O31-U31)/2</f>
        <v>13227.875</v>
      </c>
      <c r="AF31" s="401">
        <v>11</v>
      </c>
      <c r="AG31" s="144" t="s">
        <v>66</v>
      </c>
      <c r="AH31" s="41" t="s">
        <v>54</v>
      </c>
      <c r="AI31" s="22">
        <f t="shared" ref="AI31" si="81">P31</f>
        <v>1125.52</v>
      </c>
      <c r="AJ31" s="22">
        <f t="shared" ref="AJ31" si="82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3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401"/>
      <c r="B32" s="144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96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44" t="s">
        <v>2</v>
      </c>
      <c r="X32" s="401"/>
      <c r="Y32" s="27"/>
      <c r="Z32" s="28"/>
      <c r="AA32" s="37"/>
      <c r="AB32" s="28"/>
      <c r="AC32" s="43"/>
      <c r="AD32" s="104"/>
      <c r="AE32" s="105"/>
      <c r="AF32" s="401"/>
      <c r="AG32" s="144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401">
        <v>12</v>
      </c>
      <c r="B33" s="144" t="s">
        <v>67</v>
      </c>
      <c r="C33" s="41" t="s">
        <v>53</v>
      </c>
      <c r="D33" s="22">
        <v>29165</v>
      </c>
      <c r="E33" s="22">
        <v>1540</v>
      </c>
      <c r="F33" s="22">
        <v>35434</v>
      </c>
      <c r="G33" s="22">
        <v>1590</v>
      </c>
      <c r="H33" s="22"/>
      <c r="I33" s="22">
        <f t="shared" si="1"/>
        <v>37024</v>
      </c>
      <c r="J33" s="23">
        <f>I33</f>
        <v>37024</v>
      </c>
      <c r="K33" s="28">
        <f>ROUND(J33/6/31/60*(N33+M33*60+L33*6*60),2)</f>
        <v>0</v>
      </c>
      <c r="O33" s="23">
        <f>J33-K33</f>
        <v>37024</v>
      </c>
      <c r="P33" s="22">
        <v>1759.94</v>
      </c>
      <c r="Q33" s="22">
        <f t="shared" ref="Q33" si="84">SUM(AJ33:AR33)</f>
        <v>8685.8799999999992</v>
      </c>
      <c r="R33" s="22">
        <f t="shared" ref="R33" si="85">SUM(AT33:AU33)</f>
        <v>200</v>
      </c>
      <c r="S33" s="22">
        <f t="shared" ref="S33" si="86">ROUNDDOWN(I33*5%/2,2)</f>
        <v>925.6</v>
      </c>
      <c r="T33" s="22">
        <f t="shared" ref="T33" si="87">SUM(AX33:BA33)</f>
        <v>100</v>
      </c>
      <c r="U33" s="23">
        <f>P33+Q33+R33+S33+T33</f>
        <v>11671.42</v>
      </c>
      <c r="V33" s="26">
        <f t="shared" si="2"/>
        <v>12676</v>
      </c>
      <c r="W33" s="244">
        <f>+AD33-V33</f>
        <v>12676.580000000002</v>
      </c>
      <c r="X33" s="401">
        <v>12</v>
      </c>
      <c r="Y33" s="27">
        <f>J33*12%</f>
        <v>4442.88</v>
      </c>
      <c r="Z33" s="28">
        <v>0</v>
      </c>
      <c r="AA33" s="29">
        <v>100</v>
      </c>
      <c r="AB33" s="28">
        <f t="shared" ref="AB33" si="88">ROUNDUP(I33*5%/2,2)</f>
        <v>925.6</v>
      </c>
      <c r="AC33" s="30">
        <v>200</v>
      </c>
      <c r="AD33" s="104">
        <f>+O33-U33</f>
        <v>25352.58</v>
      </c>
      <c r="AE33" s="105">
        <f>(+O33-U33)/2</f>
        <v>12676.29</v>
      </c>
      <c r="AF33" s="401">
        <v>12</v>
      </c>
      <c r="AG33" s="144" t="s">
        <v>67</v>
      </c>
      <c r="AH33" s="41" t="s">
        <v>53</v>
      </c>
      <c r="AI33" s="22">
        <f t="shared" ref="AI33" si="89">P33</f>
        <v>1759.94</v>
      </c>
      <c r="AJ33" s="22">
        <f t="shared" ref="AJ33" si="90">I33*9%</f>
        <v>3332.16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8685.8799999999992</v>
      </c>
      <c r="AT33" s="29">
        <v>200</v>
      </c>
      <c r="AU33" s="22">
        <v>0</v>
      </c>
      <c r="AV33" s="22">
        <f>SUM(AT33:AU33)</f>
        <v>200</v>
      </c>
      <c r="AW33" s="22">
        <f t="shared" ref="AW33" si="91">ROUNDDOWN(I33*5%/2,2)</f>
        <v>925.6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11671.42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401"/>
      <c r="B34" s="144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96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44" t="s">
        <v>2</v>
      </c>
      <c r="X34" s="401"/>
      <c r="Y34" s="27"/>
      <c r="Z34" s="28"/>
      <c r="AA34" s="37"/>
      <c r="AB34" s="28"/>
      <c r="AC34" s="43"/>
      <c r="AD34" s="104"/>
      <c r="AE34" s="105"/>
      <c r="AF34" s="401"/>
      <c r="AG34" s="144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401">
        <v>13</v>
      </c>
      <c r="B35" s="144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8">
        <f>ROUND(J35/6/31/60*(N35+M35*60+L35*6*60),2)</f>
        <v>0</v>
      </c>
      <c r="O35" s="23">
        <f>J35-K35</f>
        <v>47247</v>
      </c>
      <c r="P35" s="22">
        <v>3605.95</v>
      </c>
      <c r="Q35" s="22">
        <f t="shared" ref="Q35" si="92">SUM(AJ35:AR35)</f>
        <v>11942.93</v>
      </c>
      <c r="R35" s="22">
        <f t="shared" ref="R35" si="93">SUM(AT35:AU35)</f>
        <v>200</v>
      </c>
      <c r="S35" s="22">
        <f t="shared" ref="S35" si="94">ROUNDDOWN(I35*5%/2,2)</f>
        <v>1181.17</v>
      </c>
      <c r="T35" s="22">
        <f t="shared" ref="T35" si="95">SUM(AX35:BA35)</f>
        <v>7991.88</v>
      </c>
      <c r="U35" s="23">
        <f>P35+Q35+R35+S35+T35</f>
        <v>24921.930000000004</v>
      </c>
      <c r="V35" s="26">
        <f t="shared" si="2"/>
        <v>11163</v>
      </c>
      <c r="W35" s="244">
        <f>+AD35-V35</f>
        <v>11162.069999999996</v>
      </c>
      <c r="X35" s="401">
        <v>13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6">ROUNDUP(I35*5%/2,2)</f>
        <v>1181.18</v>
      </c>
      <c r="AC35" s="30">
        <v>200</v>
      </c>
      <c r="AD35" s="104">
        <f>+O35-U35</f>
        <v>22325.069999999996</v>
      </c>
      <c r="AE35" s="105">
        <f>(+O35-U35)/2</f>
        <v>11162.534999999998</v>
      </c>
      <c r="AF35" s="401">
        <v>13</v>
      </c>
      <c r="AG35" s="144" t="s">
        <v>68</v>
      </c>
      <c r="AH35" s="21" t="s">
        <v>86</v>
      </c>
      <c r="AI35" s="22">
        <f t="shared" ref="AI35" si="97">P35</f>
        <v>3605.95</v>
      </c>
      <c r="AJ35" s="22">
        <f t="shared" ref="AJ35" si="98">I35*9%</f>
        <v>4252.2299999999996</v>
      </c>
      <c r="AK35" s="22">
        <v>4201.8100000000004</v>
      </c>
      <c r="AL35" s="22">
        <v>500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11942.93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9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24921.930000000004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401"/>
      <c r="B36" s="144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8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44"/>
      <c r="X36" s="401"/>
      <c r="Y36" s="36"/>
      <c r="Z36" s="37"/>
      <c r="AA36" s="28"/>
      <c r="AB36" s="28"/>
      <c r="AC36" s="33"/>
      <c r="AD36" s="402"/>
      <c r="AE36" s="403"/>
      <c r="AF36" s="401"/>
      <c r="AG36" s="144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401">
        <v>14</v>
      </c>
      <c r="B37" s="144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28">
        <f>ROUND(J37/6/31/60*(N37+M37*60+L37*6*60),2)</f>
        <v>0</v>
      </c>
      <c r="L37" s="25">
        <v>0</v>
      </c>
      <c r="M37" s="25">
        <v>0</v>
      </c>
      <c r="N37" s="25">
        <v>0</v>
      </c>
      <c r="O37" s="23">
        <f>J37-K37</f>
        <v>34310</v>
      </c>
      <c r="P37" s="22">
        <v>1399.65</v>
      </c>
      <c r="Q37" s="22">
        <f t="shared" ref="Q37" si="100">SUM(AJ37:AR37)</f>
        <v>7709.369999999999</v>
      </c>
      <c r="R37" s="22">
        <f t="shared" ref="R37" si="101">SUM(AT37:AU37)</f>
        <v>200</v>
      </c>
      <c r="S37" s="22">
        <f t="shared" ref="S37" si="102">ROUNDDOWN(I37*5%/2,2)</f>
        <v>857.75</v>
      </c>
      <c r="T37" s="22">
        <f t="shared" ref="T37" si="103">SUM(AX37:BA37)</f>
        <v>2909</v>
      </c>
      <c r="U37" s="23">
        <f>P37+Q37+R37+S37+T37</f>
        <v>13075.769999999999</v>
      </c>
      <c r="V37" s="26">
        <f t="shared" si="2"/>
        <v>10617</v>
      </c>
      <c r="W37" s="244">
        <f>+AD37-V37</f>
        <v>10617.230000000003</v>
      </c>
      <c r="X37" s="401">
        <v>14</v>
      </c>
      <c r="Y37" s="27">
        <f>J37*12%</f>
        <v>4117.2</v>
      </c>
      <c r="Z37" s="28">
        <v>0</v>
      </c>
      <c r="AA37" s="29">
        <v>100</v>
      </c>
      <c r="AB37" s="28">
        <f t="shared" ref="AB37" si="104">ROUNDUP(I37*5%/2,2)</f>
        <v>857.75</v>
      </c>
      <c r="AC37" s="30">
        <v>200</v>
      </c>
      <c r="AD37" s="104">
        <f>+O37-U37</f>
        <v>21234.230000000003</v>
      </c>
      <c r="AE37" s="105">
        <f>(+O37-U37)/2</f>
        <v>10617.115000000002</v>
      </c>
      <c r="AF37" s="401">
        <v>14</v>
      </c>
      <c r="AG37" s="144" t="s">
        <v>69</v>
      </c>
      <c r="AH37" s="21" t="s">
        <v>54</v>
      </c>
      <c r="AI37" s="22">
        <f t="shared" ref="AI37" si="105">P37</f>
        <v>1399.65</v>
      </c>
      <c r="AJ37" s="22">
        <f t="shared" ref="AJ37" si="106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7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406"/>
      <c r="B38" s="407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262"/>
      <c r="X38" s="408"/>
      <c r="Y38" s="116"/>
      <c r="Z38" s="117"/>
      <c r="AA38" s="118"/>
      <c r="AB38" s="118"/>
      <c r="AC38" s="119"/>
      <c r="AD38" s="402"/>
      <c r="AE38" s="403"/>
      <c r="AF38" s="409"/>
      <c r="AG38" s="407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410"/>
      <c r="B39" s="411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272"/>
      <c r="X39" s="412"/>
      <c r="Y39" s="131"/>
      <c r="Z39" s="96"/>
      <c r="AA39" s="102"/>
      <c r="AB39" s="132"/>
      <c r="AC39" s="103"/>
      <c r="AD39" s="104"/>
      <c r="AE39" s="133"/>
      <c r="AF39" s="412"/>
      <c r="AG39" s="411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thickBot="1" x14ac:dyDescent="0.4">
      <c r="A40" s="413"/>
      <c r="B40" s="414" t="s">
        <v>70</v>
      </c>
      <c r="D40" s="138">
        <f t="shared" ref="D40:K40" si="108">SUM(D11:D37)</f>
        <v>496528</v>
      </c>
      <c r="E40" s="138">
        <f t="shared" si="108"/>
        <v>24485</v>
      </c>
      <c r="F40" s="138">
        <f t="shared" si="108"/>
        <v>527907</v>
      </c>
      <c r="G40" s="138">
        <f t="shared" si="108"/>
        <v>24483</v>
      </c>
      <c r="H40" s="138">
        <f t="shared" si="108"/>
        <v>0</v>
      </c>
      <c r="I40" s="138">
        <f t="shared" si="108"/>
        <v>552390</v>
      </c>
      <c r="J40" s="138">
        <f t="shared" si="108"/>
        <v>552390</v>
      </c>
      <c r="K40" s="138">
        <f t="shared" si="108"/>
        <v>1106.77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9">SUM(O11:O37)</f>
        <v>551283.23</v>
      </c>
      <c r="P40" s="138">
        <f t="shared" si="109"/>
        <v>31532.720000000005</v>
      </c>
      <c r="Q40" s="138">
        <f t="shared" si="109"/>
        <v>102670.45999999999</v>
      </c>
      <c r="R40" s="138">
        <f t="shared" si="109"/>
        <v>5601.0199999999995</v>
      </c>
      <c r="S40" s="138">
        <f t="shared" si="109"/>
        <v>13809.720000000001</v>
      </c>
      <c r="T40" s="138">
        <f t="shared" si="109"/>
        <v>67081.679999999993</v>
      </c>
      <c r="U40" s="138">
        <f t="shared" si="109"/>
        <v>220695.59999999998</v>
      </c>
      <c r="V40" s="138">
        <f t="shared" si="109"/>
        <v>165294</v>
      </c>
      <c r="W40" s="141">
        <f t="shared" si="109"/>
        <v>165293.63000000003</v>
      </c>
      <c r="X40" s="415"/>
      <c r="Y40" s="140">
        <f t="shared" ref="Y40:AE40" si="110">SUM(Y11:Y37)</f>
        <v>66286.799999999988</v>
      </c>
      <c r="Z40" s="138">
        <f t="shared" si="110"/>
        <v>0</v>
      </c>
      <c r="AA40" s="138">
        <f t="shared" si="110"/>
        <v>1400</v>
      </c>
      <c r="AB40" s="138">
        <f t="shared" si="110"/>
        <v>13809.78</v>
      </c>
      <c r="AC40" s="139">
        <f t="shared" si="110"/>
        <v>2800</v>
      </c>
      <c r="AD40" s="140">
        <f t="shared" si="110"/>
        <v>330587.63</v>
      </c>
      <c r="AE40" s="141">
        <f t="shared" si="110"/>
        <v>165293.815</v>
      </c>
      <c r="AF40" s="416"/>
      <c r="AG40" s="414" t="s">
        <v>70</v>
      </c>
      <c r="AI40" s="138">
        <f t="shared" ref="AI40:BC40" si="111">SUM(AI11:AI37)</f>
        <v>31532.720000000005</v>
      </c>
      <c r="AJ40" s="138">
        <f t="shared" si="111"/>
        <v>49715.1</v>
      </c>
      <c r="AK40" s="138">
        <f t="shared" si="111"/>
        <v>12369.53</v>
      </c>
      <c r="AL40" s="138">
        <f t="shared" si="111"/>
        <v>500</v>
      </c>
      <c r="AM40" s="138">
        <f t="shared" si="111"/>
        <v>0</v>
      </c>
      <c r="AN40" s="138">
        <f t="shared" si="111"/>
        <v>0</v>
      </c>
      <c r="AO40" s="138">
        <f t="shared" si="111"/>
        <v>0</v>
      </c>
      <c r="AP40" s="138">
        <f t="shared" si="111"/>
        <v>31485.81</v>
      </c>
      <c r="AQ40" s="138">
        <f t="shared" si="111"/>
        <v>4666.66</v>
      </c>
      <c r="AR40" s="138">
        <f t="shared" si="111"/>
        <v>3933.3599999999997</v>
      </c>
      <c r="AS40" s="138">
        <f t="shared" si="111"/>
        <v>102670.45999999999</v>
      </c>
      <c r="AT40" s="138">
        <f t="shared" si="111"/>
        <v>2800</v>
      </c>
      <c r="AU40" s="138">
        <f>SUM(AU11:AU37)</f>
        <v>2801.02</v>
      </c>
      <c r="AV40" s="138">
        <f t="shared" si="111"/>
        <v>5601.0199999999995</v>
      </c>
      <c r="AW40" s="138">
        <f t="shared" si="111"/>
        <v>13809.720000000001</v>
      </c>
      <c r="AX40" s="138">
        <f t="shared" si="111"/>
        <v>32111.329999999998</v>
      </c>
      <c r="AY40" s="138">
        <f t="shared" si="111"/>
        <v>0</v>
      </c>
      <c r="AZ40" s="138">
        <f t="shared" si="111"/>
        <v>33570.35</v>
      </c>
      <c r="BA40" s="138">
        <f t="shared" si="111"/>
        <v>1400</v>
      </c>
      <c r="BB40" s="138">
        <f t="shared" si="111"/>
        <v>67081.679999999993</v>
      </c>
      <c r="BC40" s="139">
        <f t="shared" si="111"/>
        <v>220695.59999999998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417"/>
      <c r="B41" s="418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419" t="s">
        <v>2</v>
      </c>
      <c r="X41" s="420"/>
      <c r="Y41" s="151"/>
      <c r="Z41" s="149"/>
      <c r="AA41" s="148"/>
      <c r="AB41" s="149"/>
      <c r="AC41" s="119"/>
      <c r="AD41" s="104"/>
      <c r="AE41" s="105"/>
      <c r="AF41" s="421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s="152" customFormat="1" ht="23.1" customHeight="1" x14ac:dyDescent="0.35">
      <c r="A42" s="328"/>
      <c r="B42" s="162"/>
      <c r="D42" s="154"/>
      <c r="H42" s="154"/>
      <c r="I42" s="154"/>
      <c r="J42" s="154"/>
      <c r="K42" s="168"/>
      <c r="L42" s="154"/>
      <c r="M42" s="154"/>
      <c r="N42" s="154"/>
      <c r="P42" s="153"/>
      <c r="Q42" s="154"/>
      <c r="R42" s="154"/>
      <c r="U42" s="154"/>
      <c r="V42" s="422"/>
      <c r="W42" s="422"/>
      <c r="X42" s="154"/>
      <c r="Y42" s="168" t="s">
        <v>2</v>
      </c>
      <c r="Z42" s="168"/>
      <c r="AA42" s="154" t="s">
        <v>2</v>
      </c>
      <c r="AB42" s="168"/>
      <c r="AC42" s="154"/>
      <c r="AD42" s="154"/>
      <c r="AE42" s="168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327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154"/>
      <c r="AD43" s="154"/>
      <c r="AE43" s="168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154"/>
      <c r="AD44" s="154"/>
      <c r="AE44" s="168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23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154"/>
      <c r="AD45" s="154"/>
      <c r="AE45" s="168"/>
      <c r="AF45" s="155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A46" s="424"/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156"/>
      <c r="AD46" s="156"/>
      <c r="AE46" s="143"/>
      <c r="AF46" s="164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29">
    <mergeCell ref="B46:D46"/>
    <mergeCell ref="I46:O46"/>
    <mergeCell ref="R46:T46"/>
    <mergeCell ref="W46:AB46"/>
    <mergeCell ref="AG46:AI46"/>
    <mergeCell ref="B47:D47"/>
    <mergeCell ref="I47:O47"/>
    <mergeCell ref="R47:T47"/>
    <mergeCell ref="W47:AB47"/>
    <mergeCell ref="AG47:AI47"/>
    <mergeCell ref="V42:W42"/>
    <mergeCell ref="B43:D43"/>
    <mergeCell ref="I43:O43"/>
    <mergeCell ref="R43:T43"/>
    <mergeCell ref="W43:AB43"/>
    <mergeCell ref="AG43:AI43"/>
    <mergeCell ref="O4:S4"/>
    <mergeCell ref="AP4:AU4"/>
    <mergeCell ref="O5:S5"/>
    <mergeCell ref="AP5:AU5"/>
    <mergeCell ref="F7:F9"/>
    <mergeCell ref="G7:G9"/>
    <mergeCell ref="AQ7:AQ9"/>
    <mergeCell ref="O1:S1"/>
    <mergeCell ref="AP1:AU1"/>
    <mergeCell ref="O2:S2"/>
    <mergeCell ref="AP2:AU2"/>
    <mergeCell ref="O3:S3"/>
    <mergeCell ref="AP3:AU3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943E-2496-4520-B354-D877B1D7D1A2}">
  <sheetPr>
    <pageSetUpPr fitToPage="1"/>
  </sheetPr>
  <dimension ref="A1:IK50"/>
  <sheetViews>
    <sheetView view="pageBreakPreview" topLeftCell="AU1" zoomScale="60" zoomScaleNormal="60" workbookViewId="0">
      <selection activeCell="BC7" sqref="BC7:BC9"/>
    </sheetView>
  </sheetViews>
  <sheetFormatPr defaultColWidth="9.140625" defaultRowHeight="23.1" customHeight="1" x14ac:dyDescent="0.35"/>
  <cols>
    <col min="1" max="1" width="4.85546875" style="169" customWidth="1"/>
    <col min="2" max="2" width="37.42578125" style="170" customWidth="1"/>
    <col min="3" max="3" width="17.140625" style="170" customWidth="1"/>
    <col min="4" max="4" width="18.5703125" style="170" hidden="1" customWidth="1"/>
    <col min="5" max="5" width="15.42578125" style="170" hidden="1" customWidth="1"/>
    <col min="6" max="6" width="19" style="170" customWidth="1"/>
    <col min="7" max="7" width="15.42578125" style="170" customWidth="1"/>
    <col min="8" max="8" width="18.85546875" style="170" customWidth="1"/>
    <col min="9" max="9" width="19" style="170" hidden="1" customWidth="1"/>
    <col min="10" max="10" width="18.28515625" style="170" customWidth="1"/>
    <col min="11" max="11" width="12.5703125" style="172" customWidth="1"/>
    <col min="12" max="12" width="4.85546875" style="170" customWidth="1"/>
    <col min="13" max="13" width="3.28515625" style="170" customWidth="1"/>
    <col min="14" max="14" width="4.7109375" style="170" customWidth="1"/>
    <col min="15" max="15" width="17" style="170" customWidth="1"/>
    <col min="16" max="16" width="16.42578125" style="175" customWidth="1"/>
    <col min="17" max="17" width="17.140625" style="170" customWidth="1"/>
    <col min="18" max="18" width="15" style="170" customWidth="1"/>
    <col min="19" max="19" width="15.140625" style="170" customWidth="1"/>
    <col min="20" max="20" width="17.5703125" style="170" customWidth="1"/>
    <col min="21" max="21" width="17.85546875" style="170" customWidth="1"/>
    <col min="22" max="22" width="23" style="174" customWidth="1"/>
    <col min="23" max="23" width="22.28515625" style="174" customWidth="1"/>
    <col min="24" max="24" width="6.140625" style="170" customWidth="1"/>
    <col min="25" max="25" width="15.140625" style="172" customWidth="1"/>
    <col min="26" max="26" width="15.140625" style="172" hidden="1" customWidth="1"/>
    <col min="27" max="27" width="12.28515625" style="170" customWidth="1"/>
    <col min="28" max="28" width="13.5703125" style="172" customWidth="1"/>
    <col min="29" max="29" width="14.7109375" style="175" customWidth="1"/>
    <col min="30" max="30" width="16.85546875" style="175" customWidth="1"/>
    <col min="31" max="31" width="17.28515625" style="176" customWidth="1"/>
    <col min="32" max="32" width="4.85546875" style="175" customWidth="1"/>
    <col min="33" max="33" width="33.7109375" style="175" customWidth="1"/>
    <col min="34" max="34" width="13.85546875" style="175" customWidth="1"/>
    <col min="35" max="35" width="16.42578125" style="175" customWidth="1"/>
    <col min="36" max="36" width="18.28515625" style="175" customWidth="1"/>
    <col min="37" max="37" width="17.140625" style="175" customWidth="1"/>
    <col min="38" max="38" width="14.5703125" style="175" customWidth="1"/>
    <col min="39" max="39" width="14.85546875" style="175" customWidth="1"/>
    <col min="40" max="40" width="14.5703125" style="175" hidden="1" customWidth="1"/>
    <col min="41" max="41" width="13.42578125" style="175" customWidth="1"/>
    <col min="42" max="43" width="16" style="175" customWidth="1"/>
    <col min="44" max="44" width="17.7109375" style="175" customWidth="1"/>
    <col min="45" max="45" width="17.140625" style="175" customWidth="1"/>
    <col min="46" max="46" width="13.42578125" style="175" customWidth="1"/>
    <col min="47" max="47" width="15.5703125" style="175" customWidth="1"/>
    <col min="48" max="48" width="16" style="175" customWidth="1"/>
    <col min="49" max="49" width="15.140625" style="175" customWidth="1"/>
    <col min="50" max="50" width="19.28515625" style="175" customWidth="1"/>
    <col min="51" max="51" width="16.42578125" style="175" customWidth="1"/>
    <col min="52" max="52" width="17.85546875" style="175" customWidth="1"/>
    <col min="53" max="53" width="15.42578125" style="175" customWidth="1"/>
    <col min="54" max="54" width="17.5703125" style="175" customWidth="1"/>
    <col min="55" max="55" width="18.5703125" style="175" customWidth="1"/>
    <col min="56" max="71" width="9.140625" style="175"/>
    <col min="72" max="16384" width="9.140625" style="170"/>
  </cols>
  <sheetData>
    <row r="1" spans="1:245" ht="23.1" customHeight="1" x14ac:dyDescent="0.35">
      <c r="D1" s="171"/>
      <c r="E1" s="171"/>
      <c r="F1" s="171"/>
      <c r="G1" s="171"/>
      <c r="H1" s="171"/>
      <c r="I1" s="171"/>
      <c r="O1" s="329" t="s">
        <v>0</v>
      </c>
      <c r="P1" s="329"/>
      <c r="Q1" s="329"/>
      <c r="R1" s="329"/>
      <c r="S1" s="329"/>
      <c r="U1" s="173" t="s">
        <v>2</v>
      </c>
      <c r="AP1" s="330" t="s">
        <v>0</v>
      </c>
      <c r="AQ1" s="330"/>
      <c r="AR1" s="330"/>
      <c r="AS1" s="330"/>
      <c r="AT1" s="330"/>
      <c r="AU1" s="330"/>
      <c r="AV1" s="177"/>
      <c r="AX1" s="175" t="s">
        <v>2</v>
      </c>
      <c r="BC1" s="178" t="s">
        <v>2</v>
      </c>
    </row>
    <row r="2" spans="1:245" ht="23.1" customHeight="1" x14ac:dyDescent="0.35">
      <c r="M2" s="171"/>
      <c r="N2" s="171"/>
      <c r="O2" s="329" t="s">
        <v>1</v>
      </c>
      <c r="P2" s="329"/>
      <c r="Q2" s="329"/>
      <c r="R2" s="329"/>
      <c r="S2" s="329"/>
      <c r="AP2" s="330" t="s">
        <v>1</v>
      </c>
      <c r="AQ2" s="330"/>
      <c r="AR2" s="330"/>
      <c r="AS2" s="330"/>
      <c r="AT2" s="330"/>
      <c r="AU2" s="330"/>
      <c r="AV2" s="179"/>
    </row>
    <row r="3" spans="1:245" ht="23.1" customHeight="1" x14ac:dyDescent="0.35">
      <c r="O3" s="329" t="s">
        <v>80</v>
      </c>
      <c r="P3" s="329"/>
      <c r="Q3" s="329"/>
      <c r="R3" s="329"/>
      <c r="S3" s="329"/>
      <c r="AK3" s="180"/>
      <c r="AL3" s="180"/>
      <c r="AM3" s="180"/>
      <c r="AN3" s="180"/>
      <c r="AO3" s="180"/>
      <c r="AP3" s="330" t="s">
        <v>81</v>
      </c>
      <c r="AQ3" s="330"/>
      <c r="AR3" s="330"/>
      <c r="AS3" s="330"/>
      <c r="AT3" s="330"/>
      <c r="AU3" s="330"/>
    </row>
    <row r="4" spans="1:245" ht="23.1" customHeight="1" x14ac:dyDescent="0.35">
      <c r="O4" s="347" t="s">
        <v>107</v>
      </c>
      <c r="P4" s="347"/>
      <c r="Q4" s="347"/>
      <c r="R4" s="347"/>
      <c r="S4" s="347"/>
      <c r="AK4" s="179"/>
      <c r="AP4" s="348" t="s">
        <v>108</v>
      </c>
      <c r="AQ4" s="348"/>
      <c r="AR4" s="348"/>
      <c r="AS4" s="348"/>
      <c r="AT4" s="348"/>
      <c r="AU4" s="348"/>
      <c r="AV4" s="180"/>
      <c r="AW4" s="180"/>
    </row>
    <row r="5" spans="1:245" ht="23.1" customHeight="1" x14ac:dyDescent="0.35">
      <c r="O5" s="349" t="s">
        <v>84</v>
      </c>
      <c r="P5" s="349"/>
      <c r="Q5" s="349"/>
      <c r="R5" s="349"/>
      <c r="S5" s="349"/>
      <c r="AK5" s="179"/>
      <c r="AP5" s="348" t="s">
        <v>84</v>
      </c>
      <c r="AQ5" s="348"/>
      <c r="AR5" s="348"/>
      <c r="AS5" s="348"/>
      <c r="AT5" s="348"/>
      <c r="AU5" s="348"/>
      <c r="AV5" s="181"/>
      <c r="AW5" s="181"/>
    </row>
    <row r="6" spans="1:245" ht="23.1" customHeight="1" thickBot="1" x14ac:dyDescent="0.4">
      <c r="AD6" s="175" t="s">
        <v>2</v>
      </c>
    </row>
    <row r="7" spans="1:245" s="197" customFormat="1" ht="23.1" customHeight="1" x14ac:dyDescent="0.35">
      <c r="A7" s="182"/>
      <c r="B7" s="183"/>
      <c r="C7" s="184"/>
      <c r="D7" s="185" t="s">
        <v>3</v>
      </c>
      <c r="E7" s="184"/>
      <c r="F7" s="331" t="s">
        <v>92</v>
      </c>
      <c r="G7" s="334" t="s">
        <v>93</v>
      </c>
      <c r="H7" s="184"/>
      <c r="I7" s="185" t="s">
        <v>4</v>
      </c>
      <c r="J7" s="185" t="s">
        <v>4</v>
      </c>
      <c r="K7" s="186"/>
      <c r="L7" s="184"/>
      <c r="M7" s="184"/>
      <c r="N7" s="184"/>
      <c r="P7" s="184" t="s">
        <v>6</v>
      </c>
      <c r="Q7" s="184" t="s">
        <v>9</v>
      </c>
      <c r="R7" s="184" t="s">
        <v>9</v>
      </c>
      <c r="S7" s="184" t="s">
        <v>12</v>
      </c>
      <c r="T7" s="184" t="s">
        <v>9</v>
      </c>
      <c r="U7" s="184" t="s">
        <v>9</v>
      </c>
      <c r="V7" s="187" t="s">
        <v>15</v>
      </c>
      <c r="W7" s="188" t="s">
        <v>15</v>
      </c>
      <c r="X7" s="189"/>
      <c r="Y7" s="190" t="s">
        <v>16</v>
      </c>
      <c r="Z7" s="191" t="s">
        <v>8</v>
      </c>
      <c r="AA7" s="184" t="s">
        <v>17</v>
      </c>
      <c r="AB7" s="186" t="s">
        <v>18</v>
      </c>
      <c r="AC7" s="192" t="s">
        <v>19</v>
      </c>
      <c r="AD7" s="185" t="s">
        <v>5</v>
      </c>
      <c r="AE7" s="194"/>
      <c r="AF7" s="189"/>
      <c r="AG7" s="183"/>
      <c r="AH7" s="184"/>
      <c r="AI7" s="340" t="s">
        <v>110</v>
      </c>
      <c r="AJ7" s="343" t="s">
        <v>111</v>
      </c>
      <c r="AK7" s="191" t="s">
        <v>8</v>
      </c>
      <c r="AL7" s="191" t="s">
        <v>8</v>
      </c>
      <c r="AM7" s="191" t="s">
        <v>109</v>
      </c>
      <c r="AN7" s="191" t="s">
        <v>8</v>
      </c>
      <c r="AO7" s="191"/>
      <c r="AP7" s="191"/>
      <c r="AQ7" s="337" t="s">
        <v>89</v>
      </c>
      <c r="AR7" s="59" t="s">
        <v>105</v>
      </c>
      <c r="AS7" s="184" t="s">
        <v>9</v>
      </c>
      <c r="AT7" s="195" t="s">
        <v>10</v>
      </c>
      <c r="AU7" s="191" t="s">
        <v>11</v>
      </c>
      <c r="AV7" s="184" t="s">
        <v>9</v>
      </c>
      <c r="AW7" s="184" t="s">
        <v>12</v>
      </c>
      <c r="AX7" s="63" t="s">
        <v>106</v>
      </c>
      <c r="AY7" s="191" t="s">
        <v>13</v>
      </c>
      <c r="AZ7" s="191" t="s">
        <v>14</v>
      </c>
      <c r="BA7" s="191"/>
      <c r="BB7" s="184" t="s">
        <v>9</v>
      </c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196"/>
      <c r="CW7" s="196"/>
      <c r="CX7" s="196"/>
      <c r="CY7" s="196"/>
      <c r="CZ7" s="196"/>
      <c r="DA7" s="196"/>
      <c r="DB7" s="196"/>
      <c r="DC7" s="196"/>
      <c r="DD7" s="196"/>
      <c r="DE7" s="196"/>
      <c r="DF7" s="196"/>
      <c r="DG7" s="196"/>
      <c r="DH7" s="196"/>
      <c r="DI7" s="196"/>
      <c r="DJ7" s="196"/>
      <c r="DK7" s="196"/>
      <c r="DL7" s="196"/>
      <c r="DM7" s="196"/>
      <c r="DN7" s="196"/>
      <c r="DO7" s="196"/>
      <c r="DP7" s="196"/>
      <c r="DQ7" s="196"/>
      <c r="DR7" s="196"/>
      <c r="DS7" s="196"/>
      <c r="DT7" s="196"/>
      <c r="DU7" s="196"/>
      <c r="DV7" s="196"/>
      <c r="DW7" s="196"/>
      <c r="DX7" s="196"/>
      <c r="DY7" s="196"/>
      <c r="DZ7" s="196"/>
      <c r="EA7" s="196"/>
      <c r="EB7" s="196"/>
      <c r="EC7" s="196"/>
      <c r="ED7" s="196"/>
      <c r="EE7" s="196"/>
      <c r="EF7" s="196"/>
      <c r="EG7" s="196"/>
      <c r="EH7" s="196"/>
      <c r="EI7" s="196"/>
      <c r="EJ7" s="196"/>
      <c r="EK7" s="196"/>
      <c r="EL7" s="196"/>
      <c r="EM7" s="196"/>
      <c r="EN7" s="196"/>
      <c r="EO7" s="196"/>
      <c r="EP7" s="196"/>
      <c r="EQ7" s="196"/>
      <c r="ER7" s="196"/>
      <c r="ES7" s="196"/>
      <c r="ET7" s="196"/>
      <c r="EU7" s="196"/>
      <c r="EV7" s="196"/>
      <c r="EW7" s="196"/>
      <c r="EX7" s="196"/>
      <c r="EY7" s="196"/>
      <c r="EZ7" s="196"/>
      <c r="FA7" s="196"/>
      <c r="FB7" s="196"/>
      <c r="FC7" s="196"/>
      <c r="FD7" s="196"/>
      <c r="FE7" s="196"/>
      <c r="FF7" s="196"/>
      <c r="FG7" s="196"/>
      <c r="FH7" s="196"/>
      <c r="FI7" s="196"/>
      <c r="FJ7" s="196"/>
      <c r="FK7" s="196"/>
      <c r="FL7" s="196"/>
      <c r="FM7" s="196"/>
      <c r="FN7" s="196"/>
      <c r="FO7" s="196"/>
      <c r="FP7" s="196"/>
      <c r="FQ7" s="196"/>
      <c r="FR7" s="196"/>
      <c r="FS7" s="196"/>
      <c r="FT7" s="196"/>
      <c r="FU7" s="196"/>
      <c r="FV7" s="196"/>
      <c r="FW7" s="196"/>
      <c r="FX7" s="196"/>
      <c r="FY7" s="196"/>
      <c r="FZ7" s="196"/>
      <c r="GA7" s="196"/>
      <c r="GB7" s="196"/>
      <c r="GC7" s="196"/>
      <c r="GD7" s="196"/>
      <c r="GE7" s="196"/>
      <c r="GF7" s="196"/>
      <c r="GG7" s="196"/>
      <c r="GH7" s="196"/>
      <c r="GI7" s="196"/>
      <c r="GJ7" s="196"/>
      <c r="GK7" s="196"/>
      <c r="GL7" s="196"/>
      <c r="GM7" s="196"/>
      <c r="GN7" s="196"/>
      <c r="GO7" s="196"/>
      <c r="GP7" s="196"/>
      <c r="GQ7" s="196"/>
      <c r="GR7" s="196"/>
      <c r="GS7" s="196"/>
      <c r="GT7" s="196"/>
      <c r="GU7" s="196"/>
      <c r="GV7" s="196"/>
      <c r="GW7" s="196"/>
      <c r="GX7" s="196"/>
      <c r="GY7" s="196"/>
      <c r="GZ7" s="196"/>
      <c r="HA7" s="196"/>
      <c r="HB7" s="196"/>
      <c r="HC7" s="196"/>
      <c r="HD7" s="196"/>
      <c r="HE7" s="196"/>
      <c r="HF7" s="196"/>
      <c r="HG7" s="196"/>
      <c r="HH7" s="196"/>
      <c r="HI7" s="196"/>
      <c r="HJ7" s="196"/>
      <c r="HK7" s="196"/>
      <c r="HL7" s="196"/>
      <c r="HM7" s="196"/>
      <c r="HN7" s="196"/>
      <c r="HO7" s="196"/>
      <c r="HP7" s="196"/>
      <c r="HQ7" s="196"/>
      <c r="HR7" s="196"/>
      <c r="HS7" s="196"/>
      <c r="HT7" s="196"/>
      <c r="HU7" s="196"/>
      <c r="HV7" s="196"/>
      <c r="HW7" s="196"/>
      <c r="HX7" s="196"/>
      <c r="HY7" s="196"/>
      <c r="HZ7" s="196"/>
      <c r="IA7" s="196"/>
      <c r="IB7" s="196"/>
      <c r="IC7" s="196"/>
      <c r="ID7" s="196"/>
      <c r="IE7" s="196"/>
      <c r="IF7" s="196"/>
      <c r="IG7" s="196"/>
      <c r="IH7" s="196"/>
      <c r="II7" s="196"/>
      <c r="IJ7" s="196"/>
      <c r="IK7" s="193"/>
    </row>
    <row r="8" spans="1:245" s="197" customFormat="1" ht="23.1" customHeight="1" x14ac:dyDescent="0.35">
      <c r="A8" s="198" t="s">
        <v>20</v>
      </c>
      <c r="B8" s="193" t="s">
        <v>21</v>
      </c>
      <c r="C8" s="197" t="s">
        <v>22</v>
      </c>
      <c r="D8" s="197" t="s">
        <v>23</v>
      </c>
      <c r="E8" s="199" t="s">
        <v>85</v>
      </c>
      <c r="F8" s="332"/>
      <c r="G8" s="335"/>
      <c r="H8" s="200" t="s">
        <v>24</v>
      </c>
      <c r="I8" s="197" t="s">
        <v>25</v>
      </c>
      <c r="J8" s="197" t="s">
        <v>25</v>
      </c>
      <c r="K8" s="201" t="s">
        <v>26</v>
      </c>
      <c r="L8" s="197" t="s">
        <v>27</v>
      </c>
      <c r="M8" s="197" t="s">
        <v>28</v>
      </c>
      <c r="N8" s="197" t="s">
        <v>29</v>
      </c>
      <c r="P8" s="197" t="s">
        <v>30</v>
      </c>
      <c r="Q8" s="197" t="s">
        <v>8</v>
      </c>
      <c r="R8" s="197" t="s">
        <v>10</v>
      </c>
      <c r="S8" s="197" t="s">
        <v>39</v>
      </c>
      <c r="T8" s="197" t="s">
        <v>42</v>
      </c>
      <c r="U8" s="197" t="s">
        <v>43</v>
      </c>
      <c r="V8" s="202" t="s">
        <v>44</v>
      </c>
      <c r="W8" s="203" t="s">
        <v>45</v>
      </c>
      <c r="X8" s="204" t="s">
        <v>20</v>
      </c>
      <c r="Y8" s="205"/>
      <c r="Z8" s="206" t="s">
        <v>33</v>
      </c>
      <c r="AA8" s="207"/>
      <c r="AB8" s="208" t="s">
        <v>39</v>
      </c>
      <c r="AC8" s="209"/>
      <c r="AD8" s="199" t="s">
        <v>25</v>
      </c>
      <c r="AE8" s="194"/>
      <c r="AF8" s="204" t="s">
        <v>20</v>
      </c>
      <c r="AG8" s="193" t="s">
        <v>21</v>
      </c>
      <c r="AH8" s="197" t="s">
        <v>22</v>
      </c>
      <c r="AI8" s="341"/>
      <c r="AJ8" s="344"/>
      <c r="AK8" s="206" t="s">
        <v>25</v>
      </c>
      <c r="AL8" s="206" t="s">
        <v>31</v>
      </c>
      <c r="AM8" s="206" t="s">
        <v>32</v>
      </c>
      <c r="AN8" s="206" t="s">
        <v>33</v>
      </c>
      <c r="AO8" s="206" t="s">
        <v>34</v>
      </c>
      <c r="AP8" s="206" t="s">
        <v>35</v>
      </c>
      <c r="AQ8" s="338"/>
      <c r="AR8" s="73" t="s">
        <v>36</v>
      </c>
      <c r="AS8" s="197" t="s">
        <v>8</v>
      </c>
      <c r="AT8" s="206" t="s">
        <v>37</v>
      </c>
      <c r="AU8" s="206" t="s">
        <v>38</v>
      </c>
      <c r="AV8" s="197" t="s">
        <v>10</v>
      </c>
      <c r="AW8" s="197" t="s">
        <v>39</v>
      </c>
      <c r="AX8" s="73" t="s">
        <v>25</v>
      </c>
      <c r="AY8" s="206" t="s">
        <v>25</v>
      </c>
      <c r="AZ8" s="206" t="s">
        <v>40</v>
      </c>
      <c r="BA8" s="206" t="s">
        <v>41</v>
      </c>
      <c r="BB8" s="197" t="s">
        <v>42</v>
      </c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6"/>
      <c r="DR8" s="196"/>
      <c r="DS8" s="196"/>
      <c r="DT8" s="196"/>
      <c r="DU8" s="196"/>
      <c r="DV8" s="196"/>
      <c r="DW8" s="196"/>
      <c r="DX8" s="196"/>
      <c r="DY8" s="196"/>
      <c r="DZ8" s="196"/>
      <c r="EA8" s="196"/>
      <c r="EB8" s="196"/>
      <c r="EC8" s="196"/>
      <c r="ED8" s="196"/>
      <c r="EE8" s="196"/>
      <c r="EF8" s="196"/>
      <c r="EG8" s="196"/>
      <c r="EH8" s="196"/>
      <c r="EI8" s="196"/>
      <c r="EJ8" s="196"/>
      <c r="EK8" s="196"/>
      <c r="EL8" s="196"/>
      <c r="EM8" s="196"/>
      <c r="EN8" s="196"/>
      <c r="EO8" s="196"/>
      <c r="EP8" s="196"/>
      <c r="EQ8" s="196"/>
      <c r="ER8" s="196"/>
      <c r="ES8" s="196"/>
      <c r="ET8" s="196"/>
      <c r="EU8" s="196"/>
      <c r="EV8" s="196"/>
      <c r="EW8" s="196"/>
      <c r="EX8" s="196"/>
      <c r="EY8" s="196"/>
      <c r="EZ8" s="196"/>
      <c r="FA8" s="196"/>
      <c r="FB8" s="196"/>
      <c r="FC8" s="196"/>
      <c r="FD8" s="196"/>
      <c r="FE8" s="196"/>
      <c r="FF8" s="196"/>
      <c r="FG8" s="196"/>
      <c r="FH8" s="196"/>
      <c r="FI8" s="196"/>
      <c r="FJ8" s="196"/>
      <c r="FK8" s="196"/>
      <c r="FL8" s="196"/>
      <c r="FM8" s="196"/>
      <c r="FN8" s="196"/>
      <c r="FO8" s="196"/>
      <c r="FP8" s="196"/>
      <c r="FQ8" s="196"/>
      <c r="FR8" s="196"/>
      <c r="FS8" s="196"/>
      <c r="FT8" s="196"/>
      <c r="FU8" s="196"/>
      <c r="FV8" s="196"/>
      <c r="FW8" s="196"/>
      <c r="FX8" s="196"/>
      <c r="FY8" s="196"/>
      <c r="FZ8" s="196"/>
      <c r="GA8" s="196"/>
      <c r="GB8" s="196"/>
      <c r="GC8" s="196"/>
      <c r="GD8" s="196"/>
      <c r="GE8" s="196"/>
      <c r="GF8" s="196"/>
      <c r="GG8" s="196"/>
      <c r="GH8" s="196"/>
      <c r="GI8" s="196"/>
      <c r="GJ8" s="196"/>
      <c r="GK8" s="196"/>
      <c r="GL8" s="196"/>
      <c r="GM8" s="196"/>
      <c r="GN8" s="196"/>
      <c r="GO8" s="196"/>
      <c r="GP8" s="196"/>
      <c r="GQ8" s="196"/>
      <c r="GR8" s="196"/>
      <c r="GS8" s="196"/>
      <c r="GT8" s="196"/>
      <c r="GU8" s="196"/>
      <c r="GV8" s="196"/>
      <c r="GW8" s="196"/>
      <c r="GX8" s="196"/>
      <c r="GY8" s="196"/>
      <c r="GZ8" s="196"/>
      <c r="HA8" s="196"/>
      <c r="HB8" s="196"/>
      <c r="HC8" s="196"/>
      <c r="HD8" s="196"/>
      <c r="HE8" s="196"/>
      <c r="HF8" s="196"/>
      <c r="HG8" s="196"/>
      <c r="HH8" s="196"/>
      <c r="HI8" s="196"/>
      <c r="HJ8" s="196"/>
      <c r="HK8" s="196"/>
      <c r="HL8" s="196"/>
      <c r="HM8" s="196"/>
      <c r="HN8" s="196"/>
      <c r="HO8" s="196"/>
      <c r="HP8" s="196"/>
      <c r="HQ8" s="196"/>
      <c r="HR8" s="196"/>
      <c r="HS8" s="196"/>
      <c r="HT8" s="196"/>
      <c r="HU8" s="196"/>
      <c r="HV8" s="196"/>
      <c r="HW8" s="196"/>
      <c r="HX8" s="196"/>
      <c r="HY8" s="196"/>
      <c r="HZ8" s="196"/>
      <c r="IA8" s="196"/>
      <c r="IB8" s="196"/>
      <c r="IC8" s="196"/>
      <c r="ID8" s="196"/>
      <c r="IE8" s="196"/>
      <c r="IF8" s="196"/>
      <c r="IG8" s="196"/>
      <c r="IH8" s="196"/>
      <c r="II8" s="196"/>
      <c r="IJ8" s="196"/>
      <c r="IK8" s="193"/>
    </row>
    <row r="9" spans="1:245" s="197" customFormat="1" ht="23.1" customHeight="1" thickBot="1" x14ac:dyDescent="0.4">
      <c r="A9" s="210"/>
      <c r="B9" s="211"/>
      <c r="C9" s="212"/>
      <c r="D9" s="213"/>
      <c r="E9" s="213"/>
      <c r="F9" s="333"/>
      <c r="G9" s="336"/>
      <c r="H9" s="213"/>
      <c r="I9" s="213"/>
      <c r="J9" s="213"/>
      <c r="K9" s="214"/>
      <c r="L9" s="213"/>
      <c r="M9" s="213"/>
      <c r="N9" s="213"/>
      <c r="P9" s="213" t="s">
        <v>46</v>
      </c>
      <c r="Q9" s="213" t="s">
        <v>49</v>
      </c>
      <c r="R9" s="213" t="s">
        <v>49</v>
      </c>
      <c r="S9" s="215"/>
      <c r="T9" s="213" t="s">
        <v>49</v>
      </c>
      <c r="U9" s="213"/>
      <c r="V9" s="216"/>
      <c r="W9" s="217"/>
      <c r="X9" s="218"/>
      <c r="Y9" s="219"/>
      <c r="Z9" s="220"/>
      <c r="AA9" s="221"/>
      <c r="AB9" s="214"/>
      <c r="AC9" s="222"/>
      <c r="AD9" s="213"/>
      <c r="AE9" s="194"/>
      <c r="AF9" s="218"/>
      <c r="AG9" s="211"/>
      <c r="AH9" s="212"/>
      <c r="AI9" s="342"/>
      <c r="AJ9" s="345"/>
      <c r="AK9" s="223" t="s">
        <v>36</v>
      </c>
      <c r="AL9" s="220" t="s">
        <v>36</v>
      </c>
      <c r="AM9" s="220" t="s">
        <v>36</v>
      </c>
      <c r="AN9" s="220"/>
      <c r="AO9" s="220"/>
      <c r="AP9" s="220"/>
      <c r="AQ9" s="339"/>
      <c r="AR9" s="90" t="s">
        <v>48</v>
      </c>
      <c r="AS9" s="213" t="s">
        <v>49</v>
      </c>
      <c r="AT9" s="220" t="s">
        <v>50</v>
      </c>
      <c r="AU9" s="220" t="s">
        <v>36</v>
      </c>
      <c r="AV9" s="213" t="s">
        <v>49</v>
      </c>
      <c r="AW9" s="215"/>
      <c r="AX9" s="86" t="s">
        <v>36</v>
      </c>
      <c r="AY9" s="220" t="s">
        <v>36</v>
      </c>
      <c r="AZ9" s="220" t="s">
        <v>51</v>
      </c>
      <c r="BA9" s="220"/>
      <c r="BB9" s="213" t="s">
        <v>49</v>
      </c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  <c r="CT9" s="196"/>
      <c r="CU9" s="196"/>
      <c r="CV9" s="196"/>
      <c r="CW9" s="196"/>
      <c r="CX9" s="196"/>
      <c r="CY9" s="196"/>
      <c r="CZ9" s="196"/>
      <c r="DA9" s="196"/>
      <c r="DB9" s="196"/>
      <c r="DC9" s="196"/>
      <c r="DD9" s="196"/>
      <c r="DE9" s="196"/>
      <c r="DF9" s="196"/>
      <c r="DG9" s="196"/>
      <c r="DH9" s="196"/>
      <c r="DI9" s="196"/>
      <c r="DJ9" s="196"/>
      <c r="DK9" s="196"/>
      <c r="DL9" s="196"/>
      <c r="DM9" s="196"/>
      <c r="DN9" s="196"/>
      <c r="DO9" s="196"/>
      <c r="DP9" s="196"/>
      <c r="DQ9" s="196"/>
      <c r="DR9" s="196"/>
      <c r="DS9" s="196"/>
      <c r="DT9" s="196"/>
      <c r="DU9" s="196"/>
      <c r="DV9" s="196"/>
      <c r="DW9" s="196"/>
      <c r="DX9" s="196"/>
      <c r="DY9" s="196"/>
      <c r="DZ9" s="196"/>
      <c r="EA9" s="196"/>
      <c r="EB9" s="196"/>
      <c r="EC9" s="196"/>
      <c r="ED9" s="196"/>
      <c r="EE9" s="196"/>
      <c r="EF9" s="196"/>
      <c r="EG9" s="196"/>
      <c r="EH9" s="196"/>
      <c r="EI9" s="196"/>
      <c r="EJ9" s="196"/>
      <c r="EK9" s="196"/>
      <c r="EL9" s="196"/>
      <c r="EM9" s="196"/>
      <c r="EN9" s="196"/>
      <c r="EO9" s="196"/>
      <c r="EP9" s="196"/>
      <c r="EQ9" s="196"/>
      <c r="ER9" s="196"/>
      <c r="ES9" s="196"/>
      <c r="ET9" s="196"/>
      <c r="EU9" s="196"/>
      <c r="EV9" s="196"/>
      <c r="EW9" s="196"/>
      <c r="EX9" s="196"/>
      <c r="EY9" s="196"/>
      <c r="EZ9" s="196"/>
      <c r="FA9" s="196"/>
      <c r="FB9" s="196"/>
      <c r="FC9" s="196"/>
      <c r="FD9" s="196"/>
      <c r="FE9" s="196"/>
      <c r="FF9" s="196"/>
      <c r="FG9" s="196"/>
      <c r="FH9" s="196"/>
      <c r="FI9" s="196"/>
      <c r="FJ9" s="196"/>
      <c r="FK9" s="196"/>
      <c r="FL9" s="196"/>
      <c r="FM9" s="196"/>
      <c r="FN9" s="196"/>
      <c r="FO9" s="196"/>
      <c r="FP9" s="196"/>
      <c r="FQ9" s="196"/>
      <c r="FR9" s="196"/>
      <c r="FS9" s="196"/>
      <c r="FT9" s="196"/>
      <c r="FU9" s="196"/>
      <c r="FV9" s="196"/>
      <c r="FW9" s="196"/>
      <c r="FX9" s="196"/>
      <c r="FY9" s="196"/>
      <c r="FZ9" s="196"/>
      <c r="GA9" s="196"/>
      <c r="GB9" s="196"/>
      <c r="GC9" s="196"/>
      <c r="GD9" s="196"/>
      <c r="GE9" s="196"/>
      <c r="GF9" s="196"/>
      <c r="GG9" s="196"/>
      <c r="GH9" s="196"/>
      <c r="GI9" s="196"/>
      <c r="GJ9" s="196"/>
      <c r="GK9" s="196"/>
      <c r="GL9" s="196"/>
      <c r="GM9" s="196"/>
      <c r="GN9" s="196"/>
      <c r="GO9" s="196"/>
      <c r="GP9" s="196"/>
      <c r="GQ9" s="196"/>
      <c r="GR9" s="196"/>
      <c r="GS9" s="196"/>
      <c r="GT9" s="196"/>
      <c r="GU9" s="196"/>
      <c r="GV9" s="196"/>
      <c r="GW9" s="196"/>
      <c r="GX9" s="196"/>
      <c r="GY9" s="196"/>
      <c r="GZ9" s="196"/>
      <c r="HA9" s="196"/>
      <c r="HB9" s="196"/>
      <c r="HC9" s="196"/>
      <c r="HD9" s="196"/>
      <c r="HE9" s="196"/>
      <c r="HF9" s="196"/>
      <c r="HG9" s="196"/>
      <c r="HH9" s="196"/>
      <c r="HI9" s="196"/>
      <c r="HJ9" s="196"/>
      <c r="HK9" s="196"/>
      <c r="HL9" s="196"/>
      <c r="HM9" s="196"/>
      <c r="HN9" s="196"/>
      <c r="HO9" s="196"/>
      <c r="HP9" s="196"/>
      <c r="HQ9" s="196"/>
      <c r="HR9" s="196"/>
      <c r="HS9" s="196"/>
      <c r="HT9" s="196"/>
      <c r="HU9" s="196"/>
      <c r="HV9" s="196"/>
      <c r="HW9" s="196"/>
      <c r="HX9" s="196"/>
      <c r="HY9" s="196"/>
      <c r="HZ9" s="196"/>
      <c r="IA9" s="196"/>
      <c r="IB9" s="196"/>
      <c r="IC9" s="196"/>
      <c r="ID9" s="196"/>
      <c r="IE9" s="196"/>
      <c r="IF9" s="196"/>
      <c r="IG9" s="196"/>
      <c r="IH9" s="196"/>
      <c r="II9" s="196"/>
      <c r="IJ9" s="196"/>
      <c r="IK9" s="193"/>
    </row>
    <row r="10" spans="1:245" s="239" customFormat="1" ht="23.1" customHeight="1" x14ac:dyDescent="0.35">
      <c r="A10" s="224" t="s">
        <v>2</v>
      </c>
      <c r="B10" s="225"/>
      <c r="C10" s="226"/>
      <c r="D10" s="94"/>
      <c r="E10" s="94"/>
      <c r="F10" s="94"/>
      <c r="G10" s="94"/>
      <c r="H10" s="94"/>
      <c r="I10" s="94"/>
      <c r="J10" s="227"/>
      <c r="K10" s="96"/>
      <c r="L10" s="228" t="s">
        <v>2</v>
      </c>
      <c r="M10" s="228" t="s">
        <v>2</v>
      </c>
      <c r="N10" s="228" t="s">
        <v>2</v>
      </c>
      <c r="O10" s="229" t="s">
        <v>2</v>
      </c>
      <c r="P10" s="94"/>
      <c r="Q10" s="94"/>
      <c r="R10" s="94"/>
      <c r="S10" s="94"/>
      <c r="T10" s="94"/>
      <c r="U10" s="229"/>
      <c r="V10" s="99"/>
      <c r="W10" s="230"/>
      <c r="X10" s="231" t="str">
        <f>+A10</f>
        <v xml:space="preserve"> </v>
      </c>
      <c r="Y10" s="101" t="s">
        <v>2</v>
      </c>
      <c r="Z10" s="96"/>
      <c r="AA10" s="102"/>
      <c r="AB10" s="96"/>
      <c r="AC10" s="103"/>
      <c r="AD10" s="232"/>
      <c r="AE10" s="233"/>
      <c r="AF10" s="231" t="s">
        <v>2</v>
      </c>
      <c r="AG10" s="234"/>
      <c r="AH10" s="226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235"/>
      <c r="AU10" s="94"/>
      <c r="AV10" s="94"/>
      <c r="AW10" s="94"/>
      <c r="AX10" s="94"/>
      <c r="AY10" s="94"/>
      <c r="AZ10" s="94"/>
      <c r="BA10" s="94"/>
      <c r="BB10" s="94"/>
      <c r="BC10" s="236"/>
      <c r="BD10" s="237"/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237"/>
      <c r="BW10" s="237"/>
      <c r="BX10" s="237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37"/>
      <c r="CR10" s="237"/>
      <c r="CS10" s="237"/>
      <c r="CT10" s="237"/>
      <c r="CU10" s="237"/>
      <c r="CV10" s="237"/>
      <c r="CW10" s="237"/>
      <c r="CX10" s="237"/>
      <c r="CY10" s="237"/>
      <c r="CZ10" s="237"/>
      <c r="DA10" s="237"/>
      <c r="DB10" s="237"/>
      <c r="DC10" s="237"/>
      <c r="DD10" s="237"/>
      <c r="DE10" s="237"/>
      <c r="DF10" s="237"/>
      <c r="DG10" s="237"/>
      <c r="DH10" s="237"/>
      <c r="DI10" s="237"/>
      <c r="DJ10" s="237"/>
      <c r="DK10" s="237"/>
      <c r="DL10" s="237"/>
      <c r="DM10" s="237"/>
      <c r="DN10" s="237"/>
      <c r="DO10" s="237"/>
      <c r="DP10" s="237"/>
      <c r="DQ10" s="237"/>
      <c r="DR10" s="237"/>
      <c r="DS10" s="237"/>
      <c r="DT10" s="237"/>
      <c r="DU10" s="237"/>
      <c r="DV10" s="237"/>
      <c r="DW10" s="237"/>
      <c r="DX10" s="237"/>
      <c r="DY10" s="237"/>
      <c r="DZ10" s="237"/>
      <c r="EA10" s="237"/>
      <c r="EB10" s="237"/>
      <c r="EC10" s="237"/>
      <c r="ED10" s="237"/>
      <c r="EE10" s="237"/>
      <c r="EF10" s="237"/>
      <c r="EG10" s="237"/>
      <c r="EH10" s="237"/>
      <c r="EI10" s="237"/>
      <c r="EJ10" s="237"/>
      <c r="EK10" s="237"/>
      <c r="EL10" s="237"/>
      <c r="EM10" s="237"/>
      <c r="EN10" s="237"/>
      <c r="EO10" s="237"/>
      <c r="EP10" s="237"/>
      <c r="EQ10" s="237"/>
      <c r="ER10" s="237"/>
      <c r="ES10" s="237"/>
      <c r="ET10" s="237"/>
      <c r="EU10" s="237"/>
      <c r="EV10" s="237"/>
      <c r="EW10" s="237"/>
      <c r="EX10" s="237"/>
      <c r="EY10" s="237"/>
      <c r="EZ10" s="237"/>
      <c r="FA10" s="237"/>
      <c r="FB10" s="237"/>
      <c r="FC10" s="237"/>
      <c r="FD10" s="237"/>
      <c r="FE10" s="237"/>
      <c r="FF10" s="237"/>
      <c r="FG10" s="237"/>
      <c r="FH10" s="237"/>
      <c r="FI10" s="237"/>
      <c r="FJ10" s="237"/>
      <c r="FK10" s="237"/>
      <c r="FL10" s="237"/>
      <c r="FM10" s="237"/>
      <c r="FN10" s="237"/>
      <c r="FO10" s="237"/>
      <c r="FP10" s="237"/>
      <c r="FQ10" s="237"/>
      <c r="FR10" s="237"/>
      <c r="FS10" s="237"/>
      <c r="FT10" s="237"/>
      <c r="FU10" s="237"/>
      <c r="FV10" s="237"/>
      <c r="FW10" s="237"/>
      <c r="FX10" s="237"/>
      <c r="FY10" s="237"/>
      <c r="FZ10" s="237"/>
      <c r="GA10" s="237"/>
      <c r="GB10" s="237"/>
      <c r="GC10" s="237"/>
      <c r="GD10" s="237"/>
      <c r="GE10" s="237"/>
      <c r="GF10" s="237"/>
      <c r="GG10" s="237"/>
      <c r="GH10" s="237"/>
      <c r="GI10" s="237"/>
      <c r="GJ10" s="237"/>
      <c r="GK10" s="237"/>
      <c r="GL10" s="237"/>
      <c r="GM10" s="237"/>
      <c r="GN10" s="237"/>
      <c r="GO10" s="237"/>
      <c r="GP10" s="237"/>
      <c r="GQ10" s="237"/>
      <c r="GR10" s="237"/>
      <c r="GS10" s="237"/>
      <c r="GT10" s="237"/>
      <c r="GU10" s="237"/>
      <c r="GV10" s="237"/>
      <c r="GW10" s="237"/>
      <c r="GX10" s="237"/>
      <c r="GY10" s="237"/>
      <c r="GZ10" s="237"/>
      <c r="HA10" s="237"/>
      <c r="HB10" s="237"/>
      <c r="HC10" s="237"/>
      <c r="HD10" s="237"/>
      <c r="HE10" s="237"/>
      <c r="HF10" s="237"/>
      <c r="HG10" s="237"/>
      <c r="HH10" s="237"/>
      <c r="HI10" s="237"/>
      <c r="HJ10" s="237"/>
      <c r="HK10" s="237"/>
      <c r="HL10" s="237"/>
      <c r="HM10" s="237"/>
      <c r="HN10" s="237"/>
      <c r="HO10" s="237"/>
      <c r="HP10" s="237"/>
      <c r="HQ10" s="237"/>
      <c r="HR10" s="237"/>
      <c r="HS10" s="237"/>
      <c r="HT10" s="237"/>
      <c r="HU10" s="237"/>
      <c r="HV10" s="237"/>
      <c r="HW10" s="237"/>
      <c r="HX10" s="237"/>
      <c r="HY10" s="237"/>
      <c r="HZ10" s="237"/>
      <c r="IA10" s="237"/>
      <c r="IB10" s="237"/>
      <c r="IC10" s="237"/>
      <c r="ID10" s="237"/>
      <c r="IE10" s="237"/>
      <c r="IF10" s="237"/>
      <c r="IG10" s="237"/>
      <c r="IH10" s="237"/>
      <c r="II10" s="237"/>
      <c r="IJ10" s="237"/>
      <c r="IK10" s="238"/>
    </row>
    <row r="11" spans="1:245" s="239" customFormat="1" ht="23.1" customHeight="1" x14ac:dyDescent="0.35">
      <c r="A11" s="240">
        <v>1</v>
      </c>
      <c r="B11" s="241" t="s">
        <v>52</v>
      </c>
      <c r="C11" s="242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43">
        <f>I11</f>
        <v>37749</v>
      </c>
      <c r="K11" s="24">
        <f>ROUND(J11/6/31/60*(N11+M11*60+L11*6*60),2)</f>
        <v>0</v>
      </c>
      <c r="O11" s="24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43">
        <f>P11+Q11+R11+S11+T11</f>
        <v>6697.31</v>
      </c>
      <c r="V11" s="26">
        <f>ROUND(AE11,0)</f>
        <v>15526</v>
      </c>
      <c r="W11" s="244">
        <f>+AD11-V11</f>
        <v>15525.689999999999</v>
      </c>
      <c r="X11" s="245">
        <v>1</v>
      </c>
      <c r="Y11" s="27">
        <f>I11*12%</f>
        <v>4529.88</v>
      </c>
      <c r="Z11" s="28">
        <v>0</v>
      </c>
      <c r="AA11" s="246">
        <v>100</v>
      </c>
      <c r="AB11" s="28">
        <f>ROUNDUP(I11*5%/2,2)</f>
        <v>943.73</v>
      </c>
      <c r="AC11" s="247">
        <v>200</v>
      </c>
      <c r="AD11" s="248">
        <f>+O11-U11</f>
        <v>31051.69</v>
      </c>
      <c r="AE11" s="249">
        <f>(+O11-U11)/2</f>
        <v>15525.844999999999</v>
      </c>
      <c r="AF11" s="245">
        <v>1</v>
      </c>
      <c r="AG11" s="241" t="s">
        <v>52</v>
      </c>
      <c r="AH11" s="242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46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250">
        <f>AI11+AS11+AV11+AW11+BB11</f>
        <v>6697.31</v>
      </c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37"/>
      <c r="CA11" s="237"/>
      <c r="CB11" s="237"/>
      <c r="CC11" s="237"/>
      <c r="CD11" s="237"/>
      <c r="CE11" s="237"/>
      <c r="CF11" s="237"/>
      <c r="CG11" s="237"/>
      <c r="CH11" s="237"/>
      <c r="CI11" s="237"/>
      <c r="CJ11" s="237"/>
      <c r="CK11" s="237"/>
      <c r="CL11" s="237"/>
      <c r="CM11" s="237"/>
      <c r="CN11" s="237"/>
      <c r="CO11" s="237"/>
      <c r="CP11" s="237"/>
      <c r="CQ11" s="237"/>
      <c r="CR11" s="237"/>
      <c r="CS11" s="237"/>
      <c r="CT11" s="237"/>
      <c r="CU11" s="237"/>
      <c r="CV11" s="237"/>
      <c r="CW11" s="237"/>
      <c r="CX11" s="237"/>
      <c r="CY11" s="237"/>
      <c r="CZ11" s="237"/>
      <c r="DA11" s="237"/>
      <c r="DB11" s="237"/>
      <c r="DC11" s="237"/>
      <c r="DD11" s="237"/>
      <c r="DE11" s="237"/>
      <c r="DF11" s="237"/>
      <c r="DG11" s="237"/>
      <c r="DH11" s="237"/>
      <c r="DI11" s="237"/>
      <c r="DJ11" s="237"/>
      <c r="DK11" s="237"/>
      <c r="DL11" s="237"/>
      <c r="DM11" s="237"/>
      <c r="DN11" s="237"/>
      <c r="DO11" s="237"/>
      <c r="DP11" s="237"/>
      <c r="DQ11" s="237"/>
      <c r="DR11" s="237"/>
      <c r="DS11" s="237"/>
      <c r="DT11" s="237"/>
      <c r="DU11" s="237"/>
      <c r="DV11" s="237"/>
      <c r="DW11" s="237"/>
      <c r="DX11" s="237"/>
      <c r="DY11" s="237"/>
      <c r="DZ11" s="237"/>
      <c r="EA11" s="237"/>
      <c r="EB11" s="237"/>
      <c r="EC11" s="237"/>
      <c r="ED11" s="237"/>
      <c r="EE11" s="237"/>
      <c r="EF11" s="237"/>
      <c r="EG11" s="237"/>
      <c r="EH11" s="237"/>
      <c r="EI11" s="237"/>
      <c r="EJ11" s="237"/>
      <c r="EK11" s="237"/>
      <c r="EL11" s="237"/>
      <c r="EM11" s="237"/>
      <c r="EN11" s="237"/>
      <c r="EO11" s="237"/>
      <c r="EP11" s="237"/>
      <c r="EQ11" s="237"/>
      <c r="ER11" s="237"/>
      <c r="ES11" s="237"/>
      <c r="ET11" s="237"/>
      <c r="EU11" s="237"/>
      <c r="EV11" s="237"/>
      <c r="EW11" s="237"/>
      <c r="EX11" s="237"/>
      <c r="EY11" s="237"/>
      <c r="EZ11" s="237"/>
      <c r="FA11" s="237"/>
      <c r="FB11" s="237"/>
      <c r="FC11" s="237"/>
      <c r="FD11" s="237"/>
      <c r="FE11" s="237"/>
      <c r="FF11" s="237"/>
      <c r="FG11" s="237"/>
      <c r="FH11" s="237"/>
      <c r="FI11" s="237"/>
      <c r="FJ11" s="237"/>
      <c r="FK11" s="237"/>
      <c r="FL11" s="237"/>
      <c r="FM11" s="237"/>
      <c r="FN11" s="237"/>
      <c r="FO11" s="237"/>
      <c r="FP11" s="237"/>
      <c r="FQ11" s="237"/>
      <c r="FR11" s="237"/>
      <c r="FS11" s="237"/>
      <c r="FT11" s="237"/>
      <c r="FU11" s="237"/>
      <c r="FV11" s="237"/>
      <c r="FW11" s="237"/>
      <c r="FX11" s="237"/>
      <c r="FY11" s="237"/>
      <c r="FZ11" s="237"/>
      <c r="GA11" s="237"/>
      <c r="GB11" s="237"/>
      <c r="GC11" s="237"/>
      <c r="GD11" s="237"/>
      <c r="GE11" s="237"/>
      <c r="GF11" s="237"/>
      <c r="GG11" s="237"/>
      <c r="GH11" s="237"/>
      <c r="GI11" s="237"/>
      <c r="GJ11" s="237"/>
      <c r="GK11" s="237"/>
      <c r="GL11" s="237"/>
      <c r="GM11" s="237"/>
      <c r="GN11" s="237"/>
      <c r="GO11" s="237"/>
      <c r="GP11" s="237"/>
      <c r="GQ11" s="237"/>
      <c r="GR11" s="237"/>
      <c r="GS11" s="237"/>
      <c r="GT11" s="237"/>
      <c r="GU11" s="237"/>
      <c r="GV11" s="237"/>
      <c r="GW11" s="237"/>
      <c r="GX11" s="237"/>
      <c r="GY11" s="237"/>
      <c r="GZ11" s="237"/>
      <c r="HA11" s="237"/>
      <c r="HB11" s="237"/>
      <c r="HC11" s="237"/>
      <c r="HD11" s="237"/>
      <c r="HE11" s="237"/>
      <c r="HF11" s="237"/>
      <c r="HG11" s="237"/>
      <c r="HH11" s="237"/>
      <c r="HI11" s="237"/>
      <c r="HJ11" s="237"/>
      <c r="HK11" s="237"/>
      <c r="HL11" s="237"/>
      <c r="HM11" s="237"/>
      <c r="HN11" s="237"/>
      <c r="HO11" s="237"/>
      <c r="HP11" s="237"/>
      <c r="HQ11" s="237"/>
      <c r="HR11" s="237"/>
      <c r="HS11" s="237"/>
      <c r="HT11" s="237"/>
      <c r="HU11" s="237"/>
      <c r="HV11" s="237"/>
      <c r="HW11" s="237"/>
      <c r="HX11" s="237"/>
      <c r="HY11" s="237"/>
      <c r="HZ11" s="237"/>
      <c r="IA11" s="237"/>
      <c r="IB11" s="237"/>
      <c r="IC11" s="237"/>
      <c r="ID11" s="237"/>
      <c r="IE11" s="237"/>
      <c r="IF11" s="237"/>
      <c r="IG11" s="237"/>
      <c r="IH11" s="237"/>
      <c r="II11" s="237"/>
      <c r="IJ11" s="237"/>
      <c r="IK11" s="238"/>
    </row>
    <row r="12" spans="1:245" s="239" customFormat="1" ht="23.1" customHeight="1" x14ac:dyDescent="0.35">
      <c r="A12" s="240"/>
      <c r="B12" s="241"/>
      <c r="C12" s="242"/>
      <c r="D12" s="22"/>
      <c r="E12" s="22"/>
      <c r="F12" s="22">
        <f t="shared" ref="F12:F31" si="0">SUM(D12:E12)</f>
        <v>0</v>
      </c>
      <c r="G12" s="22"/>
      <c r="H12" s="22"/>
      <c r="I12" s="22">
        <f t="shared" ref="I12:I31" si="1">SUM(F12:H12)</f>
        <v>0</v>
      </c>
      <c r="J12" s="243"/>
      <c r="K12" s="24"/>
      <c r="O12" s="243"/>
      <c r="Q12" s="22"/>
      <c r="R12" s="22"/>
      <c r="S12" s="22"/>
      <c r="T12" s="22"/>
      <c r="U12" s="243"/>
      <c r="V12" s="26">
        <f t="shared" ref="V12:V32" si="2">ROUND(AE12,0)</f>
        <v>0</v>
      </c>
      <c r="W12" s="244" t="s">
        <v>2</v>
      </c>
      <c r="X12" s="245"/>
      <c r="Y12" s="36"/>
      <c r="Z12" s="37"/>
      <c r="AA12" s="28"/>
      <c r="AB12" s="28"/>
      <c r="AC12" s="250"/>
      <c r="AD12" s="251"/>
      <c r="AE12" s="252"/>
      <c r="AF12" s="245"/>
      <c r="AG12" s="241"/>
      <c r="AH12" s="242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46"/>
      <c r="AU12" s="22"/>
      <c r="AV12" s="22"/>
      <c r="AW12" s="22"/>
      <c r="AX12" s="22"/>
      <c r="AY12" s="22"/>
      <c r="AZ12" s="22"/>
      <c r="BA12" s="22"/>
      <c r="BB12" s="22"/>
      <c r="BC12" s="250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237"/>
      <c r="BW12" s="237"/>
      <c r="BX12" s="237"/>
      <c r="BY12" s="237"/>
      <c r="BZ12" s="237"/>
      <c r="CA12" s="237"/>
      <c r="CB12" s="237"/>
      <c r="CC12" s="237"/>
      <c r="CD12" s="237"/>
      <c r="CE12" s="237"/>
      <c r="CF12" s="237"/>
      <c r="CG12" s="237"/>
      <c r="CH12" s="237"/>
      <c r="CI12" s="237"/>
      <c r="CJ12" s="237"/>
      <c r="CK12" s="237"/>
      <c r="CL12" s="237"/>
      <c r="CM12" s="237"/>
      <c r="CN12" s="237"/>
      <c r="CO12" s="237"/>
      <c r="CP12" s="237"/>
      <c r="CQ12" s="237"/>
      <c r="CR12" s="237"/>
      <c r="CS12" s="237"/>
      <c r="CT12" s="237"/>
      <c r="CU12" s="237"/>
      <c r="CV12" s="237"/>
      <c r="CW12" s="237"/>
      <c r="CX12" s="237"/>
      <c r="CY12" s="237"/>
      <c r="CZ12" s="237"/>
      <c r="DA12" s="237"/>
      <c r="DB12" s="237"/>
      <c r="DC12" s="237"/>
      <c r="DD12" s="237"/>
      <c r="DE12" s="237"/>
      <c r="DF12" s="237"/>
      <c r="DG12" s="237"/>
      <c r="DH12" s="237"/>
      <c r="DI12" s="237"/>
      <c r="DJ12" s="237"/>
      <c r="DK12" s="237"/>
      <c r="DL12" s="237"/>
      <c r="DM12" s="237"/>
      <c r="DN12" s="237"/>
      <c r="DO12" s="237"/>
      <c r="DP12" s="237"/>
      <c r="DQ12" s="237"/>
      <c r="DR12" s="237"/>
      <c r="DS12" s="237"/>
      <c r="DT12" s="237"/>
      <c r="DU12" s="237"/>
      <c r="DV12" s="237"/>
      <c r="DW12" s="237"/>
      <c r="DX12" s="237"/>
      <c r="DY12" s="237"/>
      <c r="DZ12" s="237"/>
      <c r="EA12" s="237"/>
      <c r="EB12" s="237"/>
      <c r="EC12" s="237"/>
      <c r="ED12" s="237"/>
      <c r="EE12" s="237"/>
      <c r="EF12" s="237"/>
      <c r="EG12" s="237"/>
      <c r="EH12" s="237"/>
      <c r="EI12" s="237"/>
      <c r="EJ12" s="237"/>
      <c r="EK12" s="237"/>
      <c r="EL12" s="237"/>
      <c r="EM12" s="237"/>
      <c r="EN12" s="237"/>
      <c r="EO12" s="237"/>
      <c r="EP12" s="237"/>
      <c r="EQ12" s="237"/>
      <c r="ER12" s="237"/>
      <c r="ES12" s="237"/>
      <c r="ET12" s="237"/>
      <c r="EU12" s="237"/>
      <c r="EV12" s="237"/>
      <c r="EW12" s="237"/>
      <c r="EX12" s="237"/>
      <c r="EY12" s="237"/>
      <c r="EZ12" s="237"/>
      <c r="FA12" s="237"/>
      <c r="FB12" s="237"/>
      <c r="FC12" s="237"/>
      <c r="FD12" s="237"/>
      <c r="FE12" s="237"/>
      <c r="FF12" s="237"/>
      <c r="FG12" s="237"/>
      <c r="FH12" s="237"/>
      <c r="FI12" s="237"/>
      <c r="FJ12" s="237"/>
      <c r="FK12" s="237"/>
      <c r="FL12" s="237"/>
      <c r="FM12" s="237"/>
      <c r="FN12" s="237"/>
      <c r="FO12" s="237"/>
      <c r="FP12" s="237"/>
      <c r="FQ12" s="237"/>
      <c r="FR12" s="237"/>
      <c r="FS12" s="237"/>
      <c r="FT12" s="237"/>
      <c r="FU12" s="237"/>
      <c r="FV12" s="237"/>
      <c r="FW12" s="237"/>
      <c r="FX12" s="237"/>
      <c r="FY12" s="237"/>
      <c r="FZ12" s="237"/>
      <c r="GA12" s="237"/>
      <c r="GB12" s="237"/>
      <c r="GC12" s="237"/>
      <c r="GD12" s="237"/>
      <c r="GE12" s="237"/>
      <c r="GF12" s="237"/>
      <c r="GG12" s="237"/>
      <c r="GH12" s="237"/>
      <c r="GI12" s="237"/>
      <c r="GJ12" s="237"/>
      <c r="GK12" s="237"/>
      <c r="GL12" s="237"/>
      <c r="GM12" s="237"/>
      <c r="GN12" s="237"/>
      <c r="GO12" s="237"/>
      <c r="GP12" s="237"/>
      <c r="GQ12" s="237"/>
      <c r="GR12" s="237"/>
      <c r="GS12" s="237"/>
      <c r="GT12" s="237"/>
      <c r="GU12" s="237"/>
      <c r="GV12" s="237"/>
      <c r="GW12" s="237"/>
      <c r="GX12" s="237"/>
      <c r="GY12" s="237"/>
      <c r="GZ12" s="237"/>
      <c r="HA12" s="237"/>
      <c r="HB12" s="237"/>
      <c r="HC12" s="237"/>
      <c r="HD12" s="237"/>
      <c r="HE12" s="237"/>
      <c r="HF12" s="237"/>
      <c r="HG12" s="237"/>
      <c r="HH12" s="237"/>
      <c r="HI12" s="237"/>
      <c r="HJ12" s="237"/>
      <c r="HK12" s="237"/>
      <c r="HL12" s="237"/>
      <c r="HM12" s="237"/>
      <c r="HN12" s="237"/>
      <c r="HO12" s="237"/>
      <c r="HP12" s="237"/>
      <c r="HQ12" s="237"/>
      <c r="HR12" s="237"/>
      <c r="HS12" s="237"/>
      <c r="HT12" s="237"/>
      <c r="HU12" s="237"/>
      <c r="HV12" s="237"/>
      <c r="HW12" s="237"/>
      <c r="HX12" s="237"/>
      <c r="HY12" s="237"/>
      <c r="HZ12" s="237"/>
      <c r="IA12" s="237"/>
      <c r="IB12" s="237"/>
      <c r="IC12" s="237"/>
      <c r="ID12" s="237"/>
      <c r="IE12" s="237"/>
      <c r="IF12" s="237"/>
      <c r="IG12" s="237"/>
      <c r="IH12" s="237"/>
      <c r="II12" s="237"/>
      <c r="IJ12" s="237"/>
      <c r="IK12" s="238"/>
    </row>
    <row r="13" spans="1:245" s="239" customFormat="1" ht="23.1" customHeight="1" x14ac:dyDescent="0.35">
      <c r="A13" s="240">
        <v>2</v>
      </c>
      <c r="B13" s="241" t="s">
        <v>55</v>
      </c>
      <c r="C13" s="242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43">
        <f>I13</f>
        <v>34310</v>
      </c>
      <c r="K13" s="24">
        <f>ROUND(J13/6/31/60*(N13+M13*60+L13*6*60),2)</f>
        <v>0</v>
      </c>
      <c r="L13" s="239">
        <v>0</v>
      </c>
      <c r="M13" s="239">
        <v>0</v>
      </c>
      <c r="N13" s="239">
        <v>0</v>
      </c>
      <c r="O13" s="243">
        <f>J13-K13</f>
        <v>34310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13444.34</v>
      </c>
      <c r="U13" s="243">
        <f>P13+Q13+R13+S13+T13</f>
        <v>28642.899999999998</v>
      </c>
      <c r="V13" s="26">
        <f t="shared" si="2"/>
        <v>2834</v>
      </c>
      <c r="W13" s="244">
        <f>+AD13-V13</f>
        <v>2833.1000000000022</v>
      </c>
      <c r="X13" s="245">
        <v>2</v>
      </c>
      <c r="Y13" s="27">
        <f>J13*12%</f>
        <v>4117.2</v>
      </c>
      <c r="Z13" s="28">
        <v>0</v>
      </c>
      <c r="AA13" s="246">
        <v>100</v>
      </c>
      <c r="AB13" s="28">
        <f t="shared" ref="AB13" si="7">ROUNDUP(I13*5%/2,2)</f>
        <v>857.75</v>
      </c>
      <c r="AC13" s="247">
        <v>200</v>
      </c>
      <c r="AD13" s="248">
        <f>+O13-U13</f>
        <v>5667.1000000000022</v>
      </c>
      <c r="AE13" s="249">
        <f>(+O13-U13)/2</f>
        <v>2833.5500000000011</v>
      </c>
      <c r="AF13" s="245">
        <v>2</v>
      </c>
      <c r="AG13" s="241" t="s">
        <v>55</v>
      </c>
      <c r="AH13" s="242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46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6128</v>
      </c>
      <c r="BA13" s="22">
        <v>100</v>
      </c>
      <c r="BB13" s="22">
        <f>SUM(AX13:BA13)</f>
        <v>13444.34</v>
      </c>
      <c r="BC13" s="250">
        <f>AI13+AS13+AV13+AW13+BB13</f>
        <v>28642.899999999998</v>
      </c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37"/>
      <c r="CK13" s="237"/>
      <c r="CL13" s="237"/>
      <c r="CM13" s="237"/>
      <c r="CN13" s="237"/>
      <c r="CO13" s="237"/>
      <c r="CP13" s="237"/>
      <c r="CQ13" s="237"/>
      <c r="CR13" s="237"/>
      <c r="CS13" s="237"/>
      <c r="CT13" s="237"/>
      <c r="CU13" s="237"/>
      <c r="CV13" s="237"/>
      <c r="CW13" s="237"/>
      <c r="CX13" s="237"/>
      <c r="CY13" s="237"/>
      <c r="CZ13" s="237"/>
      <c r="DA13" s="237"/>
      <c r="DB13" s="237"/>
      <c r="DC13" s="237"/>
      <c r="DD13" s="237"/>
      <c r="DE13" s="237"/>
      <c r="DF13" s="237"/>
      <c r="DG13" s="237"/>
      <c r="DH13" s="237"/>
      <c r="DI13" s="237"/>
      <c r="DJ13" s="237"/>
      <c r="DK13" s="237"/>
      <c r="DL13" s="237"/>
      <c r="DM13" s="237"/>
      <c r="DN13" s="237"/>
      <c r="DO13" s="237"/>
      <c r="DP13" s="237"/>
      <c r="DQ13" s="237"/>
      <c r="DR13" s="237"/>
      <c r="DS13" s="237"/>
      <c r="DT13" s="237"/>
      <c r="DU13" s="237"/>
      <c r="DV13" s="237"/>
      <c r="DW13" s="237"/>
      <c r="DX13" s="237"/>
      <c r="DY13" s="237"/>
      <c r="DZ13" s="237"/>
      <c r="EA13" s="237"/>
      <c r="EB13" s="237"/>
      <c r="EC13" s="237"/>
      <c r="ED13" s="237"/>
      <c r="EE13" s="237"/>
      <c r="EF13" s="237"/>
      <c r="EG13" s="237"/>
      <c r="EH13" s="237"/>
      <c r="EI13" s="237"/>
      <c r="EJ13" s="237"/>
      <c r="EK13" s="237"/>
      <c r="EL13" s="237"/>
      <c r="EM13" s="237"/>
      <c r="EN13" s="237"/>
      <c r="EO13" s="237"/>
      <c r="EP13" s="237"/>
      <c r="EQ13" s="237"/>
      <c r="ER13" s="237"/>
      <c r="ES13" s="237"/>
      <c r="ET13" s="237"/>
      <c r="EU13" s="237"/>
      <c r="EV13" s="237"/>
      <c r="EW13" s="237"/>
      <c r="EX13" s="237"/>
      <c r="EY13" s="237"/>
      <c r="EZ13" s="237"/>
      <c r="FA13" s="237"/>
      <c r="FB13" s="237"/>
      <c r="FC13" s="237"/>
      <c r="FD13" s="237"/>
      <c r="FE13" s="237"/>
      <c r="FF13" s="237"/>
      <c r="FG13" s="237"/>
      <c r="FH13" s="237"/>
      <c r="FI13" s="237"/>
      <c r="FJ13" s="237"/>
      <c r="FK13" s="237"/>
      <c r="FL13" s="237"/>
      <c r="FM13" s="237"/>
      <c r="FN13" s="237"/>
      <c r="FO13" s="237"/>
      <c r="FP13" s="237"/>
      <c r="FQ13" s="237"/>
      <c r="FR13" s="237"/>
      <c r="FS13" s="237"/>
      <c r="FT13" s="237"/>
      <c r="FU13" s="237"/>
      <c r="FV13" s="237"/>
      <c r="FW13" s="237"/>
      <c r="FX13" s="237"/>
      <c r="FY13" s="237"/>
      <c r="FZ13" s="237"/>
      <c r="GA13" s="237"/>
      <c r="GB13" s="237"/>
      <c r="GC13" s="237"/>
      <c r="GD13" s="237"/>
      <c r="GE13" s="237"/>
      <c r="GF13" s="237"/>
      <c r="GG13" s="237"/>
      <c r="GH13" s="237"/>
      <c r="GI13" s="237"/>
      <c r="GJ13" s="237"/>
      <c r="GK13" s="237"/>
      <c r="GL13" s="237"/>
      <c r="GM13" s="237"/>
      <c r="GN13" s="237"/>
      <c r="GO13" s="237"/>
      <c r="GP13" s="237"/>
      <c r="GQ13" s="237"/>
      <c r="GR13" s="237"/>
      <c r="GS13" s="237"/>
      <c r="GT13" s="237"/>
      <c r="GU13" s="237"/>
      <c r="GV13" s="237"/>
      <c r="GW13" s="237"/>
      <c r="GX13" s="237"/>
      <c r="GY13" s="237"/>
      <c r="GZ13" s="237"/>
      <c r="HA13" s="237"/>
      <c r="HB13" s="237"/>
      <c r="HC13" s="237"/>
      <c r="HD13" s="237"/>
      <c r="HE13" s="237"/>
      <c r="HF13" s="237"/>
      <c r="HG13" s="237"/>
      <c r="HH13" s="237"/>
      <c r="HI13" s="237"/>
      <c r="HJ13" s="237"/>
      <c r="HK13" s="237"/>
      <c r="HL13" s="237"/>
      <c r="HM13" s="237"/>
      <c r="HN13" s="237"/>
      <c r="HO13" s="237"/>
      <c r="HP13" s="237"/>
      <c r="HQ13" s="237"/>
      <c r="HR13" s="237"/>
      <c r="HS13" s="237"/>
      <c r="HT13" s="237"/>
      <c r="HU13" s="237"/>
      <c r="HV13" s="237"/>
      <c r="HW13" s="237"/>
      <c r="HX13" s="237"/>
      <c r="HY13" s="237"/>
      <c r="HZ13" s="237"/>
      <c r="IA13" s="237"/>
      <c r="IB13" s="237"/>
      <c r="IC13" s="237"/>
      <c r="ID13" s="237"/>
      <c r="IE13" s="237"/>
      <c r="IF13" s="237"/>
      <c r="IG13" s="237"/>
      <c r="IH13" s="237"/>
      <c r="II13" s="237"/>
      <c r="IJ13" s="237"/>
      <c r="IK13" s="238"/>
    </row>
    <row r="14" spans="1:245" s="239" customFormat="1" ht="23.1" customHeight="1" x14ac:dyDescent="0.35">
      <c r="A14" s="240"/>
      <c r="B14" s="241"/>
      <c r="C14" s="242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43"/>
      <c r="K14" s="24"/>
      <c r="O14" s="243"/>
      <c r="Q14" s="22"/>
      <c r="R14" s="22"/>
      <c r="S14" s="22"/>
      <c r="T14" s="22"/>
      <c r="U14" s="243"/>
      <c r="V14" s="26">
        <f t="shared" si="2"/>
        <v>0</v>
      </c>
      <c r="W14" s="244" t="s">
        <v>2</v>
      </c>
      <c r="X14" s="245"/>
      <c r="Y14" s="36"/>
      <c r="Z14" s="37"/>
      <c r="AA14" s="28"/>
      <c r="AB14" s="28"/>
      <c r="AC14" s="250"/>
      <c r="AD14" s="251"/>
      <c r="AE14" s="252"/>
      <c r="AF14" s="245"/>
      <c r="AG14" s="241"/>
      <c r="AH14" s="242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46"/>
      <c r="AU14" s="22"/>
      <c r="AV14" s="22"/>
      <c r="AW14" s="22"/>
      <c r="AX14" s="22"/>
      <c r="AY14" s="22"/>
      <c r="AZ14" s="22"/>
      <c r="BA14" s="22"/>
      <c r="BB14" s="22"/>
      <c r="BC14" s="250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237"/>
      <c r="BW14" s="237"/>
      <c r="BX14" s="237"/>
      <c r="BY14" s="237"/>
      <c r="BZ14" s="237"/>
      <c r="CA14" s="237"/>
      <c r="CB14" s="237"/>
      <c r="CC14" s="237"/>
      <c r="CD14" s="237"/>
      <c r="CE14" s="237"/>
      <c r="CF14" s="237"/>
      <c r="CG14" s="237"/>
      <c r="CH14" s="237"/>
      <c r="CI14" s="237"/>
      <c r="CJ14" s="237"/>
      <c r="CK14" s="237"/>
      <c r="CL14" s="237"/>
      <c r="CM14" s="237"/>
      <c r="CN14" s="237"/>
      <c r="CO14" s="237"/>
      <c r="CP14" s="237"/>
      <c r="CQ14" s="237"/>
      <c r="CR14" s="237"/>
      <c r="CS14" s="237"/>
      <c r="CT14" s="237"/>
      <c r="CU14" s="237"/>
      <c r="CV14" s="237"/>
      <c r="CW14" s="237"/>
      <c r="CX14" s="237"/>
      <c r="CY14" s="237"/>
      <c r="CZ14" s="237"/>
      <c r="DA14" s="237"/>
      <c r="DB14" s="237"/>
      <c r="DC14" s="237"/>
      <c r="DD14" s="237"/>
      <c r="DE14" s="237"/>
      <c r="DF14" s="237"/>
      <c r="DG14" s="237"/>
      <c r="DH14" s="237"/>
      <c r="DI14" s="237"/>
      <c r="DJ14" s="237"/>
      <c r="DK14" s="237"/>
      <c r="DL14" s="237"/>
      <c r="DM14" s="237"/>
      <c r="DN14" s="237"/>
      <c r="DO14" s="237"/>
      <c r="DP14" s="237"/>
      <c r="DQ14" s="237"/>
      <c r="DR14" s="237"/>
      <c r="DS14" s="237"/>
      <c r="DT14" s="237"/>
      <c r="DU14" s="237"/>
      <c r="DV14" s="237"/>
      <c r="DW14" s="237"/>
      <c r="DX14" s="237"/>
      <c r="DY14" s="237"/>
      <c r="DZ14" s="237"/>
      <c r="EA14" s="237"/>
      <c r="EB14" s="237"/>
      <c r="EC14" s="237"/>
      <c r="ED14" s="237"/>
      <c r="EE14" s="237"/>
      <c r="EF14" s="237"/>
      <c r="EG14" s="237"/>
      <c r="EH14" s="237"/>
      <c r="EI14" s="237"/>
      <c r="EJ14" s="237"/>
      <c r="EK14" s="237"/>
      <c r="EL14" s="237"/>
      <c r="EM14" s="237"/>
      <c r="EN14" s="237"/>
      <c r="EO14" s="237"/>
      <c r="EP14" s="237"/>
      <c r="EQ14" s="237"/>
      <c r="ER14" s="237"/>
      <c r="ES14" s="237"/>
      <c r="ET14" s="237"/>
      <c r="EU14" s="237"/>
      <c r="EV14" s="237"/>
      <c r="EW14" s="237"/>
      <c r="EX14" s="237"/>
      <c r="EY14" s="237"/>
      <c r="EZ14" s="237"/>
      <c r="FA14" s="237"/>
      <c r="FB14" s="237"/>
      <c r="FC14" s="237"/>
      <c r="FD14" s="237"/>
      <c r="FE14" s="237"/>
      <c r="FF14" s="237"/>
      <c r="FG14" s="237"/>
      <c r="FH14" s="237"/>
      <c r="FI14" s="237"/>
      <c r="FJ14" s="237"/>
      <c r="FK14" s="237"/>
      <c r="FL14" s="237"/>
      <c r="FM14" s="237"/>
      <c r="FN14" s="237"/>
      <c r="FO14" s="237"/>
      <c r="FP14" s="237"/>
      <c r="FQ14" s="237"/>
      <c r="FR14" s="237"/>
      <c r="FS14" s="237"/>
      <c r="FT14" s="237"/>
      <c r="FU14" s="237"/>
      <c r="FV14" s="237"/>
      <c r="FW14" s="237"/>
      <c r="FX14" s="237"/>
      <c r="FY14" s="237"/>
      <c r="FZ14" s="237"/>
      <c r="GA14" s="237"/>
      <c r="GB14" s="237"/>
      <c r="GC14" s="237"/>
      <c r="GD14" s="237"/>
      <c r="GE14" s="237"/>
      <c r="GF14" s="237"/>
      <c r="GG14" s="237"/>
      <c r="GH14" s="237"/>
      <c r="GI14" s="237"/>
      <c r="GJ14" s="237"/>
      <c r="GK14" s="237"/>
      <c r="GL14" s="237"/>
      <c r="GM14" s="237"/>
      <c r="GN14" s="237"/>
      <c r="GO14" s="237"/>
      <c r="GP14" s="237"/>
      <c r="GQ14" s="237"/>
      <c r="GR14" s="237"/>
      <c r="GS14" s="237"/>
      <c r="GT14" s="237"/>
      <c r="GU14" s="237"/>
      <c r="GV14" s="237"/>
      <c r="GW14" s="237"/>
      <c r="GX14" s="237"/>
      <c r="GY14" s="237"/>
      <c r="GZ14" s="237"/>
      <c r="HA14" s="237"/>
      <c r="HB14" s="237"/>
      <c r="HC14" s="237"/>
      <c r="HD14" s="237"/>
      <c r="HE14" s="237"/>
      <c r="HF14" s="237"/>
      <c r="HG14" s="237"/>
      <c r="HH14" s="237"/>
      <c r="HI14" s="237"/>
      <c r="HJ14" s="237"/>
      <c r="HK14" s="237"/>
      <c r="HL14" s="237"/>
      <c r="HM14" s="237"/>
      <c r="HN14" s="237"/>
      <c r="HO14" s="237"/>
      <c r="HP14" s="237"/>
      <c r="HQ14" s="237"/>
      <c r="HR14" s="237"/>
      <c r="HS14" s="237"/>
      <c r="HT14" s="237"/>
      <c r="HU14" s="237"/>
      <c r="HV14" s="237"/>
      <c r="HW14" s="237"/>
      <c r="HX14" s="237"/>
      <c r="HY14" s="237"/>
      <c r="HZ14" s="237"/>
      <c r="IA14" s="237"/>
      <c r="IB14" s="237"/>
      <c r="IC14" s="237"/>
      <c r="ID14" s="237"/>
      <c r="IE14" s="237"/>
      <c r="IF14" s="237"/>
      <c r="IG14" s="237"/>
      <c r="IH14" s="237"/>
      <c r="II14" s="237"/>
      <c r="IJ14" s="237"/>
      <c r="IK14" s="238"/>
    </row>
    <row r="15" spans="1:245" s="239" customFormat="1" ht="23.1" customHeight="1" x14ac:dyDescent="0.35">
      <c r="A15" s="240">
        <v>3</v>
      </c>
      <c r="B15" s="241" t="s">
        <v>57</v>
      </c>
      <c r="C15" s="253" t="s">
        <v>96</v>
      </c>
      <c r="D15" s="22">
        <v>29165</v>
      </c>
      <c r="E15" s="22">
        <v>1540</v>
      </c>
      <c r="F15" s="22">
        <v>32870</v>
      </c>
      <c r="G15" s="22">
        <v>1551</v>
      </c>
      <c r="H15" s="22"/>
      <c r="I15" s="22">
        <f t="shared" si="1"/>
        <v>34421</v>
      </c>
      <c r="J15" s="243">
        <f>I15</f>
        <v>34421</v>
      </c>
      <c r="K15" s="24">
        <f>ROUND(J15/6/31/60*(N15+M15*60+L15*6*60),2)</f>
        <v>0</v>
      </c>
      <c r="O15" s="243">
        <f>J15-K15</f>
        <v>34421</v>
      </c>
      <c r="P15" s="22">
        <v>1414.39</v>
      </c>
      <c r="Q15" s="22">
        <f t="shared" ref="Q15" si="11">SUM(AJ15:AR15)</f>
        <v>7686.59</v>
      </c>
      <c r="R15" s="22">
        <f t="shared" ref="R15" si="12">SUM(AT15:AU15)</f>
        <v>200</v>
      </c>
      <c r="S15" s="22">
        <f t="shared" ref="S15" si="13">ROUNDDOWN(I15*5%/2,2)</f>
        <v>860.52</v>
      </c>
      <c r="T15" s="22">
        <f t="shared" ref="T15" si="14">SUM(AX15:BA15)</f>
        <v>100</v>
      </c>
      <c r="U15" s="243">
        <f>P15+Q15+R15+S15+T15</f>
        <v>10261.5</v>
      </c>
      <c r="V15" s="26">
        <f t="shared" si="2"/>
        <v>12080</v>
      </c>
      <c r="W15" s="244">
        <f>+AD15-V15</f>
        <v>12079.5</v>
      </c>
      <c r="X15" s="245">
        <v>3</v>
      </c>
      <c r="Y15" s="27">
        <f>J15*12%</f>
        <v>4130.5199999999995</v>
      </c>
      <c r="Z15" s="28">
        <v>0</v>
      </c>
      <c r="AA15" s="246">
        <v>100</v>
      </c>
      <c r="AB15" s="28">
        <f t="shared" ref="AB15" si="15">ROUNDUP(I15*5%/2,2)</f>
        <v>860.53</v>
      </c>
      <c r="AC15" s="247">
        <v>200</v>
      </c>
      <c r="AD15" s="248">
        <f>+O15-U15</f>
        <v>24159.5</v>
      </c>
      <c r="AE15" s="249">
        <f>(+O15-U15)/2</f>
        <v>12079.75</v>
      </c>
      <c r="AF15" s="245">
        <v>3</v>
      </c>
      <c r="AG15" s="241" t="s">
        <v>57</v>
      </c>
      <c r="AH15" s="253" t="s">
        <v>96</v>
      </c>
      <c r="AI15" s="22">
        <f t="shared" ref="AI15" si="16">P15</f>
        <v>1414.39</v>
      </c>
      <c r="AJ15" s="22">
        <f t="shared" ref="AJ15" si="17">I15*9%</f>
        <v>3097.89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3933.14</v>
      </c>
      <c r="AQ15" s="22"/>
      <c r="AR15" s="22">
        <v>655.56</v>
      </c>
      <c r="AS15" s="22">
        <f>SUM(AJ15:AR15)</f>
        <v>7686.59</v>
      </c>
      <c r="AT15" s="246">
        <v>200</v>
      </c>
      <c r="AU15" s="22">
        <v>0</v>
      </c>
      <c r="AV15" s="22">
        <f>SUM(AT15:AU15)</f>
        <v>200</v>
      </c>
      <c r="AW15" s="22">
        <f t="shared" ref="AW15" si="18">ROUNDDOWN(I15*5%/2,2)</f>
        <v>860.52</v>
      </c>
      <c r="AX15" s="22">
        <v>0</v>
      </c>
      <c r="AY15" s="22">
        <v>0</v>
      </c>
      <c r="AZ15" s="22">
        <v>0</v>
      </c>
      <c r="BA15" s="22">
        <v>100</v>
      </c>
      <c r="BB15" s="22">
        <f>SUM(AX15:BA15)</f>
        <v>100</v>
      </c>
      <c r="BC15" s="250">
        <f>AI15+AS15+AV15+AW15+BB15</f>
        <v>10261.5</v>
      </c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37"/>
      <c r="CA15" s="237"/>
      <c r="CB15" s="237"/>
      <c r="CC15" s="237"/>
      <c r="CD15" s="237"/>
      <c r="CE15" s="237"/>
      <c r="CF15" s="237"/>
      <c r="CG15" s="237"/>
      <c r="CH15" s="237"/>
      <c r="CI15" s="237"/>
      <c r="CJ15" s="237"/>
      <c r="CK15" s="237"/>
      <c r="CL15" s="237"/>
      <c r="CM15" s="237"/>
      <c r="CN15" s="237"/>
      <c r="CO15" s="237"/>
      <c r="CP15" s="237"/>
      <c r="CQ15" s="237"/>
      <c r="CR15" s="237"/>
      <c r="CS15" s="237"/>
      <c r="CT15" s="237"/>
      <c r="CU15" s="237"/>
      <c r="CV15" s="237"/>
      <c r="CW15" s="237"/>
      <c r="CX15" s="237"/>
      <c r="CY15" s="237"/>
      <c r="CZ15" s="237"/>
      <c r="DA15" s="237"/>
      <c r="DB15" s="237"/>
      <c r="DC15" s="237"/>
      <c r="DD15" s="237"/>
      <c r="DE15" s="237"/>
      <c r="DF15" s="237"/>
      <c r="DG15" s="237"/>
      <c r="DH15" s="237"/>
      <c r="DI15" s="237"/>
      <c r="DJ15" s="237"/>
      <c r="DK15" s="237"/>
      <c r="DL15" s="237"/>
      <c r="DM15" s="237"/>
      <c r="DN15" s="237"/>
      <c r="DO15" s="237"/>
      <c r="DP15" s="237"/>
      <c r="DQ15" s="237"/>
      <c r="DR15" s="237"/>
      <c r="DS15" s="237"/>
      <c r="DT15" s="237"/>
      <c r="DU15" s="237"/>
      <c r="DV15" s="237"/>
      <c r="DW15" s="237"/>
      <c r="DX15" s="237"/>
      <c r="DY15" s="237"/>
      <c r="DZ15" s="237"/>
      <c r="EA15" s="237"/>
      <c r="EB15" s="237"/>
      <c r="EC15" s="237"/>
      <c r="ED15" s="237"/>
      <c r="EE15" s="237"/>
      <c r="EF15" s="237"/>
      <c r="EG15" s="237"/>
      <c r="EH15" s="237"/>
      <c r="EI15" s="237"/>
      <c r="EJ15" s="237"/>
      <c r="EK15" s="237"/>
      <c r="EL15" s="237"/>
      <c r="EM15" s="237"/>
      <c r="EN15" s="237"/>
      <c r="EO15" s="237"/>
      <c r="EP15" s="237"/>
      <c r="EQ15" s="237"/>
      <c r="ER15" s="237"/>
      <c r="ES15" s="237"/>
      <c r="ET15" s="237"/>
      <c r="EU15" s="237"/>
      <c r="EV15" s="237"/>
      <c r="EW15" s="237"/>
      <c r="EX15" s="237"/>
      <c r="EY15" s="237"/>
      <c r="EZ15" s="237"/>
      <c r="FA15" s="237"/>
      <c r="FB15" s="237"/>
      <c r="FC15" s="237"/>
      <c r="FD15" s="237"/>
      <c r="FE15" s="237"/>
      <c r="FF15" s="237"/>
      <c r="FG15" s="237"/>
      <c r="FH15" s="237"/>
      <c r="FI15" s="237"/>
      <c r="FJ15" s="237"/>
      <c r="FK15" s="237"/>
      <c r="FL15" s="237"/>
      <c r="FM15" s="237"/>
      <c r="FN15" s="237"/>
      <c r="FO15" s="237"/>
      <c r="FP15" s="237"/>
      <c r="FQ15" s="237"/>
      <c r="FR15" s="237"/>
      <c r="FS15" s="237"/>
      <c r="FT15" s="237"/>
      <c r="FU15" s="237"/>
      <c r="FV15" s="237"/>
      <c r="FW15" s="237"/>
      <c r="FX15" s="237"/>
      <c r="FY15" s="237"/>
      <c r="FZ15" s="237"/>
      <c r="GA15" s="237"/>
      <c r="GB15" s="237"/>
      <c r="GC15" s="237"/>
      <c r="GD15" s="237"/>
      <c r="GE15" s="237"/>
      <c r="GF15" s="237"/>
      <c r="GG15" s="237"/>
      <c r="GH15" s="237"/>
      <c r="GI15" s="237"/>
      <c r="GJ15" s="237"/>
      <c r="GK15" s="237"/>
      <c r="GL15" s="237"/>
      <c r="GM15" s="237"/>
      <c r="GN15" s="237"/>
      <c r="GO15" s="237"/>
      <c r="GP15" s="237"/>
      <c r="GQ15" s="237"/>
      <c r="GR15" s="237"/>
      <c r="GS15" s="237"/>
      <c r="GT15" s="237"/>
      <c r="GU15" s="237"/>
      <c r="GV15" s="237"/>
      <c r="GW15" s="237"/>
      <c r="GX15" s="237"/>
      <c r="GY15" s="237"/>
      <c r="GZ15" s="237"/>
      <c r="HA15" s="237"/>
      <c r="HB15" s="237"/>
      <c r="HC15" s="237"/>
      <c r="HD15" s="237"/>
      <c r="HE15" s="237"/>
      <c r="HF15" s="237"/>
      <c r="HG15" s="237"/>
      <c r="HH15" s="237"/>
      <c r="HI15" s="237"/>
      <c r="HJ15" s="237"/>
      <c r="HK15" s="237"/>
      <c r="HL15" s="237"/>
      <c r="HM15" s="237"/>
      <c r="HN15" s="237"/>
      <c r="HO15" s="237"/>
      <c r="HP15" s="237"/>
      <c r="HQ15" s="237"/>
      <c r="HR15" s="237"/>
      <c r="HS15" s="237"/>
      <c r="HT15" s="237"/>
      <c r="HU15" s="237"/>
      <c r="HV15" s="237"/>
      <c r="HW15" s="237"/>
      <c r="HX15" s="237"/>
      <c r="HY15" s="237"/>
      <c r="HZ15" s="237"/>
      <c r="IA15" s="237"/>
      <c r="IB15" s="237"/>
      <c r="IC15" s="237"/>
      <c r="ID15" s="237"/>
      <c r="IE15" s="237"/>
      <c r="IF15" s="237"/>
      <c r="IG15" s="237"/>
      <c r="IH15" s="237"/>
      <c r="II15" s="237"/>
      <c r="IJ15" s="237"/>
      <c r="IK15" s="238"/>
    </row>
    <row r="16" spans="1:245" s="237" customFormat="1" ht="23.1" customHeight="1" x14ac:dyDescent="0.35">
      <c r="A16" s="240"/>
      <c r="B16" s="241"/>
      <c r="C16" s="239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43"/>
      <c r="K16" s="42"/>
      <c r="L16" s="239"/>
      <c r="M16" s="239"/>
      <c r="N16" s="239"/>
      <c r="O16" s="243"/>
      <c r="P16" s="22"/>
      <c r="Q16" s="22"/>
      <c r="R16" s="22"/>
      <c r="S16" s="22"/>
      <c r="T16" s="22"/>
      <c r="U16" s="243"/>
      <c r="V16" s="26">
        <f t="shared" si="2"/>
        <v>0</v>
      </c>
      <c r="W16" s="244" t="s">
        <v>2</v>
      </c>
      <c r="X16" s="245"/>
      <c r="Y16" s="27"/>
      <c r="Z16" s="28"/>
      <c r="AA16" s="37"/>
      <c r="AB16" s="28"/>
      <c r="AC16" s="43"/>
      <c r="AD16" s="248"/>
      <c r="AE16" s="249"/>
      <c r="AF16" s="245"/>
      <c r="AG16" s="241"/>
      <c r="AH16" s="239"/>
      <c r="AI16" s="239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46"/>
      <c r="AU16" s="22"/>
      <c r="AV16" s="22"/>
      <c r="AW16" s="22"/>
      <c r="AX16" s="22"/>
      <c r="AY16" s="22"/>
      <c r="AZ16" s="22"/>
      <c r="BA16" s="22"/>
      <c r="BB16" s="22"/>
      <c r="BC16" s="250"/>
    </row>
    <row r="17" spans="1:245" s="239" customFormat="1" ht="23.1" customHeight="1" x14ac:dyDescent="0.35">
      <c r="A17" s="240">
        <v>4</v>
      </c>
      <c r="B17" s="254" t="s">
        <v>60</v>
      </c>
      <c r="C17" s="255" t="s">
        <v>79</v>
      </c>
      <c r="D17" s="22">
        <v>46725</v>
      </c>
      <c r="E17" s="22">
        <v>2290</v>
      </c>
      <c r="F17" s="22">
        <f t="shared" si="0"/>
        <v>49015</v>
      </c>
      <c r="G17" s="22">
        <v>2289</v>
      </c>
      <c r="H17" s="22"/>
      <c r="I17" s="22">
        <f t="shared" si="1"/>
        <v>51304</v>
      </c>
      <c r="J17" s="243">
        <f>I17</f>
        <v>51304</v>
      </c>
      <c r="K17" s="24">
        <f>ROUND(J17/6/31/60*(N17+M17*60+L17*6*60),2)</f>
        <v>0</v>
      </c>
      <c r="O17" s="243">
        <f>J17-K17</f>
        <v>51304</v>
      </c>
      <c r="P17" s="22">
        <v>4459.28</v>
      </c>
      <c r="Q17" s="22">
        <f t="shared" ref="Q17" si="19">SUM(AJ17:AR17)</f>
        <v>4617.3599999999997</v>
      </c>
      <c r="R17" s="22">
        <f t="shared" ref="R17" si="20">SUM(AT17:AU17)</f>
        <v>200</v>
      </c>
      <c r="S17" s="22">
        <f t="shared" ref="S17" si="21">ROUNDDOWN(I17*5%/2,2)</f>
        <v>1282.5999999999999</v>
      </c>
      <c r="T17" s="22">
        <f t="shared" ref="T17" si="22">SUM(AX17:BA17)</f>
        <v>200</v>
      </c>
      <c r="U17" s="243">
        <f>P17+Q17+R17+S17+T17</f>
        <v>10759.24</v>
      </c>
      <c r="V17" s="26">
        <f t="shared" si="2"/>
        <v>20272</v>
      </c>
      <c r="W17" s="244">
        <f>+AD17-V17</f>
        <v>20272.760000000002</v>
      </c>
      <c r="X17" s="245">
        <v>4</v>
      </c>
      <c r="Y17" s="27">
        <f>J17*12%</f>
        <v>6156.48</v>
      </c>
      <c r="Z17" s="28">
        <v>0</v>
      </c>
      <c r="AA17" s="246">
        <v>100</v>
      </c>
      <c r="AB17" s="28">
        <f t="shared" ref="AB17" si="23">ROUNDUP(I17*5%/2,2)</f>
        <v>1282.5999999999999</v>
      </c>
      <c r="AC17" s="247">
        <v>200</v>
      </c>
      <c r="AD17" s="248">
        <f>+O17-U17</f>
        <v>40544.76</v>
      </c>
      <c r="AE17" s="249">
        <f>(+O17-U17)/2</f>
        <v>20272.38</v>
      </c>
      <c r="AF17" s="245">
        <v>4</v>
      </c>
      <c r="AG17" s="254" t="s">
        <v>60</v>
      </c>
      <c r="AH17" s="255" t="s">
        <v>79</v>
      </c>
      <c r="AI17" s="22">
        <f t="shared" ref="AI17" si="24">P17</f>
        <v>4459.28</v>
      </c>
      <c r="AJ17" s="22">
        <f t="shared" ref="AJ17" si="25">I17*9%</f>
        <v>4617.3599999999997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/>
      <c r="AR17" s="22"/>
      <c r="AS17" s="22">
        <f>SUM(AJ17:AR17)</f>
        <v>4617.3599999999997</v>
      </c>
      <c r="AT17" s="246">
        <v>200</v>
      </c>
      <c r="AU17" s="22">
        <v>0</v>
      </c>
      <c r="AV17" s="22">
        <f>SUM(AT17:AU17)</f>
        <v>200</v>
      </c>
      <c r="AW17" s="22">
        <f t="shared" ref="AW17" si="26">ROUNDDOWN(I17*5%/2,2)</f>
        <v>1282.5999999999999</v>
      </c>
      <c r="AX17" s="22">
        <v>0</v>
      </c>
      <c r="AY17" s="22">
        <v>0</v>
      </c>
      <c r="AZ17" s="22">
        <v>100</v>
      </c>
      <c r="BA17" s="22">
        <v>100</v>
      </c>
      <c r="BB17" s="22">
        <f>SUM(AX17:BA17)</f>
        <v>200</v>
      </c>
      <c r="BC17" s="250">
        <f>AI17+AS17+AV17+AW17+BB17</f>
        <v>10759.24</v>
      </c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237"/>
      <c r="BW17" s="237"/>
      <c r="BX17" s="237"/>
      <c r="BY17" s="237"/>
      <c r="BZ17" s="237"/>
      <c r="CA17" s="237"/>
      <c r="CB17" s="237"/>
      <c r="CC17" s="237"/>
      <c r="CD17" s="237"/>
      <c r="CE17" s="237"/>
      <c r="CF17" s="237"/>
      <c r="CG17" s="237"/>
      <c r="CH17" s="237"/>
      <c r="CI17" s="237"/>
      <c r="CJ17" s="237"/>
      <c r="CK17" s="237"/>
      <c r="CL17" s="237"/>
      <c r="CM17" s="237"/>
      <c r="CN17" s="237"/>
      <c r="CO17" s="237"/>
      <c r="CP17" s="237"/>
      <c r="CQ17" s="237"/>
      <c r="CR17" s="237"/>
      <c r="CS17" s="237"/>
      <c r="CT17" s="237"/>
      <c r="CU17" s="237"/>
      <c r="CV17" s="237"/>
      <c r="CW17" s="237"/>
      <c r="CX17" s="237"/>
      <c r="CY17" s="237"/>
      <c r="CZ17" s="237"/>
      <c r="DA17" s="237"/>
      <c r="DB17" s="237"/>
      <c r="DC17" s="237"/>
      <c r="DD17" s="237"/>
      <c r="DE17" s="237"/>
      <c r="DF17" s="237"/>
      <c r="DG17" s="237"/>
      <c r="DH17" s="237"/>
      <c r="DI17" s="237"/>
      <c r="DJ17" s="237"/>
      <c r="DK17" s="237"/>
      <c r="DL17" s="237"/>
      <c r="DM17" s="237"/>
      <c r="DN17" s="237"/>
      <c r="DO17" s="237"/>
      <c r="DP17" s="237"/>
      <c r="DQ17" s="237"/>
      <c r="DR17" s="237"/>
      <c r="DS17" s="237"/>
      <c r="DT17" s="237"/>
      <c r="DU17" s="237"/>
      <c r="DV17" s="237"/>
      <c r="DW17" s="237"/>
      <c r="DX17" s="237"/>
      <c r="DY17" s="237"/>
      <c r="DZ17" s="237"/>
      <c r="EA17" s="237"/>
      <c r="EB17" s="237"/>
      <c r="EC17" s="237"/>
      <c r="ED17" s="237"/>
      <c r="EE17" s="237"/>
      <c r="EF17" s="237"/>
      <c r="EG17" s="237"/>
      <c r="EH17" s="237"/>
      <c r="EI17" s="237"/>
      <c r="EJ17" s="237"/>
      <c r="EK17" s="237"/>
      <c r="EL17" s="237"/>
      <c r="EM17" s="237"/>
      <c r="EN17" s="237"/>
      <c r="EO17" s="237"/>
      <c r="EP17" s="237"/>
      <c r="EQ17" s="237"/>
      <c r="ER17" s="237"/>
      <c r="ES17" s="237"/>
      <c r="ET17" s="237"/>
      <c r="EU17" s="237"/>
      <c r="EV17" s="237"/>
      <c r="EW17" s="237"/>
      <c r="EX17" s="237"/>
      <c r="EY17" s="237"/>
      <c r="EZ17" s="237"/>
      <c r="FA17" s="237"/>
      <c r="FB17" s="237"/>
      <c r="FC17" s="237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7"/>
      <c r="FR17" s="237"/>
      <c r="FS17" s="237"/>
      <c r="FT17" s="237"/>
      <c r="FU17" s="237"/>
      <c r="FV17" s="237"/>
      <c r="FW17" s="237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7"/>
      <c r="GK17" s="237"/>
      <c r="GL17" s="237"/>
      <c r="GM17" s="237"/>
      <c r="GN17" s="237"/>
      <c r="GO17" s="237"/>
      <c r="GP17" s="237"/>
      <c r="GQ17" s="237"/>
      <c r="GR17" s="237"/>
      <c r="GS17" s="237"/>
      <c r="GT17" s="237"/>
      <c r="GU17" s="237"/>
      <c r="GV17" s="237"/>
      <c r="GW17" s="237"/>
      <c r="GX17" s="237"/>
      <c r="GY17" s="237"/>
      <c r="GZ17" s="237"/>
      <c r="HA17" s="237"/>
      <c r="HB17" s="237"/>
      <c r="HC17" s="237"/>
      <c r="HD17" s="237"/>
      <c r="HE17" s="237"/>
      <c r="HF17" s="237"/>
      <c r="HG17" s="237"/>
      <c r="HH17" s="237"/>
      <c r="HI17" s="237"/>
      <c r="HJ17" s="237"/>
      <c r="HK17" s="237"/>
      <c r="HL17" s="237"/>
      <c r="HM17" s="237"/>
      <c r="HN17" s="237"/>
      <c r="HO17" s="237"/>
      <c r="HP17" s="237"/>
      <c r="HQ17" s="237"/>
      <c r="HR17" s="237"/>
      <c r="HS17" s="237"/>
      <c r="HT17" s="237"/>
      <c r="HU17" s="237"/>
      <c r="HV17" s="237"/>
      <c r="HW17" s="237"/>
      <c r="HX17" s="237"/>
      <c r="HY17" s="237"/>
      <c r="HZ17" s="237"/>
      <c r="IA17" s="237"/>
      <c r="IB17" s="237"/>
      <c r="IC17" s="237"/>
      <c r="ID17" s="237"/>
      <c r="IE17" s="237"/>
      <c r="IF17" s="237"/>
      <c r="IG17" s="237"/>
      <c r="IH17" s="237"/>
      <c r="II17" s="237"/>
      <c r="IJ17" s="237"/>
      <c r="IK17" s="238"/>
    </row>
    <row r="18" spans="1:245" s="239" customFormat="1" ht="23.1" customHeight="1" x14ac:dyDescent="0.35">
      <c r="A18" s="240"/>
      <c r="B18" s="254"/>
      <c r="C18" s="25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43"/>
      <c r="K18" s="42"/>
      <c r="O18" s="243"/>
      <c r="P18" s="22"/>
      <c r="Q18" s="22"/>
      <c r="R18" s="22"/>
      <c r="S18" s="22"/>
      <c r="T18" s="22"/>
      <c r="U18" s="243"/>
      <c r="V18" s="26"/>
      <c r="W18" s="244"/>
      <c r="X18" s="245"/>
      <c r="Y18" s="27"/>
      <c r="Z18" s="28"/>
      <c r="AA18" s="246"/>
      <c r="AB18" s="28"/>
      <c r="AC18" s="247"/>
      <c r="AD18" s="248"/>
      <c r="AE18" s="249"/>
      <c r="AF18" s="245"/>
      <c r="AG18" s="254"/>
      <c r="AH18" s="255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46"/>
      <c r="AU18" s="22"/>
      <c r="AV18" s="22"/>
      <c r="AW18" s="22"/>
      <c r="AX18" s="22"/>
      <c r="AY18" s="22"/>
      <c r="AZ18" s="22"/>
      <c r="BA18" s="22"/>
      <c r="BB18" s="22"/>
      <c r="BC18" s="250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237"/>
      <c r="BW18" s="237"/>
      <c r="BX18" s="237"/>
      <c r="BY18" s="237"/>
      <c r="BZ18" s="237"/>
      <c r="CA18" s="237"/>
      <c r="CB18" s="237"/>
      <c r="CC18" s="237"/>
      <c r="CD18" s="237"/>
      <c r="CE18" s="237"/>
      <c r="CF18" s="237"/>
      <c r="CG18" s="237"/>
      <c r="CH18" s="237"/>
      <c r="CI18" s="237"/>
      <c r="CJ18" s="237"/>
      <c r="CK18" s="237"/>
      <c r="CL18" s="237"/>
      <c r="CM18" s="237"/>
      <c r="CN18" s="237"/>
      <c r="CO18" s="237"/>
      <c r="CP18" s="237"/>
      <c r="CQ18" s="237"/>
      <c r="CR18" s="237"/>
      <c r="CS18" s="237"/>
      <c r="CT18" s="237"/>
      <c r="CU18" s="237"/>
      <c r="CV18" s="237"/>
      <c r="CW18" s="237"/>
      <c r="CX18" s="237"/>
      <c r="CY18" s="237"/>
      <c r="CZ18" s="237"/>
      <c r="DA18" s="237"/>
      <c r="DB18" s="237"/>
      <c r="DC18" s="237"/>
      <c r="DD18" s="237"/>
      <c r="DE18" s="237"/>
      <c r="DF18" s="237"/>
      <c r="DG18" s="237"/>
      <c r="DH18" s="237"/>
      <c r="DI18" s="237"/>
      <c r="DJ18" s="237"/>
      <c r="DK18" s="237"/>
      <c r="DL18" s="237"/>
      <c r="DM18" s="237"/>
      <c r="DN18" s="237"/>
      <c r="DO18" s="237"/>
      <c r="DP18" s="237"/>
      <c r="DQ18" s="237"/>
      <c r="DR18" s="237"/>
      <c r="DS18" s="237"/>
      <c r="DT18" s="237"/>
      <c r="DU18" s="237"/>
      <c r="DV18" s="237"/>
      <c r="DW18" s="237"/>
      <c r="DX18" s="237"/>
      <c r="DY18" s="237"/>
      <c r="DZ18" s="237"/>
      <c r="EA18" s="237"/>
      <c r="EB18" s="237"/>
      <c r="EC18" s="237"/>
      <c r="ED18" s="237"/>
      <c r="EE18" s="237"/>
      <c r="EF18" s="237"/>
      <c r="EG18" s="237"/>
      <c r="EH18" s="237"/>
      <c r="EI18" s="237"/>
      <c r="EJ18" s="237"/>
      <c r="EK18" s="237"/>
      <c r="EL18" s="237"/>
      <c r="EM18" s="237"/>
      <c r="EN18" s="237"/>
      <c r="EO18" s="237"/>
      <c r="EP18" s="237"/>
      <c r="EQ18" s="237"/>
      <c r="ER18" s="237"/>
      <c r="ES18" s="237"/>
      <c r="ET18" s="237"/>
      <c r="EU18" s="237"/>
      <c r="EV18" s="237"/>
      <c r="EW18" s="237"/>
      <c r="EX18" s="237"/>
      <c r="EY18" s="237"/>
      <c r="EZ18" s="237"/>
      <c r="FA18" s="237"/>
      <c r="FB18" s="237"/>
      <c r="FC18" s="237"/>
      <c r="FD18" s="237"/>
      <c r="FE18" s="237"/>
      <c r="FF18" s="237"/>
      <c r="FG18" s="237"/>
      <c r="FH18" s="237"/>
      <c r="FI18" s="237"/>
      <c r="FJ18" s="237"/>
      <c r="FK18" s="237"/>
      <c r="FL18" s="237"/>
      <c r="FM18" s="237"/>
      <c r="FN18" s="237"/>
      <c r="FO18" s="237"/>
      <c r="FP18" s="237"/>
      <c r="FQ18" s="237"/>
      <c r="FR18" s="237"/>
      <c r="FS18" s="237"/>
      <c r="FT18" s="237"/>
      <c r="FU18" s="237"/>
      <c r="FV18" s="237"/>
      <c r="FW18" s="237"/>
      <c r="FX18" s="237"/>
      <c r="FY18" s="237"/>
      <c r="FZ18" s="237"/>
      <c r="GA18" s="237"/>
      <c r="GB18" s="237"/>
      <c r="GC18" s="237"/>
      <c r="GD18" s="237"/>
      <c r="GE18" s="237"/>
      <c r="GF18" s="237"/>
      <c r="GG18" s="237"/>
      <c r="GH18" s="237"/>
      <c r="GI18" s="237"/>
      <c r="GJ18" s="237"/>
      <c r="GK18" s="237"/>
      <c r="GL18" s="237"/>
      <c r="GM18" s="237"/>
      <c r="GN18" s="237"/>
      <c r="GO18" s="237"/>
      <c r="GP18" s="237"/>
      <c r="GQ18" s="237"/>
      <c r="GR18" s="237"/>
      <c r="GS18" s="237"/>
      <c r="GT18" s="237"/>
      <c r="GU18" s="237"/>
      <c r="GV18" s="237"/>
      <c r="GW18" s="237"/>
      <c r="GX18" s="237"/>
      <c r="GY18" s="237"/>
      <c r="GZ18" s="237"/>
      <c r="HA18" s="237"/>
      <c r="HB18" s="237"/>
      <c r="HC18" s="237"/>
      <c r="HD18" s="237"/>
      <c r="HE18" s="237"/>
      <c r="HF18" s="237"/>
      <c r="HG18" s="237"/>
      <c r="HH18" s="237"/>
      <c r="HI18" s="237"/>
      <c r="HJ18" s="237"/>
      <c r="HK18" s="237"/>
      <c r="HL18" s="237"/>
      <c r="HM18" s="237"/>
      <c r="HN18" s="237"/>
      <c r="HO18" s="237"/>
      <c r="HP18" s="237"/>
      <c r="HQ18" s="237"/>
      <c r="HR18" s="237"/>
      <c r="HS18" s="237"/>
      <c r="HT18" s="237"/>
      <c r="HU18" s="237"/>
      <c r="HV18" s="237"/>
      <c r="HW18" s="237"/>
      <c r="HX18" s="237"/>
      <c r="HY18" s="237"/>
      <c r="HZ18" s="237"/>
      <c r="IA18" s="237"/>
      <c r="IB18" s="237"/>
      <c r="IC18" s="237"/>
      <c r="ID18" s="237"/>
      <c r="IE18" s="237"/>
      <c r="IF18" s="237"/>
      <c r="IG18" s="237"/>
      <c r="IH18" s="237"/>
      <c r="II18" s="237"/>
      <c r="IJ18" s="237"/>
      <c r="IK18" s="238"/>
    </row>
    <row r="19" spans="1:245" s="239" customFormat="1" ht="23.1" customHeight="1" x14ac:dyDescent="0.35">
      <c r="A19" s="240">
        <v>5</v>
      </c>
      <c r="B19" s="241" t="s">
        <v>61</v>
      </c>
      <c r="C19" s="242" t="s">
        <v>53</v>
      </c>
      <c r="D19" s="22">
        <v>34187</v>
      </c>
      <c r="E19" s="22">
        <v>1607</v>
      </c>
      <c r="F19" s="22">
        <f>SUM(D19:E19)</f>
        <v>35794</v>
      </c>
      <c r="G19" s="22">
        <v>1590</v>
      </c>
      <c r="H19" s="22"/>
      <c r="I19" s="22">
        <f>SUM(F19:H19)</f>
        <v>37384</v>
      </c>
      <c r="J19" s="243">
        <f>I19</f>
        <v>37384</v>
      </c>
      <c r="K19" s="24">
        <f>ROUND(J19/6/31/60*(N19+M19*60+L19*6*60),2)</f>
        <v>0</v>
      </c>
      <c r="O19" s="243">
        <f>J19-K19</f>
        <v>37384</v>
      </c>
      <c r="P19" s="22">
        <v>1807.73</v>
      </c>
      <c r="Q19" s="22">
        <f t="shared" ref="Q19" si="27">SUM(AJ19:AR19)</f>
        <v>7566.3700000000008</v>
      </c>
      <c r="R19" s="22">
        <f t="shared" ref="R19" si="28">SUM(AT19:AU19)</f>
        <v>200</v>
      </c>
      <c r="S19" s="22">
        <f t="shared" ref="S19" si="29">ROUNDDOWN(I19*5%/2,2)</f>
        <v>934.6</v>
      </c>
      <c r="T19" s="22">
        <f t="shared" ref="T19" si="30">SUM(AX19:BA19)</f>
        <v>200</v>
      </c>
      <c r="U19" s="243">
        <f>P19+Q19+R19+S19+T19</f>
        <v>10708.7</v>
      </c>
      <c r="V19" s="26">
        <f>ROUND(AE19,0)</f>
        <v>13338</v>
      </c>
      <c r="W19" s="244">
        <f>+AD19-V19</f>
        <v>13337.3</v>
      </c>
      <c r="X19" s="245">
        <v>5</v>
      </c>
      <c r="Y19" s="27">
        <f>J19*12%</f>
        <v>4486.08</v>
      </c>
      <c r="Z19" s="28">
        <v>0</v>
      </c>
      <c r="AA19" s="246">
        <v>100</v>
      </c>
      <c r="AB19" s="28">
        <f t="shared" ref="AB19" si="31">ROUNDUP(I19*5%/2,2)</f>
        <v>934.6</v>
      </c>
      <c r="AC19" s="247">
        <v>200</v>
      </c>
      <c r="AD19" s="248">
        <f>+O19-U19</f>
        <v>26675.3</v>
      </c>
      <c r="AE19" s="249">
        <f>(+O19-U19)/2</f>
        <v>13337.65</v>
      </c>
      <c r="AF19" s="245">
        <v>5</v>
      </c>
      <c r="AG19" s="241" t="s">
        <v>61</v>
      </c>
      <c r="AH19" s="242" t="s">
        <v>53</v>
      </c>
      <c r="AI19" s="22">
        <f t="shared" ref="AI19" si="32">P19</f>
        <v>1807.73</v>
      </c>
      <c r="AJ19" s="22">
        <f t="shared" ref="AJ19" si="33">I19*9%</f>
        <v>3364.56</v>
      </c>
      <c r="AK19" s="22">
        <v>4201.8100000000004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/>
      <c r="AR19" s="22">
        <v>0</v>
      </c>
      <c r="AS19" s="22">
        <f>SUM(AJ19:AR19)</f>
        <v>7566.3700000000008</v>
      </c>
      <c r="AT19" s="246">
        <v>200</v>
      </c>
      <c r="AU19" s="22">
        <v>0</v>
      </c>
      <c r="AV19" s="22">
        <f>SUM(AT19:AU19)</f>
        <v>200</v>
      </c>
      <c r="AW19" s="22">
        <f t="shared" ref="AW19" si="34">ROUNDDOWN(I19*5%/2,2)</f>
        <v>934.6</v>
      </c>
      <c r="AX19" s="22">
        <v>0</v>
      </c>
      <c r="AY19" s="22">
        <v>0</v>
      </c>
      <c r="AZ19" s="22">
        <v>100</v>
      </c>
      <c r="BA19" s="22">
        <v>100</v>
      </c>
      <c r="BB19" s="22">
        <f>SUM(AX19:BA19)</f>
        <v>200</v>
      </c>
      <c r="BC19" s="250">
        <f>AI19+AS19+AV19+AW19+BB19</f>
        <v>10708.7</v>
      </c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237"/>
      <c r="BW19" s="237"/>
      <c r="BX19" s="237"/>
      <c r="BY19" s="237"/>
      <c r="BZ19" s="237"/>
      <c r="CA19" s="237"/>
      <c r="CB19" s="237"/>
      <c r="CC19" s="237"/>
      <c r="CD19" s="237"/>
      <c r="CE19" s="237"/>
      <c r="CF19" s="237"/>
      <c r="CG19" s="237"/>
      <c r="CH19" s="237"/>
      <c r="CI19" s="237"/>
      <c r="CJ19" s="237"/>
      <c r="CK19" s="237"/>
      <c r="CL19" s="237"/>
      <c r="CM19" s="237"/>
      <c r="CN19" s="237"/>
      <c r="CO19" s="237"/>
      <c r="CP19" s="237"/>
      <c r="CQ19" s="237"/>
      <c r="CR19" s="237"/>
      <c r="CS19" s="237"/>
      <c r="CT19" s="237"/>
      <c r="CU19" s="237"/>
      <c r="CV19" s="237"/>
      <c r="CW19" s="237"/>
      <c r="CX19" s="237"/>
      <c r="CY19" s="237"/>
      <c r="CZ19" s="237"/>
      <c r="DA19" s="237"/>
      <c r="DB19" s="237"/>
      <c r="DC19" s="237"/>
      <c r="DD19" s="237"/>
      <c r="DE19" s="237"/>
      <c r="DF19" s="237"/>
      <c r="DG19" s="237"/>
      <c r="DH19" s="237"/>
      <c r="DI19" s="237"/>
      <c r="DJ19" s="237"/>
      <c r="DK19" s="237"/>
      <c r="DL19" s="237"/>
      <c r="DM19" s="237"/>
      <c r="DN19" s="237"/>
      <c r="DO19" s="237"/>
      <c r="DP19" s="237"/>
      <c r="DQ19" s="237"/>
      <c r="DR19" s="237"/>
      <c r="DS19" s="237"/>
      <c r="DT19" s="237"/>
      <c r="DU19" s="237"/>
      <c r="DV19" s="237"/>
      <c r="DW19" s="237"/>
      <c r="DX19" s="237"/>
      <c r="DY19" s="237"/>
      <c r="DZ19" s="237"/>
      <c r="EA19" s="237"/>
      <c r="EB19" s="237"/>
      <c r="EC19" s="237"/>
      <c r="ED19" s="237"/>
      <c r="EE19" s="237"/>
      <c r="EF19" s="237"/>
      <c r="EG19" s="237"/>
      <c r="EH19" s="237"/>
      <c r="EI19" s="237"/>
      <c r="EJ19" s="237"/>
      <c r="EK19" s="237"/>
      <c r="EL19" s="237"/>
      <c r="EM19" s="237"/>
      <c r="EN19" s="237"/>
      <c r="EO19" s="237"/>
      <c r="EP19" s="237"/>
      <c r="EQ19" s="237"/>
      <c r="ER19" s="237"/>
      <c r="ES19" s="237"/>
      <c r="ET19" s="237"/>
      <c r="EU19" s="237"/>
      <c r="EV19" s="237"/>
      <c r="EW19" s="237"/>
      <c r="EX19" s="237"/>
      <c r="EY19" s="237"/>
      <c r="EZ19" s="237"/>
      <c r="FA19" s="237"/>
      <c r="FB19" s="237"/>
      <c r="FC19" s="237"/>
      <c r="FD19" s="237"/>
      <c r="FE19" s="237"/>
      <c r="FF19" s="237"/>
      <c r="FG19" s="237"/>
      <c r="FH19" s="237"/>
      <c r="FI19" s="237"/>
      <c r="FJ19" s="237"/>
      <c r="FK19" s="237"/>
      <c r="FL19" s="237"/>
      <c r="FM19" s="237"/>
      <c r="FN19" s="237"/>
      <c r="FO19" s="237"/>
      <c r="FP19" s="237"/>
      <c r="FQ19" s="237"/>
      <c r="FR19" s="237"/>
      <c r="FS19" s="237"/>
      <c r="FT19" s="237"/>
      <c r="FU19" s="237"/>
      <c r="FV19" s="237"/>
      <c r="FW19" s="237"/>
      <c r="FX19" s="237"/>
      <c r="FY19" s="237"/>
      <c r="FZ19" s="237"/>
      <c r="GA19" s="237"/>
      <c r="GB19" s="237"/>
      <c r="GC19" s="237"/>
      <c r="GD19" s="237"/>
      <c r="GE19" s="237"/>
      <c r="GF19" s="237"/>
      <c r="GG19" s="237"/>
      <c r="GH19" s="237"/>
      <c r="GI19" s="237"/>
      <c r="GJ19" s="237"/>
      <c r="GK19" s="237"/>
      <c r="GL19" s="237"/>
      <c r="GM19" s="237"/>
      <c r="GN19" s="237"/>
      <c r="GO19" s="237"/>
      <c r="GP19" s="237"/>
      <c r="GQ19" s="237"/>
      <c r="GR19" s="237"/>
      <c r="GS19" s="237"/>
      <c r="GT19" s="237"/>
      <c r="GU19" s="237"/>
      <c r="GV19" s="237"/>
      <c r="GW19" s="237"/>
      <c r="GX19" s="237"/>
      <c r="GY19" s="237"/>
      <c r="GZ19" s="237"/>
      <c r="HA19" s="237"/>
      <c r="HB19" s="237"/>
      <c r="HC19" s="237"/>
      <c r="HD19" s="237"/>
      <c r="HE19" s="237"/>
      <c r="HF19" s="237"/>
      <c r="HG19" s="237"/>
      <c r="HH19" s="237"/>
      <c r="HI19" s="237"/>
      <c r="HJ19" s="237"/>
      <c r="HK19" s="237"/>
      <c r="HL19" s="237"/>
      <c r="HM19" s="237"/>
      <c r="HN19" s="237"/>
      <c r="HO19" s="237"/>
      <c r="HP19" s="237"/>
      <c r="HQ19" s="237"/>
      <c r="HR19" s="237"/>
      <c r="HS19" s="237"/>
      <c r="HT19" s="237"/>
      <c r="HU19" s="237"/>
      <c r="HV19" s="237"/>
      <c r="HW19" s="237"/>
      <c r="HX19" s="237"/>
      <c r="HY19" s="237"/>
      <c r="HZ19" s="237"/>
      <c r="IA19" s="237"/>
      <c r="IB19" s="237"/>
      <c r="IC19" s="237"/>
      <c r="ID19" s="237"/>
      <c r="IE19" s="237"/>
      <c r="IF19" s="237"/>
      <c r="IG19" s="237"/>
      <c r="IH19" s="237"/>
      <c r="II19" s="237"/>
      <c r="IJ19" s="237"/>
      <c r="IK19" s="238"/>
    </row>
    <row r="20" spans="1:245" s="239" customFormat="1" ht="23.1" customHeight="1" x14ac:dyDescent="0.35">
      <c r="A20" s="240"/>
      <c r="B20" s="241"/>
      <c r="C20" s="242"/>
      <c r="D20" s="22"/>
      <c r="E20" s="22"/>
      <c r="F20" s="22">
        <f>SUM(D20:E20)</f>
        <v>0</v>
      </c>
      <c r="G20" s="22"/>
      <c r="H20" s="22"/>
      <c r="I20" s="22">
        <f>SUM(F20:H20)</f>
        <v>0</v>
      </c>
      <c r="J20" s="243"/>
      <c r="K20" s="24"/>
      <c r="O20" s="243"/>
      <c r="P20" s="22"/>
      <c r="Q20" s="22"/>
      <c r="R20" s="22"/>
      <c r="S20" s="22"/>
      <c r="T20" s="22"/>
      <c r="U20" s="243"/>
      <c r="V20" s="26">
        <f>ROUND(AE20,0)</f>
        <v>0</v>
      </c>
      <c r="W20" s="244"/>
      <c r="X20" s="245"/>
      <c r="Y20" s="36"/>
      <c r="Z20" s="37"/>
      <c r="AA20" s="46"/>
      <c r="AB20" s="28"/>
      <c r="AC20" s="250"/>
      <c r="AD20" s="251"/>
      <c r="AE20" s="252"/>
      <c r="AF20" s="245"/>
      <c r="AG20" s="241"/>
      <c r="AH20" s="24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46"/>
      <c r="AU20" s="22"/>
      <c r="AV20" s="22"/>
      <c r="AW20" s="22"/>
      <c r="AX20" s="22"/>
      <c r="AY20" s="22"/>
      <c r="AZ20" s="22"/>
      <c r="BA20" s="22"/>
      <c r="BB20" s="22"/>
      <c r="BC20" s="250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37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7"/>
      <c r="CS20" s="237"/>
      <c r="CT20" s="237"/>
      <c r="CU20" s="237"/>
      <c r="CV20" s="237"/>
      <c r="CW20" s="237"/>
      <c r="CX20" s="237"/>
      <c r="CY20" s="237"/>
      <c r="CZ20" s="237"/>
      <c r="DA20" s="237"/>
      <c r="DB20" s="237"/>
      <c r="DC20" s="237"/>
      <c r="DD20" s="237"/>
      <c r="DE20" s="237"/>
      <c r="DF20" s="237"/>
      <c r="DG20" s="237"/>
      <c r="DH20" s="237"/>
      <c r="DI20" s="237"/>
      <c r="DJ20" s="237"/>
      <c r="DK20" s="237"/>
      <c r="DL20" s="237"/>
      <c r="DM20" s="237"/>
      <c r="DN20" s="237"/>
      <c r="DO20" s="237"/>
      <c r="DP20" s="237"/>
      <c r="DQ20" s="237"/>
      <c r="DR20" s="237"/>
      <c r="DS20" s="237"/>
      <c r="DT20" s="237"/>
      <c r="DU20" s="237"/>
      <c r="DV20" s="237"/>
      <c r="DW20" s="237"/>
      <c r="DX20" s="237"/>
      <c r="DY20" s="237"/>
      <c r="DZ20" s="237"/>
      <c r="EA20" s="237"/>
      <c r="EB20" s="237"/>
      <c r="EC20" s="237"/>
      <c r="ED20" s="237"/>
      <c r="EE20" s="237"/>
      <c r="EF20" s="237"/>
      <c r="EG20" s="237"/>
      <c r="EH20" s="237"/>
      <c r="EI20" s="237"/>
      <c r="EJ20" s="237"/>
      <c r="EK20" s="237"/>
      <c r="EL20" s="237"/>
      <c r="EM20" s="237"/>
      <c r="EN20" s="237"/>
      <c r="EO20" s="237"/>
      <c r="EP20" s="237"/>
      <c r="EQ20" s="237"/>
      <c r="ER20" s="237"/>
      <c r="ES20" s="237"/>
      <c r="ET20" s="237"/>
      <c r="EU20" s="237"/>
      <c r="EV20" s="237"/>
      <c r="EW20" s="237"/>
      <c r="EX20" s="237"/>
      <c r="EY20" s="237"/>
      <c r="EZ20" s="237"/>
      <c r="FA20" s="237"/>
      <c r="FB20" s="237"/>
      <c r="FC20" s="237"/>
      <c r="FD20" s="237"/>
      <c r="FE20" s="237"/>
      <c r="FF20" s="237"/>
      <c r="FG20" s="237"/>
      <c r="FH20" s="237"/>
      <c r="FI20" s="237"/>
      <c r="FJ20" s="237"/>
      <c r="FK20" s="237"/>
      <c r="FL20" s="237"/>
      <c r="FM20" s="237"/>
      <c r="FN20" s="237"/>
      <c r="FO20" s="237"/>
      <c r="FP20" s="237"/>
      <c r="FQ20" s="237"/>
      <c r="FR20" s="237"/>
      <c r="FS20" s="237"/>
      <c r="FT20" s="237"/>
      <c r="FU20" s="237"/>
      <c r="FV20" s="237"/>
      <c r="FW20" s="237"/>
      <c r="FX20" s="237"/>
      <c r="FY20" s="237"/>
      <c r="FZ20" s="237"/>
      <c r="GA20" s="237"/>
      <c r="GB20" s="237"/>
      <c r="GC20" s="237"/>
      <c r="GD20" s="237"/>
      <c r="GE20" s="237"/>
      <c r="GF20" s="237"/>
      <c r="GG20" s="237"/>
      <c r="GH20" s="237"/>
      <c r="GI20" s="237"/>
      <c r="GJ20" s="237"/>
      <c r="GK20" s="237"/>
      <c r="GL20" s="237"/>
      <c r="GM20" s="237"/>
      <c r="GN20" s="237"/>
      <c r="GO20" s="237"/>
      <c r="GP20" s="237"/>
      <c r="GQ20" s="237"/>
      <c r="GR20" s="237"/>
      <c r="GS20" s="237"/>
      <c r="GT20" s="237"/>
      <c r="GU20" s="237"/>
      <c r="GV20" s="237"/>
      <c r="GW20" s="237"/>
      <c r="GX20" s="237"/>
      <c r="GY20" s="237"/>
      <c r="GZ20" s="237"/>
      <c r="HA20" s="237"/>
      <c r="HB20" s="237"/>
      <c r="HC20" s="237"/>
      <c r="HD20" s="237"/>
      <c r="HE20" s="237"/>
      <c r="HF20" s="237"/>
      <c r="HG20" s="237"/>
      <c r="HH20" s="237"/>
      <c r="HI20" s="237"/>
      <c r="HJ20" s="237"/>
      <c r="HK20" s="237"/>
      <c r="HL20" s="237"/>
      <c r="HM20" s="237"/>
      <c r="HN20" s="237"/>
      <c r="HO20" s="237"/>
      <c r="HP20" s="237"/>
      <c r="HQ20" s="237"/>
      <c r="HR20" s="237"/>
      <c r="HS20" s="237"/>
      <c r="HT20" s="237"/>
      <c r="HU20" s="237"/>
      <c r="HV20" s="237"/>
      <c r="HW20" s="237"/>
      <c r="HX20" s="237"/>
      <c r="HY20" s="237"/>
      <c r="HZ20" s="237"/>
      <c r="IA20" s="237"/>
      <c r="IB20" s="237"/>
      <c r="IC20" s="237"/>
      <c r="ID20" s="237"/>
      <c r="IE20" s="237"/>
      <c r="IF20" s="237"/>
      <c r="IG20" s="237"/>
      <c r="IH20" s="237"/>
      <c r="II20" s="237"/>
      <c r="IJ20" s="237"/>
      <c r="IK20" s="238"/>
    </row>
    <row r="21" spans="1:245" s="239" customFormat="1" ht="23.1" customHeight="1" x14ac:dyDescent="0.35">
      <c r="A21" s="240">
        <v>6</v>
      </c>
      <c r="B21" s="254" t="s">
        <v>64</v>
      </c>
      <c r="C21" s="242" t="s">
        <v>63</v>
      </c>
      <c r="D21" s="22">
        <v>43030</v>
      </c>
      <c r="E21" s="22">
        <v>2108</v>
      </c>
      <c r="F21" s="22">
        <f t="shared" si="0"/>
        <v>45138</v>
      </c>
      <c r="G21" s="22">
        <v>2109</v>
      </c>
      <c r="H21" s="22"/>
      <c r="I21" s="22">
        <f t="shared" si="1"/>
        <v>47247</v>
      </c>
      <c r="J21" s="243">
        <f>I21</f>
        <v>47247</v>
      </c>
      <c r="K21" s="24">
        <f>ROUND(J21/6/31/60*(N21+M21*60+L21*6*60),2)</f>
        <v>0</v>
      </c>
      <c r="O21" s="243">
        <f>J21-K21</f>
        <v>47247</v>
      </c>
      <c r="P21" s="22">
        <v>3605.95</v>
      </c>
      <c r="Q21" s="22">
        <f t="shared" ref="Q21" si="35">SUM(AJ21:AR21)</f>
        <v>4252.2299999999996</v>
      </c>
      <c r="R21" s="22">
        <f t="shared" ref="R21" si="36">SUM(AT21:AU21)</f>
        <v>200</v>
      </c>
      <c r="S21" s="22">
        <f t="shared" ref="S21" si="37">ROUNDDOWN(I21*5%/2,2)</f>
        <v>1181.17</v>
      </c>
      <c r="T21" s="22">
        <f t="shared" ref="T21" si="38">SUM(AX21:BA21)</f>
        <v>100</v>
      </c>
      <c r="U21" s="243">
        <f>P21+Q21+R21+S21+T21</f>
        <v>9339.3499999999985</v>
      </c>
      <c r="V21" s="26">
        <f t="shared" si="2"/>
        <v>18954</v>
      </c>
      <c r="W21" s="244">
        <f>+AD21-V21</f>
        <v>18953.650000000001</v>
      </c>
      <c r="X21" s="245">
        <v>6</v>
      </c>
      <c r="Y21" s="27">
        <f>J21*12%</f>
        <v>5669.6399999999994</v>
      </c>
      <c r="Z21" s="28">
        <v>0</v>
      </c>
      <c r="AA21" s="246">
        <v>100</v>
      </c>
      <c r="AB21" s="28">
        <f t="shared" ref="AB21" si="39">ROUNDUP(I21*5%/2,2)</f>
        <v>1181.18</v>
      </c>
      <c r="AC21" s="247">
        <v>200</v>
      </c>
      <c r="AD21" s="248">
        <f>+O21-U21</f>
        <v>37907.65</v>
      </c>
      <c r="AE21" s="249">
        <f>(+O21-U21)/2</f>
        <v>18953.825000000001</v>
      </c>
      <c r="AF21" s="245">
        <v>6</v>
      </c>
      <c r="AG21" s="254" t="s">
        <v>64</v>
      </c>
      <c r="AH21" s="242" t="s">
        <v>63</v>
      </c>
      <c r="AI21" s="22">
        <f t="shared" ref="AI21" si="40">P21</f>
        <v>3605.95</v>
      </c>
      <c r="AJ21" s="22">
        <f t="shared" ref="AJ21" si="41">I21*9%</f>
        <v>4252.2299999999996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>
        <v>0</v>
      </c>
      <c r="AS21" s="22">
        <f>SUM(AJ21:AR21)</f>
        <v>4252.2299999999996</v>
      </c>
      <c r="AT21" s="246">
        <v>200</v>
      </c>
      <c r="AU21" s="22">
        <v>0</v>
      </c>
      <c r="AV21" s="22">
        <f>SUM(AT21:AU21)</f>
        <v>200</v>
      </c>
      <c r="AW21" s="22">
        <f t="shared" ref="AW21" si="42">ROUNDDOWN(I21*5%/2,2)</f>
        <v>1181.17</v>
      </c>
      <c r="AX21" s="22">
        <v>0</v>
      </c>
      <c r="AY21" s="22">
        <v>0</v>
      </c>
      <c r="AZ21" s="22">
        <v>0</v>
      </c>
      <c r="BA21" s="22">
        <v>100</v>
      </c>
      <c r="BB21" s="22">
        <f>SUM(AX21:BA21)</f>
        <v>100</v>
      </c>
      <c r="BC21" s="250">
        <f>AI21+AS21+AV21+AW21+BB21</f>
        <v>9339.3499999999985</v>
      </c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37"/>
      <c r="BY21" s="237"/>
      <c r="BZ21" s="237"/>
      <c r="CA21" s="237"/>
      <c r="CB21" s="237"/>
      <c r="CC21" s="237"/>
      <c r="CD21" s="237"/>
      <c r="CE21" s="237"/>
      <c r="CF21" s="237"/>
      <c r="CG21" s="237"/>
      <c r="CH21" s="237"/>
      <c r="CI21" s="237"/>
      <c r="CJ21" s="237"/>
      <c r="CK21" s="237"/>
      <c r="CL21" s="237"/>
      <c r="CM21" s="237"/>
      <c r="CN21" s="237"/>
      <c r="CO21" s="237"/>
      <c r="CP21" s="237"/>
      <c r="CQ21" s="237"/>
      <c r="CR21" s="237"/>
      <c r="CS21" s="237"/>
      <c r="CT21" s="237"/>
      <c r="CU21" s="237"/>
      <c r="CV21" s="237"/>
      <c r="CW21" s="237"/>
      <c r="CX21" s="237"/>
      <c r="CY21" s="237"/>
      <c r="CZ21" s="237"/>
      <c r="DA21" s="237"/>
      <c r="DB21" s="237"/>
      <c r="DC21" s="237"/>
      <c r="DD21" s="237"/>
      <c r="DE21" s="237"/>
      <c r="DF21" s="237"/>
      <c r="DG21" s="237"/>
      <c r="DH21" s="237"/>
      <c r="DI21" s="237"/>
      <c r="DJ21" s="237"/>
      <c r="DK21" s="237"/>
      <c r="DL21" s="237"/>
      <c r="DM21" s="237"/>
      <c r="DN21" s="237"/>
      <c r="DO21" s="237"/>
      <c r="DP21" s="237"/>
      <c r="DQ21" s="237"/>
      <c r="DR21" s="237"/>
      <c r="DS21" s="237"/>
      <c r="DT21" s="237"/>
      <c r="DU21" s="237"/>
      <c r="DV21" s="237"/>
      <c r="DW21" s="237"/>
      <c r="DX21" s="237"/>
      <c r="DY21" s="237"/>
      <c r="DZ21" s="237"/>
      <c r="EA21" s="237"/>
      <c r="EB21" s="237"/>
      <c r="EC21" s="237"/>
      <c r="ED21" s="237"/>
      <c r="EE21" s="237"/>
      <c r="EF21" s="237"/>
      <c r="EG21" s="237"/>
      <c r="EH21" s="237"/>
      <c r="EI21" s="237"/>
      <c r="EJ21" s="237"/>
      <c r="EK21" s="237"/>
      <c r="EL21" s="237"/>
      <c r="EM21" s="237"/>
      <c r="EN21" s="237"/>
      <c r="EO21" s="237"/>
      <c r="EP21" s="237"/>
      <c r="EQ21" s="237"/>
      <c r="ER21" s="237"/>
      <c r="ES21" s="237"/>
      <c r="ET21" s="237"/>
      <c r="EU21" s="237"/>
      <c r="EV21" s="237"/>
      <c r="EW21" s="237"/>
      <c r="EX21" s="237"/>
      <c r="EY21" s="237"/>
      <c r="EZ21" s="237"/>
      <c r="FA21" s="237"/>
      <c r="FB21" s="237"/>
      <c r="FC21" s="237"/>
      <c r="FD21" s="237"/>
      <c r="FE21" s="237"/>
      <c r="FF21" s="237"/>
      <c r="FG21" s="237"/>
      <c r="FH21" s="237"/>
      <c r="FI21" s="237"/>
      <c r="FJ21" s="237"/>
      <c r="FK21" s="237"/>
      <c r="FL21" s="237"/>
      <c r="FM21" s="237"/>
      <c r="FN21" s="237"/>
      <c r="FO21" s="237"/>
      <c r="FP21" s="237"/>
      <c r="FQ21" s="237"/>
      <c r="FR21" s="237"/>
      <c r="FS21" s="237"/>
      <c r="FT21" s="237"/>
      <c r="FU21" s="237"/>
      <c r="FV21" s="237"/>
      <c r="FW21" s="237"/>
      <c r="FX21" s="237"/>
      <c r="FY21" s="237"/>
      <c r="FZ21" s="237"/>
      <c r="GA21" s="237"/>
      <c r="GB21" s="237"/>
      <c r="GC21" s="237"/>
      <c r="GD21" s="237"/>
      <c r="GE21" s="237"/>
      <c r="GF21" s="237"/>
      <c r="GG21" s="237"/>
      <c r="GH21" s="237"/>
      <c r="GI21" s="237"/>
      <c r="GJ21" s="237"/>
      <c r="GK21" s="237"/>
      <c r="GL21" s="237"/>
      <c r="GM21" s="237"/>
      <c r="GN21" s="237"/>
      <c r="GO21" s="237"/>
      <c r="GP21" s="237"/>
      <c r="GQ21" s="237"/>
      <c r="GR21" s="237"/>
      <c r="GS21" s="237"/>
      <c r="GT21" s="237"/>
      <c r="GU21" s="237"/>
      <c r="GV21" s="237"/>
      <c r="GW21" s="237"/>
      <c r="GX21" s="237"/>
      <c r="GY21" s="237"/>
      <c r="GZ21" s="237"/>
      <c r="HA21" s="237"/>
      <c r="HB21" s="237"/>
      <c r="HC21" s="237"/>
      <c r="HD21" s="237"/>
      <c r="HE21" s="237"/>
      <c r="HF21" s="237"/>
      <c r="HG21" s="237"/>
      <c r="HH21" s="237"/>
      <c r="HI21" s="237"/>
      <c r="HJ21" s="237"/>
      <c r="HK21" s="237"/>
      <c r="HL21" s="237"/>
      <c r="HM21" s="237"/>
      <c r="HN21" s="237"/>
      <c r="HO21" s="237"/>
      <c r="HP21" s="237"/>
      <c r="HQ21" s="237"/>
      <c r="HR21" s="237"/>
      <c r="HS21" s="237"/>
      <c r="HT21" s="237"/>
      <c r="HU21" s="237"/>
      <c r="HV21" s="237"/>
      <c r="HW21" s="237"/>
      <c r="HX21" s="237"/>
      <c r="HY21" s="237"/>
      <c r="HZ21" s="237"/>
      <c r="IA21" s="237"/>
      <c r="IB21" s="237"/>
      <c r="IC21" s="237"/>
      <c r="ID21" s="237"/>
      <c r="IE21" s="237"/>
      <c r="IF21" s="237"/>
      <c r="IG21" s="237"/>
      <c r="IH21" s="237"/>
      <c r="II21" s="237"/>
      <c r="IJ21" s="237"/>
      <c r="IK21" s="238"/>
    </row>
    <row r="22" spans="1:245" s="239" customFormat="1" ht="23.1" customHeight="1" x14ac:dyDescent="0.35">
      <c r="A22" s="240"/>
      <c r="B22" s="256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43"/>
      <c r="K22" s="48"/>
      <c r="O22" s="243"/>
      <c r="P22" s="22"/>
      <c r="Q22" s="22"/>
      <c r="R22" s="22"/>
      <c r="S22" s="22"/>
      <c r="T22" s="22"/>
      <c r="U22" s="243"/>
      <c r="V22" s="26">
        <f t="shared" si="2"/>
        <v>0</v>
      </c>
      <c r="W22" s="244"/>
      <c r="X22" s="245"/>
      <c r="Y22" s="257"/>
      <c r="Z22" s="243"/>
      <c r="AA22" s="243"/>
      <c r="AB22" s="28"/>
      <c r="AC22" s="250"/>
      <c r="AD22" s="251"/>
      <c r="AE22" s="252"/>
      <c r="AF22" s="245"/>
      <c r="AG22" s="256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43"/>
      <c r="BA22" s="22"/>
      <c r="BB22" s="22"/>
      <c r="BC22" s="250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237"/>
      <c r="BW22" s="237"/>
      <c r="BX22" s="237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7"/>
      <c r="CN22" s="237"/>
      <c r="CO22" s="237"/>
      <c r="CP22" s="237"/>
      <c r="CQ22" s="237"/>
      <c r="CR22" s="237"/>
      <c r="CS22" s="237"/>
      <c r="CT22" s="237"/>
      <c r="CU22" s="237"/>
      <c r="CV22" s="237"/>
      <c r="CW22" s="237"/>
      <c r="CX22" s="237"/>
      <c r="CY22" s="237"/>
      <c r="CZ22" s="237"/>
      <c r="DA22" s="237"/>
      <c r="DB22" s="237"/>
      <c r="DC22" s="237"/>
      <c r="DD22" s="237"/>
      <c r="DE22" s="237"/>
      <c r="DF22" s="237"/>
      <c r="DG22" s="237"/>
      <c r="DH22" s="237"/>
      <c r="DI22" s="237"/>
      <c r="DJ22" s="237"/>
      <c r="DK22" s="237"/>
      <c r="DL22" s="237"/>
      <c r="DM22" s="237"/>
      <c r="DN22" s="237"/>
      <c r="DO22" s="237"/>
      <c r="DP22" s="237"/>
      <c r="DQ22" s="237"/>
      <c r="DR22" s="237"/>
      <c r="DS22" s="237"/>
      <c r="DT22" s="237"/>
      <c r="DU22" s="237"/>
      <c r="DV22" s="237"/>
      <c r="DW22" s="237"/>
      <c r="DX22" s="237"/>
      <c r="DY22" s="237"/>
      <c r="DZ22" s="237"/>
      <c r="EA22" s="237"/>
      <c r="EB22" s="237"/>
      <c r="EC22" s="237"/>
      <c r="ED22" s="237"/>
      <c r="EE22" s="237"/>
      <c r="EF22" s="237"/>
      <c r="EG22" s="237"/>
      <c r="EH22" s="237"/>
      <c r="EI22" s="237"/>
      <c r="EJ22" s="237"/>
      <c r="EK22" s="237"/>
      <c r="EL22" s="237"/>
      <c r="EM22" s="237"/>
      <c r="EN22" s="237"/>
      <c r="EO22" s="237"/>
      <c r="EP22" s="237"/>
      <c r="EQ22" s="237"/>
      <c r="ER22" s="237"/>
      <c r="ES22" s="237"/>
      <c r="ET22" s="237"/>
      <c r="EU22" s="237"/>
      <c r="EV22" s="237"/>
      <c r="EW22" s="237"/>
      <c r="EX22" s="237"/>
      <c r="EY22" s="237"/>
      <c r="EZ22" s="237"/>
      <c r="FA22" s="237"/>
      <c r="FB22" s="237"/>
      <c r="FC22" s="237"/>
      <c r="FD22" s="237"/>
      <c r="FE22" s="237"/>
      <c r="FF22" s="237"/>
      <c r="FG22" s="237"/>
      <c r="FH22" s="237"/>
      <c r="FI22" s="237"/>
      <c r="FJ22" s="237"/>
      <c r="FK22" s="237"/>
      <c r="FL22" s="237"/>
      <c r="FM22" s="237"/>
      <c r="FN22" s="237"/>
      <c r="FO22" s="237"/>
      <c r="FP22" s="237"/>
      <c r="FQ22" s="237"/>
      <c r="FR22" s="237"/>
      <c r="FS22" s="237"/>
      <c r="FT22" s="237"/>
      <c r="FU22" s="237"/>
      <c r="FV22" s="237"/>
      <c r="FW22" s="237"/>
      <c r="FX22" s="237"/>
      <c r="FY22" s="237"/>
      <c r="FZ22" s="237"/>
      <c r="GA22" s="237"/>
      <c r="GB22" s="237"/>
      <c r="GC22" s="237"/>
      <c r="GD22" s="237"/>
      <c r="GE22" s="237"/>
      <c r="GF22" s="237"/>
      <c r="GG22" s="237"/>
      <c r="GH22" s="237"/>
      <c r="GI22" s="237"/>
      <c r="GJ22" s="237"/>
      <c r="GK22" s="237"/>
      <c r="GL22" s="237"/>
      <c r="GM22" s="237"/>
      <c r="GN22" s="237"/>
      <c r="GO22" s="237"/>
      <c r="GP22" s="237"/>
      <c r="GQ22" s="237"/>
      <c r="GR22" s="237"/>
      <c r="GS22" s="237"/>
      <c r="GT22" s="237"/>
      <c r="GU22" s="237"/>
      <c r="GV22" s="237"/>
      <c r="GW22" s="237"/>
      <c r="GX22" s="237"/>
      <c r="GY22" s="237"/>
      <c r="GZ22" s="237"/>
      <c r="HA22" s="237"/>
      <c r="HB22" s="237"/>
      <c r="HC22" s="237"/>
      <c r="HD22" s="237"/>
      <c r="HE22" s="237"/>
      <c r="HF22" s="237"/>
      <c r="HG22" s="237"/>
      <c r="HH22" s="237"/>
      <c r="HI22" s="237"/>
      <c r="HJ22" s="237"/>
      <c r="HK22" s="237"/>
      <c r="HL22" s="237"/>
      <c r="HM22" s="237"/>
      <c r="HN22" s="237"/>
      <c r="HO22" s="237"/>
      <c r="HP22" s="237"/>
      <c r="HQ22" s="237"/>
      <c r="HR22" s="237"/>
      <c r="HS22" s="237"/>
      <c r="HT22" s="237"/>
      <c r="HU22" s="237"/>
      <c r="HV22" s="237"/>
      <c r="HW22" s="237"/>
      <c r="HX22" s="237"/>
      <c r="HY22" s="237"/>
      <c r="HZ22" s="237"/>
      <c r="IA22" s="237"/>
      <c r="IB22" s="237"/>
      <c r="IC22" s="237"/>
      <c r="ID22" s="237"/>
      <c r="IE22" s="237"/>
      <c r="IF22" s="237"/>
      <c r="IG22" s="237"/>
      <c r="IH22" s="237"/>
      <c r="II22" s="237"/>
      <c r="IJ22" s="237"/>
      <c r="IK22" s="238"/>
    </row>
    <row r="23" spans="1:245" s="239" customFormat="1" ht="23.1" customHeight="1" x14ac:dyDescent="0.35">
      <c r="A23" s="240">
        <v>7</v>
      </c>
      <c r="B23" s="241" t="s">
        <v>65</v>
      </c>
      <c r="C23" s="253" t="s">
        <v>54</v>
      </c>
      <c r="D23" s="22">
        <v>31230</v>
      </c>
      <c r="E23" s="22">
        <v>1540</v>
      </c>
      <c r="F23" s="22">
        <f t="shared" si="0"/>
        <v>32770</v>
      </c>
      <c r="G23" s="22">
        <v>1540</v>
      </c>
      <c r="H23" s="22"/>
      <c r="I23" s="22">
        <f t="shared" si="1"/>
        <v>34310</v>
      </c>
      <c r="J23" s="243">
        <f>I23</f>
        <v>34310</v>
      </c>
      <c r="K23" s="24">
        <f>ROUND(J23/6/31/60*(N23+M23*60+L23*6*60),2)</f>
        <v>0</v>
      </c>
      <c r="O23" s="243">
        <f>J23-K23</f>
        <v>34310</v>
      </c>
      <c r="P23" s="22">
        <v>1399.65</v>
      </c>
      <c r="Q23" s="22">
        <f t="shared" ref="Q23" si="43">SUM(AJ23:AR23)</f>
        <v>9771.7899999999991</v>
      </c>
      <c r="R23" s="22">
        <f t="shared" ref="R23" si="44">SUM(AT23:AU23)</f>
        <v>1113.6599999999999</v>
      </c>
      <c r="S23" s="22">
        <f t="shared" ref="S23" si="45">ROUNDDOWN(I23*5%/2,2)</f>
        <v>857.75</v>
      </c>
      <c r="T23" s="22">
        <f t="shared" ref="T23" si="46">SUM(AX23:BA23)</f>
        <v>11760.85</v>
      </c>
      <c r="U23" s="243">
        <f>P23+Q23+R23+S23+T23</f>
        <v>24903.699999999997</v>
      </c>
      <c r="V23" s="26">
        <f t="shared" si="2"/>
        <v>4703</v>
      </c>
      <c r="W23" s="244">
        <f>+AD23-V23</f>
        <v>4703.3000000000029</v>
      </c>
      <c r="X23" s="245">
        <v>7</v>
      </c>
      <c r="Y23" s="27">
        <f>J23*12%</f>
        <v>4117.2</v>
      </c>
      <c r="Z23" s="28">
        <v>0</v>
      </c>
      <c r="AA23" s="246">
        <v>100</v>
      </c>
      <c r="AB23" s="28">
        <f t="shared" ref="AB23" si="47">ROUNDUP(I23*5%/2,2)</f>
        <v>857.75</v>
      </c>
      <c r="AC23" s="247">
        <v>200</v>
      </c>
      <c r="AD23" s="248">
        <f>+O23-U23</f>
        <v>9406.3000000000029</v>
      </c>
      <c r="AE23" s="249">
        <f>(+O23-U23)/2</f>
        <v>4703.1500000000015</v>
      </c>
      <c r="AF23" s="245">
        <v>7</v>
      </c>
      <c r="AG23" s="241" t="s">
        <v>65</v>
      </c>
      <c r="AH23" s="253" t="s">
        <v>54</v>
      </c>
      <c r="AI23" s="22">
        <f t="shared" ref="AI23" si="48">P23</f>
        <v>1399.65</v>
      </c>
      <c r="AJ23" s="22">
        <f t="shared" ref="AJ23" si="49">I23*9%</f>
        <v>3087.9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6028.33</v>
      </c>
      <c r="AQ23" s="22"/>
      <c r="AR23" s="22">
        <v>655.56</v>
      </c>
      <c r="AS23" s="22">
        <f>SUM(AJ23:AR23)</f>
        <v>9771.7899999999991</v>
      </c>
      <c r="AT23" s="246">
        <v>200</v>
      </c>
      <c r="AU23" s="22">
        <v>913.66</v>
      </c>
      <c r="AV23" s="22">
        <f>SUM(AT23:AU23)</f>
        <v>1113.6599999999999</v>
      </c>
      <c r="AW23" s="22">
        <f t="shared" ref="AW23" si="50">ROUNDDOWN(I23*5%/2,2)</f>
        <v>857.75</v>
      </c>
      <c r="AX23" s="22">
        <v>7532.85</v>
      </c>
      <c r="AY23" s="22">
        <v>0</v>
      </c>
      <c r="AZ23" s="22">
        <v>4128</v>
      </c>
      <c r="BA23" s="22">
        <v>100</v>
      </c>
      <c r="BB23" s="22">
        <f>SUM(AX23:BA23)</f>
        <v>11760.85</v>
      </c>
      <c r="BC23" s="250">
        <f>AI23+AS23+AV23+AW23+BB23</f>
        <v>24903.699999999997</v>
      </c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237"/>
      <c r="BW23" s="237"/>
      <c r="BX23" s="237"/>
      <c r="BY23" s="237"/>
      <c r="BZ23" s="237"/>
      <c r="CA23" s="237"/>
      <c r="CB23" s="237"/>
      <c r="CC23" s="237"/>
      <c r="CD23" s="237"/>
      <c r="CE23" s="237"/>
      <c r="CF23" s="237"/>
      <c r="CG23" s="237"/>
      <c r="CH23" s="237"/>
      <c r="CI23" s="237"/>
      <c r="CJ23" s="237"/>
      <c r="CK23" s="237"/>
      <c r="CL23" s="237"/>
      <c r="CM23" s="237"/>
      <c r="CN23" s="237"/>
      <c r="CO23" s="237"/>
      <c r="CP23" s="237"/>
      <c r="CQ23" s="237"/>
      <c r="CR23" s="237"/>
      <c r="CS23" s="237"/>
      <c r="CT23" s="237"/>
      <c r="CU23" s="237"/>
      <c r="CV23" s="237"/>
      <c r="CW23" s="237"/>
      <c r="CX23" s="237"/>
      <c r="CY23" s="237"/>
      <c r="CZ23" s="237"/>
      <c r="DA23" s="237"/>
      <c r="DB23" s="237"/>
      <c r="DC23" s="237"/>
      <c r="DD23" s="237"/>
      <c r="DE23" s="237"/>
      <c r="DF23" s="237"/>
      <c r="DG23" s="237"/>
      <c r="DH23" s="237"/>
      <c r="DI23" s="237"/>
      <c r="DJ23" s="237"/>
      <c r="DK23" s="237"/>
      <c r="DL23" s="237"/>
      <c r="DM23" s="237"/>
      <c r="DN23" s="237"/>
      <c r="DO23" s="237"/>
      <c r="DP23" s="237"/>
      <c r="DQ23" s="237"/>
      <c r="DR23" s="237"/>
      <c r="DS23" s="237"/>
      <c r="DT23" s="237"/>
      <c r="DU23" s="237"/>
      <c r="DV23" s="237"/>
      <c r="DW23" s="237"/>
      <c r="DX23" s="237"/>
      <c r="DY23" s="237"/>
      <c r="DZ23" s="237"/>
      <c r="EA23" s="237"/>
      <c r="EB23" s="237"/>
      <c r="EC23" s="237"/>
      <c r="ED23" s="237"/>
      <c r="EE23" s="237"/>
      <c r="EF23" s="237"/>
      <c r="EG23" s="237"/>
      <c r="EH23" s="237"/>
      <c r="EI23" s="237"/>
      <c r="EJ23" s="237"/>
      <c r="EK23" s="237"/>
      <c r="EL23" s="237"/>
      <c r="EM23" s="237"/>
      <c r="EN23" s="237"/>
      <c r="EO23" s="237"/>
      <c r="EP23" s="237"/>
      <c r="EQ23" s="237"/>
      <c r="ER23" s="237"/>
      <c r="ES23" s="237"/>
      <c r="ET23" s="237"/>
      <c r="EU23" s="237"/>
      <c r="EV23" s="237"/>
      <c r="EW23" s="237"/>
      <c r="EX23" s="237"/>
      <c r="EY23" s="237"/>
      <c r="EZ23" s="237"/>
      <c r="FA23" s="237"/>
      <c r="FB23" s="237"/>
      <c r="FC23" s="237"/>
      <c r="FD23" s="237"/>
      <c r="FE23" s="237"/>
      <c r="FF23" s="237"/>
      <c r="FG23" s="237"/>
      <c r="FH23" s="237"/>
      <c r="FI23" s="237"/>
      <c r="FJ23" s="237"/>
      <c r="FK23" s="237"/>
      <c r="FL23" s="237"/>
      <c r="FM23" s="237"/>
      <c r="FN23" s="237"/>
      <c r="FO23" s="237"/>
      <c r="FP23" s="237"/>
      <c r="FQ23" s="237"/>
      <c r="FR23" s="237"/>
      <c r="FS23" s="237"/>
      <c r="FT23" s="237"/>
      <c r="FU23" s="237"/>
      <c r="FV23" s="237"/>
      <c r="FW23" s="237"/>
      <c r="FX23" s="237"/>
      <c r="FY23" s="237"/>
      <c r="FZ23" s="237"/>
      <c r="GA23" s="237"/>
      <c r="GB23" s="237"/>
      <c r="GC23" s="237"/>
      <c r="GD23" s="237"/>
      <c r="GE23" s="237"/>
      <c r="GF23" s="237"/>
      <c r="GG23" s="237"/>
      <c r="GH23" s="237"/>
      <c r="GI23" s="237"/>
      <c r="GJ23" s="237"/>
      <c r="GK23" s="237"/>
      <c r="GL23" s="237"/>
      <c r="GM23" s="237"/>
      <c r="GN23" s="237"/>
      <c r="GO23" s="237"/>
      <c r="GP23" s="237"/>
      <c r="GQ23" s="237"/>
      <c r="GR23" s="237"/>
      <c r="GS23" s="237"/>
      <c r="GT23" s="237"/>
      <c r="GU23" s="237"/>
      <c r="GV23" s="237"/>
      <c r="GW23" s="237"/>
      <c r="GX23" s="237"/>
      <c r="GY23" s="237"/>
      <c r="GZ23" s="237"/>
      <c r="HA23" s="237"/>
      <c r="HB23" s="237"/>
      <c r="HC23" s="237"/>
      <c r="HD23" s="237"/>
      <c r="HE23" s="237"/>
      <c r="HF23" s="237"/>
      <c r="HG23" s="237"/>
      <c r="HH23" s="237"/>
      <c r="HI23" s="237"/>
      <c r="HJ23" s="237"/>
      <c r="HK23" s="237"/>
      <c r="HL23" s="237"/>
      <c r="HM23" s="237"/>
      <c r="HN23" s="237"/>
      <c r="HO23" s="237"/>
      <c r="HP23" s="237"/>
      <c r="HQ23" s="237"/>
      <c r="HR23" s="237"/>
      <c r="HS23" s="237"/>
      <c r="HT23" s="237"/>
      <c r="HU23" s="237"/>
      <c r="HV23" s="237"/>
      <c r="HW23" s="237"/>
      <c r="HX23" s="237"/>
      <c r="HY23" s="237"/>
      <c r="HZ23" s="237"/>
      <c r="IA23" s="237"/>
      <c r="IB23" s="237"/>
      <c r="IC23" s="237"/>
      <c r="ID23" s="237"/>
      <c r="IE23" s="237"/>
      <c r="IF23" s="237"/>
      <c r="IG23" s="237"/>
      <c r="IH23" s="237"/>
      <c r="II23" s="237"/>
      <c r="IJ23" s="237"/>
      <c r="IK23" s="238"/>
    </row>
    <row r="24" spans="1:245" s="237" customFormat="1" ht="23.1" customHeight="1" x14ac:dyDescent="0.35">
      <c r="A24" s="240"/>
      <c r="B24" s="241"/>
      <c r="C24" s="239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43"/>
      <c r="K24" s="42"/>
      <c r="L24" s="239"/>
      <c r="M24" s="239"/>
      <c r="N24" s="239"/>
      <c r="O24" s="243"/>
      <c r="P24" s="22"/>
      <c r="Q24" s="22"/>
      <c r="R24" s="22"/>
      <c r="S24" s="22"/>
      <c r="T24" s="22"/>
      <c r="U24" s="243"/>
      <c r="V24" s="26">
        <f t="shared" si="2"/>
        <v>0</v>
      </c>
      <c r="W24" s="244" t="s">
        <v>2</v>
      </c>
      <c r="X24" s="245"/>
      <c r="Y24" s="27"/>
      <c r="Z24" s="28"/>
      <c r="AA24" s="37"/>
      <c r="AB24" s="28"/>
      <c r="AC24" s="43"/>
      <c r="AD24" s="248"/>
      <c r="AE24" s="249"/>
      <c r="AF24" s="245"/>
      <c r="AG24" s="241"/>
      <c r="AH24" s="239"/>
      <c r="AI24" s="239"/>
      <c r="AJ24" s="22"/>
      <c r="AK24" s="22"/>
      <c r="AL24" s="22"/>
      <c r="AM24" s="22"/>
      <c r="AN24" s="22"/>
      <c r="AO24" s="40"/>
      <c r="AP24" s="22"/>
      <c r="AQ24" s="22"/>
      <c r="AR24" s="22"/>
      <c r="AS24" s="22"/>
      <c r="AT24" s="246"/>
      <c r="AU24" s="22"/>
      <c r="AV24" s="22"/>
      <c r="AW24" s="22"/>
      <c r="AX24" s="22"/>
      <c r="AY24" s="22"/>
      <c r="AZ24" s="22"/>
      <c r="BA24" s="22"/>
      <c r="BB24" s="22"/>
      <c r="BC24" s="250"/>
    </row>
    <row r="25" spans="1:245" s="239" customFormat="1" ht="23.1" customHeight="1" x14ac:dyDescent="0.35">
      <c r="A25" s="240">
        <v>8</v>
      </c>
      <c r="B25" s="241" t="s">
        <v>66</v>
      </c>
      <c r="C25" s="253" t="s">
        <v>54</v>
      </c>
      <c r="D25" s="22">
        <v>29165</v>
      </c>
      <c r="E25" s="22">
        <v>1540</v>
      </c>
      <c r="F25" s="22">
        <f t="shared" si="0"/>
        <v>30705</v>
      </c>
      <c r="G25" s="22">
        <v>1540</v>
      </c>
      <c r="H25" s="22"/>
      <c r="I25" s="22">
        <f t="shared" si="1"/>
        <v>32245</v>
      </c>
      <c r="J25" s="243">
        <f>I25</f>
        <v>32245</v>
      </c>
      <c r="K25" s="24">
        <f>ROUND(J25/6/31/60*(N25+M25*60+L25*6*60),2)</f>
        <v>0</v>
      </c>
      <c r="O25" s="243">
        <f>J25-K25</f>
        <v>32245</v>
      </c>
      <c r="P25" s="22">
        <v>1125.52</v>
      </c>
      <c r="Q25" s="22">
        <f t="shared" ref="Q25" si="51">SUM(AJ25:AR25)</f>
        <v>3557.6099999999997</v>
      </c>
      <c r="R25" s="22">
        <f t="shared" ref="R25" si="52">SUM(AT25:AU25)</f>
        <v>200</v>
      </c>
      <c r="S25" s="22">
        <f t="shared" ref="S25" si="53">ROUNDDOWN(I25*5%/2,2)</f>
        <v>806.12</v>
      </c>
      <c r="T25" s="22">
        <f t="shared" ref="T25" si="54">SUM(AX25:BA25)</f>
        <v>100</v>
      </c>
      <c r="U25" s="243">
        <f>P25+Q25+R25+S25+T25</f>
        <v>5789.2499999999991</v>
      </c>
      <c r="V25" s="26">
        <f t="shared" si="2"/>
        <v>13228</v>
      </c>
      <c r="W25" s="244">
        <f>+AD25-V25</f>
        <v>13227.75</v>
      </c>
      <c r="X25" s="245">
        <v>8</v>
      </c>
      <c r="Y25" s="27">
        <f>J25*12%</f>
        <v>3869.3999999999996</v>
      </c>
      <c r="Z25" s="28">
        <v>0</v>
      </c>
      <c r="AA25" s="246">
        <v>100</v>
      </c>
      <c r="AB25" s="28">
        <f t="shared" ref="AB25" si="55">ROUNDUP(I25*5%/2,2)</f>
        <v>806.13</v>
      </c>
      <c r="AC25" s="247">
        <v>200</v>
      </c>
      <c r="AD25" s="248">
        <f>+O25-U25</f>
        <v>26455.75</v>
      </c>
      <c r="AE25" s="249">
        <f>(+O25-U25)/2</f>
        <v>13227.875</v>
      </c>
      <c r="AF25" s="245">
        <v>8</v>
      </c>
      <c r="AG25" s="241" t="s">
        <v>66</v>
      </c>
      <c r="AH25" s="253" t="s">
        <v>54</v>
      </c>
      <c r="AI25" s="22">
        <f t="shared" ref="AI25" si="56">P25</f>
        <v>1125.52</v>
      </c>
      <c r="AJ25" s="22">
        <f t="shared" ref="AJ25" si="57">I25*9%</f>
        <v>2902.0499999999997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655.56</v>
      </c>
      <c r="AS25" s="22">
        <f>SUM(AJ25:AR25)</f>
        <v>3557.6099999999997</v>
      </c>
      <c r="AT25" s="246">
        <v>200</v>
      </c>
      <c r="AU25" s="22">
        <v>0</v>
      </c>
      <c r="AV25" s="22">
        <f>SUM(AT25:AU25)</f>
        <v>200</v>
      </c>
      <c r="AW25" s="22">
        <f t="shared" ref="AW25" si="58">ROUNDDOWN(I25*5%/2,2)</f>
        <v>806.12</v>
      </c>
      <c r="AX25" s="22">
        <v>0</v>
      </c>
      <c r="AY25" s="22">
        <v>0</v>
      </c>
      <c r="AZ25" s="22">
        <v>0</v>
      </c>
      <c r="BA25" s="22">
        <v>100</v>
      </c>
      <c r="BB25" s="22">
        <f>SUM(AX25:BA25)</f>
        <v>100</v>
      </c>
      <c r="BC25" s="250">
        <f>AI25+AS25+AV25+AW25+BB25</f>
        <v>5789.2499999999991</v>
      </c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237"/>
      <c r="BW25" s="237"/>
      <c r="BX25" s="237"/>
      <c r="BY25" s="237"/>
      <c r="BZ25" s="237"/>
      <c r="CA25" s="237"/>
      <c r="CB25" s="237"/>
      <c r="CC25" s="237"/>
      <c r="CD25" s="237"/>
      <c r="CE25" s="237"/>
      <c r="CF25" s="237"/>
      <c r="CG25" s="237"/>
      <c r="CH25" s="237"/>
      <c r="CI25" s="237"/>
      <c r="CJ25" s="237"/>
      <c r="CK25" s="237"/>
      <c r="CL25" s="237"/>
      <c r="CM25" s="237"/>
      <c r="CN25" s="237"/>
      <c r="CO25" s="237"/>
      <c r="CP25" s="237"/>
      <c r="CQ25" s="237"/>
      <c r="CR25" s="237"/>
      <c r="CS25" s="237"/>
      <c r="CT25" s="237"/>
      <c r="CU25" s="237"/>
      <c r="CV25" s="237"/>
      <c r="CW25" s="237"/>
      <c r="CX25" s="237"/>
      <c r="CY25" s="237"/>
      <c r="CZ25" s="237"/>
      <c r="DA25" s="237"/>
      <c r="DB25" s="237"/>
      <c r="DC25" s="237"/>
      <c r="DD25" s="237"/>
      <c r="DE25" s="237"/>
      <c r="DF25" s="237"/>
      <c r="DG25" s="237"/>
      <c r="DH25" s="237"/>
      <c r="DI25" s="237"/>
      <c r="DJ25" s="237"/>
      <c r="DK25" s="237"/>
      <c r="DL25" s="237"/>
      <c r="DM25" s="237"/>
      <c r="DN25" s="237"/>
      <c r="DO25" s="237"/>
      <c r="DP25" s="237"/>
      <c r="DQ25" s="237"/>
      <c r="DR25" s="237"/>
      <c r="DS25" s="237"/>
      <c r="DT25" s="237"/>
      <c r="DU25" s="237"/>
      <c r="DV25" s="237"/>
      <c r="DW25" s="237"/>
      <c r="DX25" s="237"/>
      <c r="DY25" s="237"/>
      <c r="DZ25" s="237"/>
      <c r="EA25" s="237"/>
      <c r="EB25" s="237"/>
      <c r="EC25" s="237"/>
      <c r="ED25" s="237"/>
      <c r="EE25" s="237"/>
      <c r="EF25" s="237"/>
      <c r="EG25" s="237"/>
      <c r="EH25" s="237"/>
      <c r="EI25" s="237"/>
      <c r="EJ25" s="237"/>
      <c r="EK25" s="237"/>
      <c r="EL25" s="237"/>
      <c r="EM25" s="237"/>
      <c r="EN25" s="237"/>
      <c r="EO25" s="237"/>
      <c r="EP25" s="237"/>
      <c r="EQ25" s="237"/>
      <c r="ER25" s="237"/>
      <c r="ES25" s="237"/>
      <c r="ET25" s="237"/>
      <c r="EU25" s="237"/>
      <c r="EV25" s="237"/>
      <c r="EW25" s="237"/>
      <c r="EX25" s="237"/>
      <c r="EY25" s="237"/>
      <c r="EZ25" s="237"/>
      <c r="FA25" s="237"/>
      <c r="FB25" s="237"/>
      <c r="FC25" s="237"/>
      <c r="FD25" s="237"/>
      <c r="FE25" s="237"/>
      <c r="FF25" s="237"/>
      <c r="FG25" s="237"/>
      <c r="FH25" s="237"/>
      <c r="FI25" s="237"/>
      <c r="FJ25" s="237"/>
      <c r="FK25" s="237"/>
      <c r="FL25" s="237"/>
      <c r="FM25" s="237"/>
      <c r="FN25" s="237"/>
      <c r="FO25" s="237"/>
      <c r="FP25" s="237"/>
      <c r="FQ25" s="237"/>
      <c r="FR25" s="237"/>
      <c r="FS25" s="237"/>
      <c r="FT25" s="237"/>
      <c r="FU25" s="237"/>
      <c r="FV25" s="237"/>
      <c r="FW25" s="237"/>
      <c r="FX25" s="237"/>
      <c r="FY25" s="237"/>
      <c r="FZ25" s="237"/>
      <c r="GA25" s="237"/>
      <c r="GB25" s="237"/>
      <c r="GC25" s="237"/>
      <c r="GD25" s="237"/>
      <c r="GE25" s="237"/>
      <c r="GF25" s="237"/>
      <c r="GG25" s="237"/>
      <c r="GH25" s="237"/>
      <c r="GI25" s="237"/>
      <c r="GJ25" s="237"/>
      <c r="GK25" s="237"/>
      <c r="GL25" s="237"/>
      <c r="GM25" s="237"/>
      <c r="GN25" s="237"/>
      <c r="GO25" s="237"/>
      <c r="GP25" s="237"/>
      <c r="GQ25" s="237"/>
      <c r="GR25" s="237"/>
      <c r="GS25" s="237"/>
      <c r="GT25" s="237"/>
      <c r="GU25" s="237"/>
      <c r="GV25" s="237"/>
      <c r="GW25" s="237"/>
      <c r="GX25" s="237"/>
      <c r="GY25" s="237"/>
      <c r="GZ25" s="237"/>
      <c r="HA25" s="237"/>
      <c r="HB25" s="237"/>
      <c r="HC25" s="237"/>
      <c r="HD25" s="237"/>
      <c r="HE25" s="237"/>
      <c r="HF25" s="237"/>
      <c r="HG25" s="237"/>
      <c r="HH25" s="237"/>
      <c r="HI25" s="237"/>
      <c r="HJ25" s="237"/>
      <c r="HK25" s="237"/>
      <c r="HL25" s="237"/>
      <c r="HM25" s="237"/>
      <c r="HN25" s="237"/>
      <c r="HO25" s="237"/>
      <c r="HP25" s="237"/>
      <c r="HQ25" s="237"/>
      <c r="HR25" s="237"/>
      <c r="HS25" s="237"/>
      <c r="HT25" s="237"/>
      <c r="HU25" s="237"/>
      <c r="HV25" s="237"/>
      <c r="HW25" s="237"/>
      <c r="HX25" s="237"/>
      <c r="HY25" s="237"/>
      <c r="HZ25" s="237"/>
      <c r="IA25" s="237"/>
      <c r="IB25" s="237"/>
      <c r="IC25" s="237"/>
      <c r="ID25" s="237"/>
      <c r="IE25" s="237"/>
      <c r="IF25" s="237"/>
      <c r="IG25" s="237"/>
      <c r="IH25" s="237"/>
      <c r="II25" s="237"/>
      <c r="IJ25" s="237"/>
      <c r="IK25" s="238"/>
    </row>
    <row r="26" spans="1:245" s="237" customFormat="1" ht="23.1" customHeight="1" x14ac:dyDescent="0.35">
      <c r="A26" s="240"/>
      <c r="B26" s="241"/>
      <c r="C26" s="239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43"/>
      <c r="K26" s="42"/>
      <c r="L26" s="239"/>
      <c r="M26" s="239"/>
      <c r="N26" s="239"/>
      <c r="O26" s="243"/>
      <c r="P26" s="22"/>
      <c r="Q26" s="22"/>
      <c r="R26" s="22"/>
      <c r="S26" s="22"/>
      <c r="T26" s="22"/>
      <c r="U26" s="243"/>
      <c r="V26" s="26">
        <f t="shared" si="2"/>
        <v>0</v>
      </c>
      <c r="W26" s="244" t="s">
        <v>2</v>
      </c>
      <c r="X26" s="245"/>
      <c r="Y26" s="27"/>
      <c r="Z26" s="28"/>
      <c r="AA26" s="37"/>
      <c r="AB26" s="28"/>
      <c r="AC26" s="43"/>
      <c r="AD26" s="248"/>
      <c r="AE26" s="249"/>
      <c r="AF26" s="245"/>
      <c r="AG26" s="241"/>
      <c r="AH26" s="239"/>
      <c r="AI26" s="239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46"/>
      <c r="AU26" s="22"/>
      <c r="AV26" s="22"/>
      <c r="AW26" s="22"/>
      <c r="AX26" s="22"/>
      <c r="AY26" s="22"/>
      <c r="AZ26" s="22"/>
      <c r="BA26" s="22"/>
      <c r="BB26" s="22"/>
      <c r="BC26" s="250"/>
    </row>
    <row r="27" spans="1:245" s="239" customFormat="1" ht="23.1" customHeight="1" x14ac:dyDescent="0.35">
      <c r="A27" s="240">
        <v>9</v>
      </c>
      <c r="B27" s="241" t="s">
        <v>67</v>
      </c>
      <c r="C27" s="253" t="s">
        <v>53</v>
      </c>
      <c r="D27" s="22">
        <v>29165</v>
      </c>
      <c r="E27" s="22">
        <v>1540</v>
      </c>
      <c r="F27" s="22">
        <v>35434</v>
      </c>
      <c r="G27" s="22">
        <v>1590</v>
      </c>
      <c r="H27" s="22"/>
      <c r="I27" s="22">
        <f t="shared" si="1"/>
        <v>37024</v>
      </c>
      <c r="J27" s="243">
        <f>I27</f>
        <v>37024</v>
      </c>
      <c r="K27" s="24">
        <f>ROUND(J27/6/31/60*(N27+M27*60+L27*6*60),2)</f>
        <v>0</v>
      </c>
      <c r="O27" s="243">
        <f>J27-K27</f>
        <v>37024</v>
      </c>
      <c r="P27" s="22">
        <v>1759.94</v>
      </c>
      <c r="Q27" s="22">
        <f t="shared" ref="Q27" si="59">SUM(AJ27:AR27)</f>
        <v>8685.8799999999992</v>
      </c>
      <c r="R27" s="22">
        <f t="shared" ref="R27" si="60">SUM(AT27:AU27)</f>
        <v>200</v>
      </c>
      <c r="S27" s="22">
        <f t="shared" ref="S27" si="61">ROUNDDOWN(I27*5%/2,2)</f>
        <v>925.6</v>
      </c>
      <c r="T27" s="22">
        <f t="shared" ref="T27" si="62">SUM(AX27:BA27)</f>
        <v>100</v>
      </c>
      <c r="U27" s="243">
        <f>P27+Q27+R27+S27+T27</f>
        <v>11671.42</v>
      </c>
      <c r="V27" s="26">
        <f t="shared" si="2"/>
        <v>12676</v>
      </c>
      <c r="W27" s="244">
        <f>+AD27-V27</f>
        <v>12676.580000000002</v>
      </c>
      <c r="X27" s="245">
        <v>9</v>
      </c>
      <c r="Y27" s="27">
        <f>J27*12%</f>
        <v>4442.88</v>
      </c>
      <c r="Z27" s="28">
        <v>0</v>
      </c>
      <c r="AA27" s="246">
        <v>100</v>
      </c>
      <c r="AB27" s="28">
        <f t="shared" ref="AB27" si="63">ROUNDUP(I27*5%/2,2)</f>
        <v>925.6</v>
      </c>
      <c r="AC27" s="247">
        <v>200</v>
      </c>
      <c r="AD27" s="248">
        <f>+O27-U27</f>
        <v>25352.58</v>
      </c>
      <c r="AE27" s="249">
        <f>(+O27-U27)/2</f>
        <v>12676.29</v>
      </c>
      <c r="AF27" s="245">
        <v>9</v>
      </c>
      <c r="AG27" s="241" t="s">
        <v>67</v>
      </c>
      <c r="AH27" s="253" t="s">
        <v>53</v>
      </c>
      <c r="AI27" s="22">
        <f t="shared" ref="AI27" si="64">P27</f>
        <v>1759.94</v>
      </c>
      <c r="AJ27" s="22">
        <f t="shared" ref="AJ27" si="65">I27*9%</f>
        <v>3332.16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4698.16</v>
      </c>
      <c r="AQ27" s="22"/>
      <c r="AR27" s="22">
        <v>655.56</v>
      </c>
      <c r="AS27" s="22">
        <f>SUM(AJ27:AR27)</f>
        <v>8685.8799999999992</v>
      </c>
      <c r="AT27" s="246">
        <v>200</v>
      </c>
      <c r="AU27" s="22">
        <v>0</v>
      </c>
      <c r="AV27" s="22">
        <f>SUM(AT27:AU27)</f>
        <v>200</v>
      </c>
      <c r="AW27" s="22">
        <f t="shared" ref="AW27" si="66">ROUNDDOWN(I27*5%/2,2)</f>
        <v>925.6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250">
        <f>AI27+AS27+AV27+AW27+BB27</f>
        <v>11671.42</v>
      </c>
      <c r="BD27" s="237"/>
      <c r="BE27" s="237"/>
      <c r="BF27" s="237"/>
      <c r="BG27" s="237"/>
      <c r="BH27" s="237"/>
      <c r="BI27" s="237"/>
      <c r="BJ27" s="237"/>
      <c r="BK27" s="237"/>
      <c r="BL27" s="237"/>
      <c r="BM27" s="237"/>
      <c r="BN27" s="237"/>
      <c r="BO27" s="237"/>
      <c r="BP27" s="237"/>
      <c r="BQ27" s="237"/>
      <c r="BR27" s="237"/>
      <c r="BS27" s="237"/>
      <c r="BT27" s="237"/>
      <c r="BU27" s="237"/>
      <c r="BV27" s="237"/>
      <c r="BW27" s="237"/>
      <c r="BX27" s="237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37"/>
      <c r="CR27" s="237"/>
      <c r="CS27" s="237"/>
      <c r="CT27" s="237"/>
      <c r="CU27" s="237"/>
      <c r="CV27" s="237"/>
      <c r="CW27" s="237"/>
      <c r="CX27" s="237"/>
      <c r="CY27" s="237"/>
      <c r="CZ27" s="237"/>
      <c r="DA27" s="237"/>
      <c r="DB27" s="237"/>
      <c r="DC27" s="237"/>
      <c r="DD27" s="237"/>
      <c r="DE27" s="237"/>
      <c r="DF27" s="237"/>
      <c r="DG27" s="237"/>
      <c r="DH27" s="237"/>
      <c r="DI27" s="237"/>
      <c r="DJ27" s="237"/>
      <c r="DK27" s="237"/>
      <c r="DL27" s="237"/>
      <c r="DM27" s="237"/>
      <c r="DN27" s="237"/>
      <c r="DO27" s="237"/>
      <c r="DP27" s="237"/>
      <c r="DQ27" s="237"/>
      <c r="DR27" s="237"/>
      <c r="DS27" s="237"/>
      <c r="DT27" s="237"/>
      <c r="DU27" s="237"/>
      <c r="DV27" s="237"/>
      <c r="DW27" s="237"/>
      <c r="DX27" s="237"/>
      <c r="DY27" s="237"/>
      <c r="DZ27" s="237"/>
      <c r="EA27" s="237"/>
      <c r="EB27" s="237"/>
      <c r="EC27" s="237"/>
      <c r="ED27" s="237"/>
      <c r="EE27" s="237"/>
      <c r="EF27" s="237"/>
      <c r="EG27" s="237"/>
      <c r="EH27" s="237"/>
      <c r="EI27" s="237"/>
      <c r="EJ27" s="237"/>
      <c r="EK27" s="237"/>
      <c r="EL27" s="237"/>
      <c r="EM27" s="237"/>
      <c r="EN27" s="237"/>
      <c r="EO27" s="237"/>
      <c r="EP27" s="237"/>
      <c r="EQ27" s="237"/>
      <c r="ER27" s="237"/>
      <c r="ES27" s="237"/>
      <c r="ET27" s="237"/>
      <c r="EU27" s="237"/>
      <c r="EV27" s="237"/>
      <c r="EW27" s="237"/>
      <c r="EX27" s="237"/>
      <c r="EY27" s="237"/>
      <c r="EZ27" s="237"/>
      <c r="FA27" s="237"/>
      <c r="FB27" s="237"/>
      <c r="FC27" s="237"/>
      <c r="FD27" s="237"/>
      <c r="FE27" s="237"/>
      <c r="FF27" s="237"/>
      <c r="FG27" s="237"/>
      <c r="FH27" s="237"/>
      <c r="FI27" s="237"/>
      <c r="FJ27" s="237"/>
      <c r="FK27" s="237"/>
      <c r="FL27" s="237"/>
      <c r="FM27" s="237"/>
      <c r="FN27" s="237"/>
      <c r="FO27" s="237"/>
      <c r="FP27" s="237"/>
      <c r="FQ27" s="237"/>
      <c r="FR27" s="237"/>
      <c r="FS27" s="237"/>
      <c r="FT27" s="237"/>
      <c r="FU27" s="237"/>
      <c r="FV27" s="237"/>
      <c r="FW27" s="237"/>
      <c r="FX27" s="237"/>
      <c r="FY27" s="237"/>
      <c r="FZ27" s="237"/>
      <c r="GA27" s="237"/>
      <c r="GB27" s="237"/>
      <c r="GC27" s="237"/>
      <c r="GD27" s="237"/>
      <c r="GE27" s="237"/>
      <c r="GF27" s="237"/>
      <c r="GG27" s="237"/>
      <c r="GH27" s="237"/>
      <c r="GI27" s="237"/>
      <c r="GJ27" s="237"/>
      <c r="GK27" s="237"/>
      <c r="GL27" s="237"/>
      <c r="GM27" s="237"/>
      <c r="GN27" s="237"/>
      <c r="GO27" s="237"/>
      <c r="GP27" s="237"/>
      <c r="GQ27" s="237"/>
      <c r="GR27" s="237"/>
      <c r="GS27" s="237"/>
      <c r="GT27" s="237"/>
      <c r="GU27" s="237"/>
      <c r="GV27" s="237"/>
      <c r="GW27" s="237"/>
      <c r="GX27" s="237"/>
      <c r="GY27" s="237"/>
      <c r="GZ27" s="237"/>
      <c r="HA27" s="237"/>
      <c r="HB27" s="237"/>
      <c r="HC27" s="237"/>
      <c r="HD27" s="237"/>
      <c r="HE27" s="237"/>
      <c r="HF27" s="237"/>
      <c r="HG27" s="237"/>
      <c r="HH27" s="237"/>
      <c r="HI27" s="237"/>
      <c r="HJ27" s="237"/>
      <c r="HK27" s="237"/>
      <c r="HL27" s="237"/>
      <c r="HM27" s="237"/>
      <c r="HN27" s="237"/>
      <c r="HO27" s="237"/>
      <c r="HP27" s="237"/>
      <c r="HQ27" s="237"/>
      <c r="HR27" s="237"/>
      <c r="HS27" s="237"/>
      <c r="HT27" s="237"/>
      <c r="HU27" s="237"/>
      <c r="HV27" s="237"/>
      <c r="HW27" s="237"/>
      <c r="HX27" s="237"/>
      <c r="HY27" s="237"/>
      <c r="HZ27" s="237"/>
      <c r="IA27" s="237"/>
      <c r="IB27" s="237"/>
      <c r="IC27" s="237"/>
      <c r="ID27" s="237"/>
      <c r="IE27" s="237"/>
      <c r="IF27" s="237"/>
      <c r="IG27" s="237"/>
      <c r="IH27" s="237"/>
      <c r="II27" s="237"/>
      <c r="IJ27" s="237"/>
      <c r="IK27" s="238"/>
    </row>
    <row r="28" spans="1:245" s="237" customFormat="1" ht="23.1" customHeight="1" x14ac:dyDescent="0.35">
      <c r="A28" s="240"/>
      <c r="B28" s="241"/>
      <c r="C28" s="239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43"/>
      <c r="K28" s="42"/>
      <c r="L28" s="239"/>
      <c r="M28" s="239"/>
      <c r="N28" s="239"/>
      <c r="O28" s="243"/>
      <c r="P28" s="22"/>
      <c r="Q28" s="22"/>
      <c r="R28" s="22"/>
      <c r="S28" s="22"/>
      <c r="T28" s="22"/>
      <c r="U28" s="243"/>
      <c r="V28" s="26">
        <f t="shared" si="2"/>
        <v>0</v>
      </c>
      <c r="W28" s="244" t="s">
        <v>2</v>
      </c>
      <c r="X28" s="245"/>
      <c r="Y28" s="27"/>
      <c r="Z28" s="28"/>
      <c r="AA28" s="37"/>
      <c r="AB28" s="28"/>
      <c r="AC28" s="43"/>
      <c r="AD28" s="248"/>
      <c r="AE28" s="249"/>
      <c r="AF28" s="245"/>
      <c r="AG28" s="241"/>
      <c r="AH28" s="239"/>
      <c r="AI28" s="239"/>
      <c r="AJ28" s="22"/>
      <c r="AK28" s="22"/>
      <c r="AL28" s="22"/>
      <c r="AM28" s="22"/>
      <c r="AN28" s="22"/>
      <c r="AO28" s="40"/>
      <c r="AP28" s="22"/>
      <c r="AQ28" s="22"/>
      <c r="AR28" s="22"/>
      <c r="AS28" s="22"/>
      <c r="AT28" s="246"/>
      <c r="AU28" s="22"/>
      <c r="AV28" s="22"/>
      <c r="AW28" s="22"/>
      <c r="AX28" s="22"/>
      <c r="AY28" s="22"/>
      <c r="AZ28" s="22"/>
      <c r="BA28" s="22"/>
      <c r="BB28" s="22"/>
      <c r="BC28" s="250"/>
    </row>
    <row r="29" spans="1:245" s="239" customFormat="1" ht="23.1" customHeight="1" x14ac:dyDescent="0.35">
      <c r="A29" s="240">
        <v>10</v>
      </c>
      <c r="B29" s="241" t="s">
        <v>68</v>
      </c>
      <c r="C29" s="242" t="s">
        <v>86</v>
      </c>
      <c r="D29" s="22">
        <v>43030</v>
      </c>
      <c r="E29" s="22">
        <v>2108</v>
      </c>
      <c r="F29" s="22">
        <f t="shared" si="0"/>
        <v>45138</v>
      </c>
      <c r="G29" s="22">
        <v>2109</v>
      </c>
      <c r="H29" s="22"/>
      <c r="I29" s="22">
        <f t="shared" si="1"/>
        <v>47247</v>
      </c>
      <c r="J29" s="243">
        <f>I29</f>
        <v>47247</v>
      </c>
      <c r="K29" s="24">
        <f>ROUND(J29/6/31/60*(N29+M29*60+L29*6*60),2)</f>
        <v>0</v>
      </c>
      <c r="O29" s="243">
        <f>J29-K29</f>
        <v>47247</v>
      </c>
      <c r="P29" s="22">
        <v>3605.95</v>
      </c>
      <c r="Q29" s="22">
        <f t="shared" ref="Q29" si="67">SUM(AJ29:AR29)</f>
        <v>11942.93</v>
      </c>
      <c r="R29" s="22">
        <f t="shared" ref="R29" si="68">SUM(AT29:AU29)</f>
        <v>200</v>
      </c>
      <c r="S29" s="22">
        <f t="shared" ref="S29" si="69">ROUNDDOWN(I29*5%/2,2)</f>
        <v>1181.17</v>
      </c>
      <c r="T29" s="22">
        <f t="shared" ref="T29" si="70">SUM(AX29:BA29)</f>
        <v>7991.88</v>
      </c>
      <c r="U29" s="243">
        <f>P29+Q29+R29+S29+T29</f>
        <v>24921.930000000004</v>
      </c>
      <c r="V29" s="26">
        <f t="shared" si="2"/>
        <v>11163</v>
      </c>
      <c r="W29" s="244">
        <f>+AD29-V29</f>
        <v>11162.069999999996</v>
      </c>
      <c r="X29" s="245">
        <v>10</v>
      </c>
      <c r="Y29" s="27">
        <f>J29*12%</f>
        <v>5669.6399999999994</v>
      </c>
      <c r="Z29" s="28">
        <v>0</v>
      </c>
      <c r="AA29" s="246">
        <v>100</v>
      </c>
      <c r="AB29" s="28">
        <f t="shared" ref="AB29" si="71">ROUNDUP(I29*5%/2,2)</f>
        <v>1181.18</v>
      </c>
      <c r="AC29" s="247">
        <v>200</v>
      </c>
      <c r="AD29" s="248">
        <f>+O29-U29</f>
        <v>22325.069999999996</v>
      </c>
      <c r="AE29" s="249">
        <f>(+O29-U29)/2</f>
        <v>11162.534999999998</v>
      </c>
      <c r="AF29" s="245">
        <v>10</v>
      </c>
      <c r="AG29" s="241" t="s">
        <v>68</v>
      </c>
      <c r="AH29" s="242" t="s">
        <v>86</v>
      </c>
      <c r="AI29" s="22">
        <f t="shared" ref="AI29" si="72">P29</f>
        <v>3605.95</v>
      </c>
      <c r="AJ29" s="22">
        <f t="shared" ref="AJ29" si="73">I29*9%</f>
        <v>4252.2299999999996</v>
      </c>
      <c r="AK29" s="22">
        <v>4201.8100000000004</v>
      </c>
      <c r="AL29" s="22">
        <v>500</v>
      </c>
      <c r="AM29" s="22">
        <v>0</v>
      </c>
      <c r="AN29" s="22">
        <v>0</v>
      </c>
      <c r="AO29" s="22">
        <v>0</v>
      </c>
      <c r="AP29" s="22">
        <v>0</v>
      </c>
      <c r="AQ29" s="22">
        <v>2333.33</v>
      </c>
      <c r="AR29" s="22">
        <v>655.56</v>
      </c>
      <c r="AS29" s="22">
        <f>SUM(AJ29:AR29)</f>
        <v>11942.93</v>
      </c>
      <c r="AT29" s="246">
        <v>200</v>
      </c>
      <c r="AU29" s="22">
        <v>0</v>
      </c>
      <c r="AV29" s="22">
        <f>SUM(AT29:AU29)</f>
        <v>200</v>
      </c>
      <c r="AW29" s="22">
        <f t="shared" ref="AW29" si="74">ROUNDDOWN(I29*5%/2,2)</f>
        <v>1181.17</v>
      </c>
      <c r="AX29" s="50">
        <v>7891.88</v>
      </c>
      <c r="AY29" s="22">
        <v>0</v>
      </c>
      <c r="AZ29" s="22">
        <v>0</v>
      </c>
      <c r="BA29" s="22">
        <v>100</v>
      </c>
      <c r="BB29" s="22">
        <f>SUM(AX29:BA29)</f>
        <v>7991.88</v>
      </c>
      <c r="BC29" s="250">
        <f>AI29+AS29+AV29+AW29+BB29</f>
        <v>24921.930000000004</v>
      </c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237"/>
      <c r="BW29" s="237"/>
      <c r="BX29" s="237"/>
      <c r="BY29" s="237"/>
      <c r="BZ29" s="237"/>
      <c r="CA29" s="237"/>
      <c r="CB29" s="237"/>
      <c r="CC29" s="237"/>
      <c r="CD29" s="237"/>
      <c r="CE29" s="237"/>
      <c r="CF29" s="237"/>
      <c r="CG29" s="237"/>
      <c r="CH29" s="237"/>
      <c r="CI29" s="237"/>
      <c r="CJ29" s="237"/>
      <c r="CK29" s="237"/>
      <c r="CL29" s="237"/>
      <c r="CM29" s="237"/>
      <c r="CN29" s="237"/>
      <c r="CO29" s="237"/>
      <c r="CP29" s="237"/>
      <c r="CQ29" s="237"/>
      <c r="CR29" s="237"/>
      <c r="CS29" s="237"/>
      <c r="CT29" s="237"/>
      <c r="CU29" s="237"/>
      <c r="CV29" s="237"/>
      <c r="CW29" s="237"/>
      <c r="CX29" s="237"/>
      <c r="CY29" s="237"/>
      <c r="CZ29" s="237"/>
      <c r="DA29" s="237"/>
      <c r="DB29" s="237"/>
      <c r="DC29" s="237"/>
      <c r="DD29" s="237"/>
      <c r="DE29" s="237"/>
      <c r="DF29" s="237"/>
      <c r="DG29" s="237"/>
      <c r="DH29" s="237"/>
      <c r="DI29" s="237"/>
      <c r="DJ29" s="237"/>
      <c r="DK29" s="237"/>
      <c r="DL29" s="237"/>
      <c r="DM29" s="237"/>
      <c r="DN29" s="237"/>
      <c r="DO29" s="237"/>
      <c r="DP29" s="237"/>
      <c r="DQ29" s="237"/>
      <c r="DR29" s="237"/>
      <c r="DS29" s="237"/>
      <c r="DT29" s="237"/>
      <c r="DU29" s="237"/>
      <c r="DV29" s="237"/>
      <c r="DW29" s="237"/>
      <c r="DX29" s="237"/>
      <c r="DY29" s="237"/>
      <c r="DZ29" s="237"/>
      <c r="EA29" s="237"/>
      <c r="EB29" s="237"/>
      <c r="EC29" s="237"/>
      <c r="ED29" s="237"/>
      <c r="EE29" s="237"/>
      <c r="EF29" s="237"/>
      <c r="EG29" s="237"/>
      <c r="EH29" s="237"/>
      <c r="EI29" s="237"/>
      <c r="EJ29" s="237"/>
      <c r="EK29" s="237"/>
      <c r="EL29" s="237"/>
      <c r="EM29" s="237"/>
      <c r="EN29" s="237"/>
      <c r="EO29" s="237"/>
      <c r="EP29" s="237"/>
      <c r="EQ29" s="237"/>
      <c r="ER29" s="237"/>
      <c r="ES29" s="237"/>
      <c r="ET29" s="237"/>
      <c r="EU29" s="237"/>
      <c r="EV29" s="237"/>
      <c r="EW29" s="237"/>
      <c r="EX29" s="237"/>
      <c r="EY29" s="237"/>
      <c r="EZ29" s="237"/>
      <c r="FA29" s="237"/>
      <c r="FB29" s="237"/>
      <c r="FC29" s="237"/>
      <c r="FD29" s="237"/>
      <c r="FE29" s="237"/>
      <c r="FF29" s="237"/>
      <c r="FG29" s="237"/>
      <c r="FH29" s="237"/>
      <c r="FI29" s="237"/>
      <c r="FJ29" s="237"/>
      <c r="FK29" s="237"/>
      <c r="FL29" s="237"/>
      <c r="FM29" s="237"/>
      <c r="FN29" s="237"/>
      <c r="FO29" s="237"/>
      <c r="FP29" s="237"/>
      <c r="FQ29" s="237"/>
      <c r="FR29" s="237"/>
      <c r="FS29" s="237"/>
      <c r="FT29" s="237"/>
      <c r="FU29" s="237"/>
      <c r="FV29" s="237"/>
      <c r="FW29" s="237"/>
      <c r="FX29" s="237"/>
      <c r="FY29" s="237"/>
      <c r="FZ29" s="237"/>
      <c r="GA29" s="237"/>
      <c r="GB29" s="237"/>
      <c r="GC29" s="237"/>
      <c r="GD29" s="237"/>
      <c r="GE29" s="237"/>
      <c r="GF29" s="237"/>
      <c r="GG29" s="237"/>
      <c r="GH29" s="237"/>
      <c r="GI29" s="237"/>
      <c r="GJ29" s="237"/>
      <c r="GK29" s="237"/>
      <c r="GL29" s="237"/>
      <c r="GM29" s="237"/>
      <c r="GN29" s="237"/>
      <c r="GO29" s="237"/>
      <c r="GP29" s="237"/>
      <c r="GQ29" s="237"/>
      <c r="GR29" s="237"/>
      <c r="GS29" s="237"/>
      <c r="GT29" s="237"/>
      <c r="GU29" s="237"/>
      <c r="GV29" s="237"/>
      <c r="GW29" s="237"/>
      <c r="GX29" s="237"/>
      <c r="GY29" s="237"/>
      <c r="GZ29" s="237"/>
      <c r="HA29" s="237"/>
      <c r="HB29" s="237"/>
      <c r="HC29" s="237"/>
      <c r="HD29" s="237"/>
      <c r="HE29" s="237"/>
      <c r="HF29" s="237"/>
      <c r="HG29" s="237"/>
      <c r="HH29" s="237"/>
      <c r="HI29" s="237"/>
      <c r="HJ29" s="237"/>
      <c r="HK29" s="237"/>
      <c r="HL29" s="237"/>
      <c r="HM29" s="237"/>
      <c r="HN29" s="237"/>
      <c r="HO29" s="237"/>
      <c r="HP29" s="237"/>
      <c r="HQ29" s="237"/>
      <c r="HR29" s="237"/>
      <c r="HS29" s="237"/>
      <c r="HT29" s="237"/>
      <c r="HU29" s="237"/>
      <c r="HV29" s="237"/>
      <c r="HW29" s="237"/>
      <c r="HX29" s="237"/>
      <c r="HY29" s="237"/>
      <c r="HZ29" s="237"/>
      <c r="IA29" s="237"/>
      <c r="IB29" s="237"/>
      <c r="IC29" s="237"/>
      <c r="ID29" s="237"/>
      <c r="IE29" s="237"/>
      <c r="IF29" s="237"/>
      <c r="IG29" s="237"/>
      <c r="IH29" s="237"/>
      <c r="II29" s="237"/>
      <c r="IJ29" s="237"/>
      <c r="IK29" s="238"/>
    </row>
    <row r="30" spans="1:245" s="239" customFormat="1" ht="23.1" customHeight="1" x14ac:dyDescent="0.35">
      <c r="A30" s="240"/>
      <c r="B30" s="241"/>
      <c r="C30" s="242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43"/>
      <c r="K30" s="24"/>
      <c r="O30" s="243"/>
      <c r="P30" s="22"/>
      <c r="Q30" s="22"/>
      <c r="R30" s="22"/>
      <c r="S30" s="22"/>
      <c r="T30" s="22"/>
      <c r="U30" s="243"/>
      <c r="V30" s="26">
        <f t="shared" si="2"/>
        <v>0</v>
      </c>
      <c r="W30" s="244"/>
      <c r="X30" s="245"/>
      <c r="Y30" s="36"/>
      <c r="Z30" s="37"/>
      <c r="AA30" s="28"/>
      <c r="AB30" s="28"/>
      <c r="AC30" s="250"/>
      <c r="AD30" s="251"/>
      <c r="AE30" s="252"/>
      <c r="AF30" s="245"/>
      <c r="AG30" s="241"/>
      <c r="AH30" s="242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46"/>
      <c r="AU30" s="22"/>
      <c r="AV30" s="22"/>
      <c r="AW30" s="22"/>
      <c r="AX30" s="22"/>
      <c r="AY30" s="22"/>
      <c r="AZ30" s="22"/>
      <c r="BA30" s="22"/>
      <c r="BB30" s="22"/>
      <c r="BC30" s="250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37"/>
      <c r="CA30" s="237"/>
      <c r="CB30" s="237"/>
      <c r="CC30" s="237"/>
      <c r="CD30" s="237"/>
      <c r="CE30" s="237"/>
      <c r="CF30" s="237"/>
      <c r="CG30" s="237"/>
      <c r="CH30" s="237"/>
      <c r="CI30" s="237"/>
      <c r="CJ30" s="237"/>
      <c r="CK30" s="237"/>
      <c r="CL30" s="237"/>
      <c r="CM30" s="237"/>
      <c r="CN30" s="237"/>
      <c r="CO30" s="237"/>
      <c r="CP30" s="237"/>
      <c r="CQ30" s="237"/>
      <c r="CR30" s="237"/>
      <c r="CS30" s="237"/>
      <c r="CT30" s="237"/>
      <c r="CU30" s="237"/>
      <c r="CV30" s="237"/>
      <c r="CW30" s="237"/>
      <c r="CX30" s="237"/>
      <c r="CY30" s="237"/>
      <c r="CZ30" s="237"/>
      <c r="DA30" s="237"/>
      <c r="DB30" s="237"/>
      <c r="DC30" s="237"/>
      <c r="DD30" s="237"/>
      <c r="DE30" s="237"/>
      <c r="DF30" s="237"/>
      <c r="DG30" s="237"/>
      <c r="DH30" s="237"/>
      <c r="DI30" s="237"/>
      <c r="DJ30" s="237"/>
      <c r="DK30" s="237"/>
      <c r="DL30" s="237"/>
      <c r="DM30" s="237"/>
      <c r="DN30" s="237"/>
      <c r="DO30" s="237"/>
      <c r="DP30" s="237"/>
      <c r="DQ30" s="237"/>
      <c r="DR30" s="237"/>
      <c r="DS30" s="237"/>
      <c r="DT30" s="237"/>
      <c r="DU30" s="237"/>
      <c r="DV30" s="237"/>
      <c r="DW30" s="237"/>
      <c r="DX30" s="237"/>
      <c r="DY30" s="237"/>
      <c r="DZ30" s="237"/>
      <c r="EA30" s="237"/>
      <c r="EB30" s="237"/>
      <c r="EC30" s="237"/>
      <c r="ED30" s="237"/>
      <c r="EE30" s="237"/>
      <c r="EF30" s="237"/>
      <c r="EG30" s="237"/>
      <c r="EH30" s="237"/>
      <c r="EI30" s="237"/>
      <c r="EJ30" s="237"/>
      <c r="EK30" s="237"/>
      <c r="EL30" s="237"/>
      <c r="EM30" s="237"/>
      <c r="EN30" s="237"/>
      <c r="EO30" s="237"/>
      <c r="EP30" s="237"/>
      <c r="EQ30" s="237"/>
      <c r="ER30" s="237"/>
      <c r="ES30" s="237"/>
      <c r="ET30" s="237"/>
      <c r="EU30" s="237"/>
      <c r="EV30" s="237"/>
      <c r="EW30" s="237"/>
      <c r="EX30" s="237"/>
      <c r="EY30" s="237"/>
      <c r="EZ30" s="237"/>
      <c r="FA30" s="237"/>
      <c r="FB30" s="237"/>
      <c r="FC30" s="237"/>
      <c r="FD30" s="237"/>
      <c r="FE30" s="237"/>
      <c r="FF30" s="237"/>
      <c r="FG30" s="237"/>
      <c r="FH30" s="237"/>
      <c r="FI30" s="237"/>
      <c r="FJ30" s="237"/>
      <c r="FK30" s="237"/>
      <c r="FL30" s="237"/>
      <c r="FM30" s="237"/>
      <c r="FN30" s="237"/>
      <c r="FO30" s="237"/>
      <c r="FP30" s="237"/>
      <c r="FQ30" s="237"/>
      <c r="FR30" s="237"/>
      <c r="FS30" s="237"/>
      <c r="FT30" s="237"/>
      <c r="FU30" s="237"/>
      <c r="FV30" s="237"/>
      <c r="FW30" s="237"/>
      <c r="FX30" s="237"/>
      <c r="FY30" s="237"/>
      <c r="FZ30" s="237"/>
      <c r="GA30" s="237"/>
      <c r="GB30" s="237"/>
      <c r="GC30" s="237"/>
      <c r="GD30" s="237"/>
      <c r="GE30" s="237"/>
      <c r="GF30" s="237"/>
      <c r="GG30" s="237"/>
      <c r="GH30" s="237"/>
      <c r="GI30" s="237"/>
      <c r="GJ30" s="237"/>
      <c r="GK30" s="237"/>
      <c r="GL30" s="237"/>
      <c r="GM30" s="237"/>
      <c r="GN30" s="237"/>
      <c r="GO30" s="237"/>
      <c r="GP30" s="237"/>
      <c r="GQ30" s="237"/>
      <c r="GR30" s="237"/>
      <c r="GS30" s="237"/>
      <c r="GT30" s="237"/>
      <c r="GU30" s="237"/>
      <c r="GV30" s="237"/>
      <c r="GW30" s="237"/>
      <c r="GX30" s="237"/>
      <c r="GY30" s="237"/>
      <c r="GZ30" s="237"/>
      <c r="HA30" s="237"/>
      <c r="HB30" s="237"/>
      <c r="HC30" s="237"/>
      <c r="HD30" s="237"/>
      <c r="HE30" s="237"/>
      <c r="HF30" s="237"/>
      <c r="HG30" s="237"/>
      <c r="HH30" s="237"/>
      <c r="HI30" s="237"/>
      <c r="HJ30" s="237"/>
      <c r="HK30" s="237"/>
      <c r="HL30" s="237"/>
      <c r="HM30" s="237"/>
      <c r="HN30" s="237"/>
      <c r="HO30" s="237"/>
      <c r="HP30" s="237"/>
      <c r="HQ30" s="237"/>
      <c r="HR30" s="237"/>
      <c r="HS30" s="237"/>
      <c r="HT30" s="237"/>
      <c r="HU30" s="237"/>
      <c r="HV30" s="237"/>
      <c r="HW30" s="237"/>
      <c r="HX30" s="237"/>
      <c r="HY30" s="237"/>
      <c r="HZ30" s="237"/>
      <c r="IA30" s="237"/>
      <c r="IB30" s="237"/>
      <c r="IC30" s="237"/>
      <c r="ID30" s="237"/>
      <c r="IE30" s="237"/>
      <c r="IF30" s="237"/>
      <c r="IG30" s="237"/>
      <c r="IH30" s="237"/>
      <c r="II30" s="237"/>
      <c r="IJ30" s="237"/>
      <c r="IK30" s="238"/>
    </row>
    <row r="31" spans="1:245" s="239" customFormat="1" ht="23.1" customHeight="1" x14ac:dyDescent="0.35">
      <c r="A31" s="240">
        <v>11</v>
      </c>
      <c r="B31" s="241" t="s">
        <v>69</v>
      </c>
      <c r="C31" s="242" t="s">
        <v>54</v>
      </c>
      <c r="D31" s="22">
        <v>31230</v>
      </c>
      <c r="E31" s="22">
        <v>1540</v>
      </c>
      <c r="F31" s="22">
        <f t="shared" si="0"/>
        <v>32770</v>
      </c>
      <c r="G31" s="22">
        <v>1540</v>
      </c>
      <c r="H31" s="22"/>
      <c r="I31" s="22">
        <f t="shared" si="1"/>
        <v>34310</v>
      </c>
      <c r="J31" s="243">
        <f>I31</f>
        <v>34310</v>
      </c>
      <c r="K31" s="51">
        <f>ROUND(J31/6/31/60*(N31+M31*60+L31*6*60),2)</f>
        <v>3320.32</v>
      </c>
      <c r="L31" s="239">
        <v>3</v>
      </c>
      <c r="M31" s="239">
        <v>0</v>
      </c>
      <c r="N31" s="239">
        <v>0</v>
      </c>
      <c r="O31" s="243">
        <f>J31-K31</f>
        <v>30989.68</v>
      </c>
      <c r="P31" s="22">
        <v>1399.65</v>
      </c>
      <c r="Q31" s="22">
        <f t="shared" ref="Q31" si="75">SUM(AJ31:AR31)</f>
        <v>7709.369999999999</v>
      </c>
      <c r="R31" s="22">
        <f t="shared" ref="R31" si="76">SUM(AT31:AU31)</f>
        <v>200</v>
      </c>
      <c r="S31" s="22">
        <f t="shared" ref="S31" si="77">ROUNDDOWN(I31*5%/2,2)</f>
        <v>857.75</v>
      </c>
      <c r="T31" s="22">
        <f t="shared" ref="T31" si="78">SUM(AX31:BA31)</f>
        <v>2909</v>
      </c>
      <c r="U31" s="243">
        <f>P31+Q31+R31+S31+T31</f>
        <v>13075.769999999999</v>
      </c>
      <c r="V31" s="26">
        <f t="shared" si="2"/>
        <v>8957</v>
      </c>
      <c r="W31" s="244">
        <f>+AD31-V31</f>
        <v>8956.9100000000035</v>
      </c>
      <c r="X31" s="245">
        <v>11</v>
      </c>
      <c r="Y31" s="27">
        <f>J31*12%</f>
        <v>4117.2</v>
      </c>
      <c r="Z31" s="28">
        <v>0</v>
      </c>
      <c r="AA31" s="246">
        <v>100</v>
      </c>
      <c r="AB31" s="28">
        <f t="shared" ref="AB31" si="79">ROUNDUP(I31*5%/2,2)</f>
        <v>857.75</v>
      </c>
      <c r="AC31" s="247">
        <v>200</v>
      </c>
      <c r="AD31" s="248">
        <f>+O31-U31</f>
        <v>17913.910000000003</v>
      </c>
      <c r="AE31" s="249">
        <f>(+O31-U31)/2</f>
        <v>8956.9550000000017</v>
      </c>
      <c r="AF31" s="245">
        <v>11</v>
      </c>
      <c r="AG31" s="241" t="s">
        <v>69</v>
      </c>
      <c r="AH31" s="242" t="s">
        <v>54</v>
      </c>
      <c r="AI31" s="22">
        <f t="shared" ref="AI31" si="80">P31</f>
        <v>1399.65</v>
      </c>
      <c r="AJ31" s="22">
        <f t="shared" ref="AJ31" si="81">I31*9%</f>
        <v>3087.9</v>
      </c>
      <c r="AK31" s="22">
        <v>3965.91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7709.369999999999</v>
      </c>
      <c r="AT31" s="246">
        <v>200</v>
      </c>
      <c r="AU31" s="22">
        <v>0</v>
      </c>
      <c r="AV31" s="22">
        <f>SUM(AT31:AU31)</f>
        <v>200</v>
      </c>
      <c r="AW31" s="22">
        <f t="shared" ref="AW31" si="82">ROUNDDOWN(I31*5%/2,2)</f>
        <v>857.75</v>
      </c>
      <c r="AX31" s="50">
        <v>0</v>
      </c>
      <c r="AY31" s="22">
        <v>0</v>
      </c>
      <c r="AZ31" s="22">
        <v>2809</v>
      </c>
      <c r="BA31" s="22">
        <v>100</v>
      </c>
      <c r="BB31" s="22">
        <f>SUM(AX31:BA31)</f>
        <v>2909</v>
      </c>
      <c r="BC31" s="250">
        <f>AI31+AS31+AV31+AW31+BB31</f>
        <v>13075.769999999999</v>
      </c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7"/>
      <c r="BQ31" s="237"/>
      <c r="BR31" s="237"/>
      <c r="BS31" s="237"/>
      <c r="BT31" s="237"/>
      <c r="BU31" s="237"/>
      <c r="BV31" s="237"/>
      <c r="BW31" s="237"/>
      <c r="BX31" s="237"/>
      <c r="BY31" s="237"/>
      <c r="BZ31" s="237"/>
      <c r="CA31" s="237"/>
      <c r="CB31" s="237"/>
      <c r="CC31" s="237"/>
      <c r="CD31" s="237"/>
      <c r="CE31" s="237"/>
      <c r="CF31" s="237"/>
      <c r="CG31" s="237"/>
      <c r="CH31" s="237"/>
      <c r="CI31" s="237"/>
      <c r="CJ31" s="237"/>
      <c r="CK31" s="237"/>
      <c r="CL31" s="237"/>
      <c r="CM31" s="237"/>
      <c r="CN31" s="237"/>
      <c r="CO31" s="237"/>
      <c r="CP31" s="237"/>
      <c r="CQ31" s="237"/>
      <c r="CR31" s="237"/>
      <c r="CS31" s="237"/>
      <c r="CT31" s="237"/>
      <c r="CU31" s="237"/>
      <c r="CV31" s="237"/>
      <c r="CW31" s="237"/>
      <c r="CX31" s="237"/>
      <c r="CY31" s="237"/>
      <c r="CZ31" s="237"/>
      <c r="DA31" s="237"/>
      <c r="DB31" s="237"/>
      <c r="DC31" s="237"/>
      <c r="DD31" s="237"/>
      <c r="DE31" s="237"/>
      <c r="DF31" s="237"/>
      <c r="DG31" s="237"/>
      <c r="DH31" s="237"/>
      <c r="DI31" s="237"/>
      <c r="DJ31" s="237"/>
      <c r="DK31" s="237"/>
      <c r="DL31" s="237"/>
      <c r="DM31" s="237"/>
      <c r="DN31" s="237"/>
      <c r="DO31" s="237"/>
      <c r="DP31" s="237"/>
      <c r="DQ31" s="237"/>
      <c r="DR31" s="237"/>
      <c r="DS31" s="237"/>
      <c r="DT31" s="237"/>
      <c r="DU31" s="237"/>
      <c r="DV31" s="237"/>
      <c r="DW31" s="237"/>
      <c r="DX31" s="237"/>
      <c r="DY31" s="237"/>
      <c r="DZ31" s="237"/>
      <c r="EA31" s="237"/>
      <c r="EB31" s="237"/>
      <c r="EC31" s="237"/>
      <c r="ED31" s="237"/>
      <c r="EE31" s="237"/>
      <c r="EF31" s="237"/>
      <c r="EG31" s="237"/>
      <c r="EH31" s="237"/>
      <c r="EI31" s="237"/>
      <c r="EJ31" s="237"/>
      <c r="EK31" s="237"/>
      <c r="EL31" s="237"/>
      <c r="EM31" s="237"/>
      <c r="EN31" s="237"/>
      <c r="EO31" s="237"/>
      <c r="EP31" s="237"/>
      <c r="EQ31" s="237"/>
      <c r="ER31" s="237"/>
      <c r="ES31" s="237"/>
      <c r="ET31" s="237"/>
      <c r="EU31" s="237"/>
      <c r="EV31" s="237"/>
      <c r="EW31" s="237"/>
      <c r="EX31" s="237"/>
      <c r="EY31" s="237"/>
      <c r="EZ31" s="237"/>
      <c r="FA31" s="237"/>
      <c r="FB31" s="237"/>
      <c r="FC31" s="237"/>
      <c r="FD31" s="237"/>
      <c r="FE31" s="237"/>
      <c r="FF31" s="237"/>
      <c r="FG31" s="237"/>
      <c r="FH31" s="237"/>
      <c r="FI31" s="237"/>
      <c r="FJ31" s="237"/>
      <c r="FK31" s="237"/>
      <c r="FL31" s="237"/>
      <c r="FM31" s="237"/>
      <c r="FN31" s="237"/>
      <c r="FO31" s="237"/>
      <c r="FP31" s="237"/>
      <c r="FQ31" s="237"/>
      <c r="FR31" s="237"/>
      <c r="FS31" s="237"/>
      <c r="FT31" s="237"/>
      <c r="FU31" s="237"/>
      <c r="FV31" s="237"/>
      <c r="FW31" s="237"/>
      <c r="FX31" s="237"/>
      <c r="FY31" s="237"/>
      <c r="FZ31" s="237"/>
      <c r="GA31" s="237"/>
      <c r="GB31" s="237"/>
      <c r="GC31" s="237"/>
      <c r="GD31" s="237"/>
      <c r="GE31" s="237"/>
      <c r="GF31" s="237"/>
      <c r="GG31" s="237"/>
      <c r="GH31" s="237"/>
      <c r="GI31" s="237"/>
      <c r="GJ31" s="237"/>
      <c r="GK31" s="237"/>
      <c r="GL31" s="237"/>
      <c r="GM31" s="237"/>
      <c r="GN31" s="237"/>
      <c r="GO31" s="237"/>
      <c r="GP31" s="237"/>
      <c r="GQ31" s="237"/>
      <c r="GR31" s="237"/>
      <c r="GS31" s="237"/>
      <c r="GT31" s="237"/>
      <c r="GU31" s="237"/>
      <c r="GV31" s="237"/>
      <c r="GW31" s="237"/>
      <c r="GX31" s="237"/>
      <c r="GY31" s="237"/>
      <c r="GZ31" s="237"/>
      <c r="HA31" s="237"/>
      <c r="HB31" s="237"/>
      <c r="HC31" s="237"/>
      <c r="HD31" s="237"/>
      <c r="HE31" s="237"/>
      <c r="HF31" s="237"/>
      <c r="HG31" s="237"/>
      <c r="HH31" s="237"/>
      <c r="HI31" s="237"/>
      <c r="HJ31" s="237"/>
      <c r="HK31" s="237"/>
      <c r="HL31" s="237"/>
      <c r="HM31" s="237"/>
      <c r="HN31" s="237"/>
      <c r="HO31" s="237"/>
      <c r="HP31" s="237"/>
      <c r="HQ31" s="237"/>
      <c r="HR31" s="237"/>
      <c r="HS31" s="237"/>
      <c r="HT31" s="237"/>
      <c r="HU31" s="237"/>
      <c r="HV31" s="237"/>
      <c r="HW31" s="237"/>
      <c r="HX31" s="237"/>
      <c r="HY31" s="237"/>
      <c r="HZ31" s="237"/>
      <c r="IA31" s="237"/>
      <c r="IB31" s="237"/>
      <c r="IC31" s="237"/>
      <c r="ID31" s="237"/>
      <c r="IE31" s="237"/>
      <c r="IF31" s="237"/>
      <c r="IG31" s="237"/>
      <c r="IH31" s="237"/>
      <c r="II31" s="237"/>
      <c r="IJ31" s="237"/>
      <c r="IK31" s="238"/>
    </row>
    <row r="32" spans="1:245" s="239" customFormat="1" ht="23.1" customHeight="1" thickBot="1" x14ac:dyDescent="0.4">
      <c r="A32" s="240"/>
      <c r="B32" s="258"/>
      <c r="C32" s="259"/>
      <c r="D32" s="110"/>
      <c r="E32" s="110"/>
      <c r="F32" s="110"/>
      <c r="G32" s="110"/>
      <c r="H32" s="110"/>
      <c r="I32" s="110"/>
      <c r="J32" s="260"/>
      <c r="K32" s="112"/>
      <c r="L32" s="261"/>
      <c r="M32" s="261"/>
      <c r="N32" s="261"/>
      <c r="O32" s="260"/>
      <c r="P32" s="110"/>
      <c r="Q32" s="22"/>
      <c r="R32" s="22"/>
      <c r="S32" s="22"/>
      <c r="T32" s="22"/>
      <c r="U32" s="260"/>
      <c r="V32" s="26">
        <f t="shared" si="2"/>
        <v>0</v>
      </c>
      <c r="W32" s="262"/>
      <c r="X32" s="263"/>
      <c r="Y32" s="116"/>
      <c r="Z32" s="117"/>
      <c r="AA32" s="118"/>
      <c r="AB32" s="118"/>
      <c r="AC32" s="264"/>
      <c r="AD32" s="251"/>
      <c r="AE32" s="252"/>
      <c r="AF32" s="265"/>
      <c r="AG32" s="258"/>
      <c r="AH32" s="259"/>
      <c r="AJ32" s="22"/>
      <c r="AK32" s="110"/>
      <c r="AL32" s="110"/>
      <c r="AM32" s="110"/>
      <c r="AN32" s="110"/>
      <c r="AO32" s="121"/>
      <c r="AP32" s="110"/>
      <c r="AQ32" s="110"/>
      <c r="AR32" s="110"/>
      <c r="AS32" s="110"/>
      <c r="AT32" s="266"/>
      <c r="AU32" s="110"/>
      <c r="AV32" s="110"/>
      <c r="AW32" s="22"/>
      <c r="AX32" s="110"/>
      <c r="AY32" s="110"/>
      <c r="AZ32" s="110"/>
      <c r="BA32" s="110"/>
      <c r="BB32" s="110"/>
      <c r="BC32" s="26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37"/>
      <c r="CA32" s="237"/>
      <c r="CB32" s="237"/>
      <c r="CC32" s="237"/>
      <c r="CD32" s="237"/>
      <c r="CE32" s="237"/>
      <c r="CF32" s="237"/>
      <c r="CG32" s="237"/>
      <c r="CH32" s="237"/>
      <c r="CI32" s="237"/>
      <c r="CJ32" s="237"/>
      <c r="CK32" s="237"/>
      <c r="CL32" s="237"/>
      <c r="CM32" s="237"/>
      <c r="CN32" s="237"/>
      <c r="CO32" s="237"/>
      <c r="CP32" s="237"/>
      <c r="CQ32" s="237"/>
      <c r="CR32" s="237"/>
      <c r="CS32" s="237"/>
      <c r="CT32" s="237"/>
      <c r="CU32" s="237"/>
      <c r="CV32" s="237"/>
      <c r="CW32" s="237"/>
      <c r="CX32" s="237"/>
      <c r="CY32" s="237"/>
      <c r="CZ32" s="237"/>
      <c r="DA32" s="237"/>
      <c r="DB32" s="237"/>
      <c r="DC32" s="237"/>
      <c r="DD32" s="237"/>
      <c r="DE32" s="237"/>
      <c r="DF32" s="237"/>
      <c r="DG32" s="237"/>
      <c r="DH32" s="237"/>
      <c r="DI32" s="237"/>
      <c r="DJ32" s="237"/>
      <c r="DK32" s="237"/>
      <c r="DL32" s="237"/>
      <c r="DM32" s="237"/>
      <c r="DN32" s="237"/>
      <c r="DO32" s="237"/>
      <c r="DP32" s="237"/>
      <c r="DQ32" s="237"/>
      <c r="DR32" s="237"/>
      <c r="DS32" s="237"/>
      <c r="DT32" s="237"/>
      <c r="DU32" s="237"/>
      <c r="DV32" s="237"/>
      <c r="DW32" s="237"/>
      <c r="DX32" s="237"/>
      <c r="DY32" s="237"/>
      <c r="DZ32" s="237"/>
      <c r="EA32" s="237"/>
      <c r="EB32" s="237"/>
      <c r="EC32" s="237"/>
      <c r="ED32" s="237"/>
      <c r="EE32" s="237"/>
      <c r="EF32" s="237"/>
      <c r="EG32" s="237"/>
      <c r="EH32" s="237"/>
      <c r="EI32" s="237"/>
      <c r="EJ32" s="237"/>
      <c r="EK32" s="237"/>
      <c r="EL32" s="237"/>
      <c r="EM32" s="237"/>
      <c r="EN32" s="237"/>
      <c r="EO32" s="237"/>
      <c r="EP32" s="237"/>
      <c r="EQ32" s="237"/>
      <c r="ER32" s="237"/>
      <c r="ES32" s="237"/>
      <c r="ET32" s="237"/>
      <c r="EU32" s="237"/>
      <c r="EV32" s="237"/>
      <c r="EW32" s="237"/>
      <c r="EX32" s="237"/>
      <c r="EY32" s="237"/>
      <c r="EZ32" s="237"/>
      <c r="FA32" s="237"/>
      <c r="FB32" s="237"/>
      <c r="FC32" s="237"/>
      <c r="FD32" s="237"/>
      <c r="FE32" s="237"/>
      <c r="FF32" s="237"/>
      <c r="FG32" s="237"/>
      <c r="FH32" s="237"/>
      <c r="FI32" s="237"/>
      <c r="FJ32" s="237"/>
      <c r="FK32" s="237"/>
      <c r="FL32" s="237"/>
      <c r="FM32" s="237"/>
      <c r="FN32" s="237"/>
      <c r="FO32" s="237"/>
      <c r="FP32" s="237"/>
      <c r="FQ32" s="237"/>
      <c r="FR32" s="237"/>
      <c r="FS32" s="237"/>
      <c r="FT32" s="237"/>
      <c r="FU32" s="237"/>
      <c r="FV32" s="237"/>
      <c r="FW32" s="237"/>
      <c r="FX32" s="237"/>
      <c r="FY32" s="237"/>
      <c r="FZ32" s="237"/>
      <c r="GA32" s="237"/>
      <c r="GB32" s="237"/>
      <c r="GC32" s="237"/>
      <c r="GD32" s="237"/>
      <c r="GE32" s="237"/>
      <c r="GF32" s="237"/>
      <c r="GG32" s="237"/>
      <c r="GH32" s="237"/>
      <c r="GI32" s="237"/>
      <c r="GJ32" s="237"/>
      <c r="GK32" s="237"/>
      <c r="GL32" s="237"/>
      <c r="GM32" s="237"/>
      <c r="GN32" s="237"/>
      <c r="GO32" s="237"/>
      <c r="GP32" s="237"/>
      <c r="GQ32" s="237"/>
      <c r="GR32" s="237"/>
      <c r="GS32" s="237"/>
      <c r="GT32" s="237"/>
      <c r="GU32" s="237"/>
      <c r="GV32" s="237"/>
      <c r="GW32" s="237"/>
      <c r="GX32" s="237"/>
      <c r="GY32" s="237"/>
      <c r="GZ32" s="237"/>
      <c r="HA32" s="237"/>
      <c r="HB32" s="237"/>
      <c r="HC32" s="237"/>
      <c r="HD32" s="237"/>
      <c r="HE32" s="237"/>
      <c r="HF32" s="237"/>
      <c r="HG32" s="237"/>
      <c r="HH32" s="237"/>
      <c r="HI32" s="237"/>
      <c r="HJ32" s="237"/>
      <c r="HK32" s="237"/>
      <c r="HL32" s="237"/>
      <c r="HM32" s="237"/>
      <c r="HN32" s="237"/>
      <c r="HO32" s="237"/>
      <c r="HP32" s="237"/>
      <c r="HQ32" s="237"/>
      <c r="HR32" s="237"/>
      <c r="HS32" s="237"/>
      <c r="HT32" s="237"/>
      <c r="HU32" s="237"/>
      <c r="HV32" s="237"/>
      <c r="HW32" s="237"/>
      <c r="HX32" s="237"/>
      <c r="HY32" s="237"/>
      <c r="HZ32" s="237"/>
      <c r="IA32" s="237"/>
      <c r="IB32" s="237"/>
      <c r="IC32" s="237"/>
      <c r="ID32" s="237"/>
      <c r="IE32" s="237"/>
      <c r="IF32" s="237"/>
      <c r="IG32" s="237"/>
      <c r="IH32" s="237"/>
      <c r="II32" s="237"/>
      <c r="IJ32" s="237"/>
      <c r="IK32" s="238"/>
    </row>
    <row r="33" spans="1:245" s="239" customFormat="1" ht="23.1" customHeight="1" x14ac:dyDescent="0.35">
      <c r="A33" s="268"/>
      <c r="B33" s="269"/>
      <c r="C33" s="270"/>
      <c r="D33" s="106"/>
      <c r="E33" s="106"/>
      <c r="F33" s="106"/>
      <c r="G33" s="106"/>
      <c r="H33" s="106"/>
      <c r="I33" s="106"/>
      <c r="J33" s="271"/>
      <c r="K33" s="127"/>
      <c r="L33" s="226"/>
      <c r="M33" s="226"/>
      <c r="N33" s="226"/>
      <c r="O33" s="271"/>
      <c r="P33" s="106"/>
      <c r="Q33" s="128"/>
      <c r="R33" s="106"/>
      <c r="S33" s="106"/>
      <c r="T33" s="106"/>
      <c r="U33" s="271"/>
      <c r="V33" s="129"/>
      <c r="W33" s="272"/>
      <c r="X33" s="273"/>
      <c r="Y33" s="131"/>
      <c r="Z33" s="96"/>
      <c r="AA33" s="102"/>
      <c r="AB33" s="132"/>
      <c r="AC33" s="103"/>
      <c r="AD33" s="232"/>
      <c r="AE33" s="274"/>
      <c r="AF33" s="273"/>
      <c r="AG33" s="269"/>
      <c r="AH33" s="270"/>
      <c r="AI33" s="106"/>
      <c r="AJ33" s="106"/>
      <c r="AK33" s="127"/>
      <c r="AL33" s="106"/>
      <c r="AM33" s="106"/>
      <c r="AN33" s="106"/>
      <c r="AO33" s="106"/>
      <c r="AP33" s="106"/>
      <c r="AQ33" s="106"/>
      <c r="AR33" s="106"/>
      <c r="AS33" s="128"/>
      <c r="AT33" s="275"/>
      <c r="AU33" s="106"/>
      <c r="AV33" s="106"/>
      <c r="AW33" s="106"/>
      <c r="AX33" s="106"/>
      <c r="AY33" s="106"/>
      <c r="AZ33" s="106"/>
      <c r="BA33" s="106"/>
      <c r="BB33" s="106"/>
      <c r="BC33" s="276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237"/>
      <c r="BW33" s="237"/>
      <c r="BX33" s="237"/>
      <c r="BY33" s="237"/>
      <c r="BZ33" s="237"/>
      <c r="CA33" s="237"/>
      <c r="CB33" s="237"/>
      <c r="CC33" s="237"/>
      <c r="CD33" s="237"/>
      <c r="CE33" s="237"/>
      <c r="CF33" s="237"/>
      <c r="CG33" s="237"/>
      <c r="CH33" s="237"/>
      <c r="CI33" s="237"/>
      <c r="CJ33" s="237"/>
      <c r="CK33" s="237"/>
      <c r="CL33" s="237"/>
      <c r="CM33" s="237"/>
      <c r="CN33" s="237"/>
      <c r="CO33" s="237"/>
      <c r="CP33" s="237"/>
      <c r="CQ33" s="237"/>
      <c r="CR33" s="237"/>
      <c r="CS33" s="237"/>
      <c r="CT33" s="237"/>
      <c r="CU33" s="237"/>
      <c r="CV33" s="237"/>
      <c r="CW33" s="237"/>
      <c r="CX33" s="237"/>
      <c r="CY33" s="237"/>
      <c r="CZ33" s="237"/>
      <c r="DA33" s="237"/>
      <c r="DB33" s="237"/>
      <c r="DC33" s="237"/>
      <c r="DD33" s="237"/>
      <c r="DE33" s="237"/>
      <c r="DF33" s="237"/>
      <c r="DG33" s="237"/>
      <c r="DH33" s="237"/>
      <c r="DI33" s="237"/>
      <c r="DJ33" s="237"/>
      <c r="DK33" s="237"/>
      <c r="DL33" s="237"/>
      <c r="DM33" s="237"/>
      <c r="DN33" s="237"/>
      <c r="DO33" s="237"/>
      <c r="DP33" s="237"/>
      <c r="DQ33" s="237"/>
      <c r="DR33" s="237"/>
      <c r="DS33" s="237"/>
      <c r="DT33" s="237"/>
      <c r="DU33" s="237"/>
      <c r="DV33" s="237"/>
      <c r="DW33" s="237"/>
      <c r="DX33" s="237"/>
      <c r="DY33" s="237"/>
      <c r="DZ33" s="237"/>
      <c r="EA33" s="237"/>
      <c r="EB33" s="237"/>
      <c r="EC33" s="237"/>
      <c r="ED33" s="237"/>
      <c r="EE33" s="237"/>
      <c r="EF33" s="237"/>
      <c r="EG33" s="237"/>
      <c r="EH33" s="237"/>
      <c r="EI33" s="237"/>
      <c r="EJ33" s="237"/>
      <c r="EK33" s="237"/>
      <c r="EL33" s="237"/>
      <c r="EM33" s="237"/>
      <c r="EN33" s="237"/>
      <c r="EO33" s="237"/>
      <c r="EP33" s="237"/>
      <c r="EQ33" s="237"/>
      <c r="ER33" s="237"/>
      <c r="ES33" s="237"/>
      <c r="ET33" s="237"/>
      <c r="EU33" s="237"/>
      <c r="EV33" s="237"/>
      <c r="EW33" s="237"/>
      <c r="EX33" s="237"/>
      <c r="EY33" s="237"/>
      <c r="EZ33" s="237"/>
      <c r="FA33" s="237"/>
      <c r="FB33" s="237"/>
      <c r="FC33" s="237"/>
      <c r="FD33" s="237"/>
      <c r="FE33" s="237"/>
      <c r="FF33" s="237"/>
      <c r="FG33" s="237"/>
      <c r="FH33" s="237"/>
      <c r="FI33" s="237"/>
      <c r="FJ33" s="237"/>
      <c r="FK33" s="237"/>
      <c r="FL33" s="237"/>
      <c r="FM33" s="237"/>
      <c r="FN33" s="237"/>
      <c r="FO33" s="237"/>
      <c r="FP33" s="237"/>
      <c r="FQ33" s="237"/>
      <c r="FR33" s="237"/>
      <c r="FS33" s="237"/>
      <c r="FT33" s="237"/>
      <c r="FU33" s="237"/>
      <c r="FV33" s="237"/>
      <c r="FW33" s="237"/>
      <c r="FX33" s="237"/>
      <c r="FY33" s="237"/>
      <c r="FZ33" s="237"/>
      <c r="GA33" s="237"/>
      <c r="GB33" s="237"/>
      <c r="GC33" s="237"/>
      <c r="GD33" s="237"/>
      <c r="GE33" s="237"/>
      <c r="GF33" s="237"/>
      <c r="GG33" s="237"/>
      <c r="GH33" s="237"/>
      <c r="GI33" s="237"/>
      <c r="GJ33" s="237"/>
      <c r="GK33" s="237"/>
      <c r="GL33" s="237"/>
      <c r="GM33" s="237"/>
      <c r="GN33" s="237"/>
      <c r="GO33" s="237"/>
      <c r="GP33" s="237"/>
      <c r="GQ33" s="237"/>
      <c r="GR33" s="237"/>
      <c r="GS33" s="237"/>
      <c r="GT33" s="237"/>
      <c r="GU33" s="237"/>
      <c r="GV33" s="237"/>
      <c r="GW33" s="237"/>
      <c r="GX33" s="237"/>
      <c r="GY33" s="237"/>
      <c r="GZ33" s="237"/>
      <c r="HA33" s="237"/>
      <c r="HB33" s="237"/>
      <c r="HC33" s="237"/>
      <c r="HD33" s="237"/>
      <c r="HE33" s="237"/>
      <c r="HF33" s="237"/>
      <c r="HG33" s="237"/>
      <c r="HH33" s="237"/>
      <c r="HI33" s="237"/>
      <c r="HJ33" s="237"/>
      <c r="HK33" s="237"/>
      <c r="HL33" s="237"/>
      <c r="HM33" s="237"/>
      <c r="HN33" s="237"/>
      <c r="HO33" s="237"/>
      <c r="HP33" s="237"/>
      <c r="HQ33" s="237"/>
      <c r="HR33" s="237"/>
      <c r="HS33" s="237"/>
      <c r="HT33" s="237"/>
      <c r="HU33" s="237"/>
      <c r="HV33" s="237"/>
      <c r="HW33" s="237"/>
      <c r="HX33" s="237"/>
      <c r="HY33" s="237"/>
      <c r="HZ33" s="237"/>
      <c r="IA33" s="237"/>
      <c r="IB33" s="237"/>
      <c r="IC33" s="237"/>
      <c r="ID33" s="237"/>
      <c r="IE33" s="237"/>
      <c r="IF33" s="237"/>
      <c r="IG33" s="237"/>
      <c r="IH33" s="237"/>
      <c r="II33" s="237"/>
      <c r="IJ33" s="237"/>
      <c r="IK33" s="238"/>
    </row>
    <row r="34" spans="1:245" s="279" customFormat="1" ht="23.1" customHeight="1" thickBot="1" x14ac:dyDescent="0.4">
      <c r="A34" s="277"/>
      <c r="B34" s="278" t="s">
        <v>70</v>
      </c>
      <c r="D34" s="280">
        <f t="shared" ref="D34:K34" si="83">SUM(D11:D31)</f>
        <v>382692</v>
      </c>
      <c r="E34" s="280">
        <f t="shared" si="83"/>
        <v>18976</v>
      </c>
      <c r="F34" s="280">
        <f t="shared" si="83"/>
        <v>408562</v>
      </c>
      <c r="G34" s="280">
        <f t="shared" si="83"/>
        <v>18989</v>
      </c>
      <c r="H34" s="280">
        <f t="shared" si="83"/>
        <v>0</v>
      </c>
      <c r="I34" s="280">
        <f t="shared" si="83"/>
        <v>427551</v>
      </c>
      <c r="J34" s="280">
        <f t="shared" si="83"/>
        <v>427551</v>
      </c>
      <c r="K34" s="280">
        <f t="shared" si="83"/>
        <v>3320.32</v>
      </c>
      <c r="L34" s="280">
        <f ca="1">SUM(L11:L42)</f>
        <v>30</v>
      </c>
      <c r="M34" s="280">
        <f ca="1">SUM(M11:M42)</f>
        <v>0</v>
      </c>
      <c r="N34" s="280">
        <f ca="1">SUM(N11:N42)</f>
        <v>0</v>
      </c>
      <c r="O34" s="280">
        <f t="shared" ref="O34:W34" si="84">SUM(O11:O31)</f>
        <v>424230.68</v>
      </c>
      <c r="P34" s="280">
        <f t="shared" si="84"/>
        <v>23833.89</v>
      </c>
      <c r="Q34" s="280">
        <f t="shared" si="84"/>
        <v>80129.820000000007</v>
      </c>
      <c r="R34" s="280">
        <f t="shared" si="84"/>
        <v>4912.54</v>
      </c>
      <c r="S34" s="280">
        <f t="shared" si="84"/>
        <v>10688.75</v>
      </c>
      <c r="T34" s="280">
        <f t="shared" si="84"/>
        <v>37206.07</v>
      </c>
      <c r="U34" s="280">
        <f t="shared" si="84"/>
        <v>156771.06999999998</v>
      </c>
      <c r="V34" s="280">
        <f t="shared" si="84"/>
        <v>133731</v>
      </c>
      <c r="W34" s="281">
        <f t="shared" si="84"/>
        <v>133728.60999999999</v>
      </c>
      <c r="X34" s="282"/>
      <c r="Y34" s="283">
        <f t="shared" ref="Y34:AE34" si="85">SUM(Y11:Y31)</f>
        <v>51306.119999999988</v>
      </c>
      <c r="Z34" s="280">
        <f t="shared" si="85"/>
        <v>0</v>
      </c>
      <c r="AA34" s="280">
        <f t="shared" si="85"/>
        <v>1100</v>
      </c>
      <c r="AB34" s="280">
        <f t="shared" si="85"/>
        <v>10688.800000000001</v>
      </c>
      <c r="AC34" s="284">
        <f t="shared" si="85"/>
        <v>2200</v>
      </c>
      <c r="AD34" s="283">
        <f t="shared" si="85"/>
        <v>267459.61</v>
      </c>
      <c r="AE34" s="281">
        <f t="shared" si="85"/>
        <v>133729.80499999999</v>
      </c>
      <c r="AF34" s="285"/>
      <c r="AG34" s="278" t="s">
        <v>70</v>
      </c>
      <c r="AI34" s="280">
        <f t="shared" ref="AI34:BC34" si="86">SUM(AI11:AI31)</f>
        <v>23833.89</v>
      </c>
      <c r="AJ34" s="280">
        <f t="shared" si="86"/>
        <v>38479.590000000004</v>
      </c>
      <c r="AK34" s="280">
        <f t="shared" si="86"/>
        <v>12369.53</v>
      </c>
      <c r="AL34" s="280">
        <f t="shared" si="86"/>
        <v>500</v>
      </c>
      <c r="AM34" s="280">
        <f t="shared" si="86"/>
        <v>0</v>
      </c>
      <c r="AN34" s="280">
        <f t="shared" si="86"/>
        <v>0</v>
      </c>
      <c r="AO34" s="280">
        <f t="shared" si="86"/>
        <v>0</v>
      </c>
      <c r="AP34" s="280">
        <f t="shared" si="86"/>
        <v>19525.12</v>
      </c>
      <c r="AQ34" s="280">
        <f t="shared" si="86"/>
        <v>4666.66</v>
      </c>
      <c r="AR34" s="280">
        <f t="shared" si="86"/>
        <v>4588.92</v>
      </c>
      <c r="AS34" s="280">
        <f t="shared" si="86"/>
        <v>80129.820000000007</v>
      </c>
      <c r="AT34" s="280">
        <f t="shared" si="86"/>
        <v>2200</v>
      </c>
      <c r="AU34" s="280">
        <f t="shared" si="86"/>
        <v>2712.54</v>
      </c>
      <c r="AV34" s="280">
        <f t="shared" si="86"/>
        <v>4912.54</v>
      </c>
      <c r="AW34" s="280">
        <f t="shared" si="86"/>
        <v>10688.75</v>
      </c>
      <c r="AX34" s="280">
        <f t="shared" si="86"/>
        <v>22641.07</v>
      </c>
      <c r="AY34" s="280">
        <f t="shared" si="86"/>
        <v>0</v>
      </c>
      <c r="AZ34" s="280">
        <f t="shared" si="86"/>
        <v>13465</v>
      </c>
      <c r="BA34" s="280">
        <f t="shared" si="86"/>
        <v>1100</v>
      </c>
      <c r="BB34" s="280">
        <f t="shared" si="86"/>
        <v>37206.07</v>
      </c>
      <c r="BC34" s="284">
        <f t="shared" si="86"/>
        <v>156771.06999999998</v>
      </c>
      <c r="BD34" s="286"/>
      <c r="BE34" s="286"/>
      <c r="BF34" s="286"/>
      <c r="BG34" s="286"/>
      <c r="BH34" s="286"/>
      <c r="BI34" s="286"/>
      <c r="BJ34" s="286"/>
      <c r="BK34" s="286"/>
      <c r="BL34" s="286"/>
      <c r="BM34" s="286"/>
      <c r="BN34" s="286"/>
      <c r="BO34" s="286"/>
      <c r="BP34" s="286"/>
      <c r="BQ34" s="286"/>
      <c r="BR34" s="286"/>
      <c r="BS34" s="286"/>
      <c r="BT34" s="286"/>
      <c r="BU34" s="286"/>
      <c r="BV34" s="286"/>
      <c r="BW34" s="286"/>
      <c r="BX34" s="286"/>
      <c r="BY34" s="286"/>
      <c r="BZ34" s="286"/>
      <c r="CA34" s="286"/>
      <c r="CB34" s="286"/>
      <c r="CC34" s="286"/>
      <c r="CD34" s="286"/>
      <c r="CE34" s="286"/>
      <c r="CF34" s="286"/>
      <c r="CG34" s="286"/>
      <c r="CH34" s="286"/>
      <c r="CI34" s="286"/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86"/>
      <c r="DL34" s="286"/>
      <c r="DM34" s="286"/>
      <c r="DN34" s="286"/>
      <c r="DO34" s="286"/>
      <c r="DP34" s="286"/>
      <c r="DQ34" s="286"/>
      <c r="DR34" s="286"/>
      <c r="DS34" s="286"/>
      <c r="DT34" s="286"/>
      <c r="DU34" s="286"/>
      <c r="DV34" s="286"/>
      <c r="DW34" s="286"/>
      <c r="DX34" s="286"/>
      <c r="DY34" s="286"/>
      <c r="DZ34" s="286"/>
      <c r="EA34" s="286"/>
      <c r="EB34" s="286"/>
      <c r="EC34" s="286"/>
      <c r="ED34" s="286"/>
      <c r="EE34" s="286"/>
      <c r="EF34" s="286"/>
      <c r="EG34" s="286"/>
      <c r="EH34" s="286"/>
      <c r="EI34" s="286"/>
      <c r="EJ34" s="286"/>
      <c r="EK34" s="286"/>
      <c r="EL34" s="286"/>
      <c r="EM34" s="286"/>
      <c r="EN34" s="286"/>
      <c r="EO34" s="286"/>
      <c r="EP34" s="286"/>
      <c r="EQ34" s="286"/>
      <c r="ER34" s="286"/>
      <c r="ES34" s="286"/>
      <c r="ET34" s="286"/>
      <c r="EU34" s="286"/>
      <c r="EV34" s="286"/>
      <c r="EW34" s="286"/>
      <c r="EX34" s="286"/>
      <c r="EY34" s="286"/>
      <c r="EZ34" s="286"/>
      <c r="FA34" s="286"/>
      <c r="FB34" s="286"/>
      <c r="FC34" s="286"/>
      <c r="FD34" s="286"/>
      <c r="FE34" s="286"/>
      <c r="FF34" s="286"/>
      <c r="FG34" s="286"/>
      <c r="FH34" s="286"/>
      <c r="FI34" s="286"/>
      <c r="FJ34" s="286"/>
      <c r="FK34" s="286"/>
      <c r="FL34" s="286"/>
      <c r="FM34" s="286"/>
      <c r="FN34" s="286"/>
      <c r="FO34" s="286"/>
      <c r="FP34" s="286"/>
      <c r="FQ34" s="286"/>
      <c r="FR34" s="286"/>
      <c r="FS34" s="286"/>
      <c r="FT34" s="286"/>
      <c r="FU34" s="286"/>
      <c r="FV34" s="286"/>
      <c r="FW34" s="286"/>
      <c r="FX34" s="286"/>
      <c r="FY34" s="286"/>
      <c r="FZ34" s="286"/>
      <c r="GA34" s="286"/>
      <c r="GB34" s="286"/>
      <c r="GC34" s="286"/>
      <c r="GD34" s="286"/>
      <c r="GE34" s="286"/>
      <c r="GF34" s="286"/>
      <c r="GG34" s="286"/>
      <c r="GH34" s="286"/>
      <c r="GI34" s="286"/>
      <c r="GJ34" s="286"/>
      <c r="GK34" s="286"/>
      <c r="GL34" s="286"/>
      <c r="GM34" s="286"/>
      <c r="GN34" s="286"/>
      <c r="GO34" s="286"/>
      <c r="GP34" s="286"/>
      <c r="GQ34" s="286"/>
      <c r="GR34" s="286"/>
      <c r="GS34" s="286"/>
      <c r="GT34" s="286"/>
      <c r="GU34" s="286"/>
      <c r="GV34" s="286"/>
      <c r="GW34" s="286"/>
      <c r="GX34" s="286"/>
      <c r="GY34" s="286"/>
      <c r="GZ34" s="286"/>
      <c r="HA34" s="286"/>
      <c r="HB34" s="286"/>
      <c r="HC34" s="286"/>
      <c r="HD34" s="286"/>
      <c r="HE34" s="286"/>
      <c r="HF34" s="286"/>
      <c r="HG34" s="286"/>
      <c r="HH34" s="286"/>
      <c r="HI34" s="286"/>
      <c r="HJ34" s="286"/>
      <c r="HK34" s="286"/>
      <c r="HL34" s="286"/>
      <c r="HM34" s="286"/>
      <c r="HN34" s="286"/>
      <c r="HO34" s="286"/>
      <c r="HP34" s="286"/>
      <c r="HQ34" s="286"/>
      <c r="HR34" s="286"/>
      <c r="HS34" s="286"/>
      <c r="HT34" s="286"/>
      <c r="HU34" s="286"/>
      <c r="HV34" s="286"/>
      <c r="HW34" s="287"/>
      <c r="HX34" s="286"/>
      <c r="HY34" s="286"/>
      <c r="HZ34" s="286"/>
      <c r="IA34" s="286"/>
      <c r="IB34" s="286"/>
      <c r="IC34" s="286"/>
      <c r="ID34" s="286"/>
      <c r="IE34" s="286"/>
      <c r="IF34" s="286"/>
      <c r="IG34" s="286"/>
      <c r="IH34" s="286"/>
      <c r="II34" s="286"/>
      <c r="IJ34" s="286"/>
      <c r="IK34" s="241"/>
    </row>
    <row r="35" spans="1:245" s="239" customFormat="1" ht="23.1" customHeight="1" thickBot="1" x14ac:dyDescent="0.4">
      <c r="A35" s="288"/>
      <c r="B35" s="289"/>
      <c r="C35" s="290"/>
      <c r="D35" s="291"/>
      <c r="E35" s="291"/>
      <c r="F35" s="291"/>
      <c r="G35" s="291"/>
      <c r="H35" s="291"/>
      <c r="I35" s="291"/>
      <c r="J35" s="291"/>
      <c r="K35" s="292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3"/>
      <c r="W35" s="294" t="s">
        <v>2</v>
      </c>
      <c r="X35" s="295"/>
      <c r="Y35" s="296"/>
      <c r="Z35" s="292"/>
      <c r="AA35" s="291"/>
      <c r="AB35" s="292"/>
      <c r="AC35" s="264"/>
      <c r="AD35" s="232"/>
      <c r="AE35" s="233"/>
      <c r="AF35" s="297"/>
      <c r="AG35" s="298"/>
      <c r="AH35" s="290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1"/>
      <c r="AT35" s="291"/>
      <c r="AU35" s="291"/>
      <c r="AV35" s="291"/>
      <c r="AW35" s="291"/>
      <c r="AX35" s="291"/>
      <c r="AY35" s="291"/>
      <c r="AZ35" s="291"/>
      <c r="BA35" s="291"/>
      <c r="BB35" s="291"/>
      <c r="BC35" s="264"/>
      <c r="BD35" s="237"/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237"/>
      <c r="BW35" s="237"/>
      <c r="BX35" s="237"/>
      <c r="BY35" s="237"/>
      <c r="BZ35" s="237"/>
      <c r="CA35" s="237"/>
      <c r="CB35" s="237"/>
      <c r="CC35" s="237"/>
      <c r="CD35" s="237"/>
      <c r="CE35" s="237"/>
      <c r="CF35" s="237"/>
      <c r="CG35" s="237"/>
      <c r="CH35" s="237"/>
      <c r="CI35" s="237"/>
      <c r="CJ35" s="237"/>
      <c r="CK35" s="237"/>
      <c r="CL35" s="237"/>
      <c r="CM35" s="237"/>
      <c r="CN35" s="237"/>
      <c r="CO35" s="237"/>
      <c r="CP35" s="237"/>
      <c r="CQ35" s="237"/>
      <c r="CR35" s="237"/>
      <c r="CS35" s="237"/>
      <c r="CT35" s="237"/>
      <c r="CU35" s="237"/>
      <c r="CV35" s="237"/>
      <c r="CW35" s="237"/>
      <c r="CX35" s="237"/>
      <c r="CY35" s="237"/>
      <c r="CZ35" s="237"/>
      <c r="DA35" s="237"/>
      <c r="DB35" s="237"/>
      <c r="DC35" s="237"/>
      <c r="DD35" s="237"/>
      <c r="DE35" s="237"/>
      <c r="DF35" s="237"/>
      <c r="DG35" s="237"/>
      <c r="DH35" s="237"/>
      <c r="DI35" s="237"/>
      <c r="DJ35" s="237"/>
      <c r="DK35" s="237"/>
      <c r="DL35" s="237"/>
      <c r="DM35" s="237"/>
      <c r="DN35" s="237"/>
      <c r="DO35" s="237"/>
      <c r="DP35" s="237"/>
      <c r="DQ35" s="237"/>
      <c r="DR35" s="237"/>
      <c r="DS35" s="237"/>
      <c r="DT35" s="237"/>
      <c r="DU35" s="237"/>
      <c r="DV35" s="237"/>
      <c r="DW35" s="237"/>
      <c r="DX35" s="237"/>
      <c r="DY35" s="237"/>
      <c r="DZ35" s="237"/>
      <c r="EA35" s="237"/>
      <c r="EB35" s="237"/>
      <c r="EC35" s="237"/>
      <c r="ED35" s="237"/>
      <c r="EE35" s="237"/>
      <c r="EF35" s="237"/>
      <c r="EG35" s="237"/>
      <c r="EH35" s="237"/>
      <c r="EI35" s="237"/>
      <c r="EJ35" s="237"/>
      <c r="EK35" s="237"/>
      <c r="EL35" s="237"/>
      <c r="EM35" s="237"/>
      <c r="EN35" s="237"/>
      <c r="EO35" s="237"/>
      <c r="EP35" s="237"/>
      <c r="EQ35" s="237"/>
      <c r="ER35" s="237"/>
      <c r="ES35" s="237"/>
      <c r="ET35" s="237"/>
      <c r="EU35" s="237"/>
      <c r="EV35" s="237"/>
      <c r="EW35" s="237"/>
      <c r="EX35" s="237"/>
      <c r="EY35" s="237"/>
      <c r="EZ35" s="237"/>
      <c r="FA35" s="237"/>
      <c r="FB35" s="237"/>
      <c r="FC35" s="237"/>
      <c r="FD35" s="237"/>
      <c r="FE35" s="237"/>
      <c r="FF35" s="237"/>
      <c r="FG35" s="237"/>
      <c r="FH35" s="237"/>
      <c r="FI35" s="237"/>
      <c r="FJ35" s="237"/>
      <c r="FK35" s="237"/>
      <c r="FL35" s="237"/>
      <c r="FM35" s="237"/>
      <c r="FN35" s="237"/>
      <c r="FO35" s="237"/>
      <c r="FP35" s="237"/>
      <c r="FQ35" s="237"/>
      <c r="FR35" s="237"/>
      <c r="FS35" s="237"/>
      <c r="FT35" s="237"/>
      <c r="FU35" s="237"/>
      <c r="FV35" s="237"/>
      <c r="FW35" s="237"/>
      <c r="FX35" s="237"/>
      <c r="FY35" s="237"/>
      <c r="FZ35" s="237"/>
      <c r="GA35" s="237"/>
      <c r="GB35" s="237"/>
      <c r="GC35" s="237"/>
      <c r="GD35" s="237"/>
      <c r="GE35" s="237"/>
      <c r="GF35" s="237"/>
      <c r="GG35" s="237"/>
      <c r="GH35" s="237"/>
      <c r="GI35" s="237"/>
      <c r="GJ35" s="237"/>
      <c r="GK35" s="237"/>
      <c r="GL35" s="237"/>
      <c r="GM35" s="237"/>
      <c r="GN35" s="237"/>
      <c r="GO35" s="237"/>
      <c r="GP35" s="237"/>
      <c r="GQ35" s="237"/>
      <c r="GR35" s="237"/>
      <c r="GS35" s="237"/>
      <c r="GT35" s="237"/>
      <c r="GU35" s="237"/>
      <c r="GV35" s="237"/>
      <c r="GW35" s="237"/>
      <c r="GX35" s="237"/>
      <c r="GY35" s="237"/>
      <c r="GZ35" s="237"/>
      <c r="HA35" s="237"/>
      <c r="HB35" s="237"/>
      <c r="HC35" s="237"/>
      <c r="HD35" s="237"/>
      <c r="HE35" s="237"/>
      <c r="HF35" s="237"/>
      <c r="HG35" s="237"/>
      <c r="HH35" s="237"/>
      <c r="HI35" s="237"/>
      <c r="HJ35" s="237"/>
      <c r="HK35" s="237"/>
      <c r="HL35" s="237"/>
      <c r="HM35" s="237"/>
      <c r="HN35" s="237"/>
      <c r="HO35" s="237"/>
      <c r="HP35" s="237"/>
      <c r="HQ35" s="237"/>
      <c r="HR35" s="237"/>
      <c r="HS35" s="237"/>
      <c r="HT35" s="237"/>
      <c r="HU35" s="237"/>
      <c r="HV35" s="237"/>
      <c r="HW35" s="237"/>
      <c r="HX35" s="237"/>
      <c r="HY35" s="237"/>
      <c r="HZ35" s="237"/>
      <c r="IA35" s="237"/>
      <c r="IB35" s="237"/>
      <c r="IC35" s="237"/>
      <c r="ID35" s="237"/>
      <c r="IE35" s="237"/>
      <c r="IF35" s="237"/>
      <c r="IG35" s="237"/>
      <c r="IH35" s="237"/>
      <c r="II35" s="237"/>
      <c r="IJ35" s="237"/>
      <c r="IK35" s="238"/>
    </row>
    <row r="36" spans="1:245" ht="23.1" customHeight="1" x14ac:dyDescent="0.35">
      <c r="B36" s="171"/>
      <c r="D36" s="299"/>
      <c r="H36" s="299"/>
      <c r="I36" s="299"/>
      <c r="J36" s="299"/>
      <c r="K36" s="300"/>
      <c r="L36" s="299"/>
      <c r="M36" s="299"/>
      <c r="N36" s="299"/>
      <c r="P36" s="301"/>
      <c r="Q36" s="299"/>
      <c r="R36" s="299"/>
      <c r="U36" s="299"/>
      <c r="V36" s="350"/>
      <c r="W36" s="350"/>
      <c r="X36" s="299"/>
      <c r="Y36" s="300" t="s">
        <v>2</v>
      </c>
      <c r="Z36" s="300"/>
      <c r="AA36" s="299" t="s">
        <v>2</v>
      </c>
      <c r="AB36" s="300"/>
      <c r="AC36" s="302"/>
      <c r="AD36" s="302"/>
      <c r="AE36" s="303"/>
      <c r="AG36" s="304"/>
      <c r="AI36" s="301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Y36" s="302"/>
      <c r="AZ36" s="302"/>
      <c r="BA36" s="302"/>
      <c r="BC36" s="302"/>
    </row>
    <row r="37" spans="1:245" ht="23.1" customHeight="1" x14ac:dyDescent="0.35">
      <c r="A37" s="305"/>
      <c r="B37" s="351" t="s">
        <v>71</v>
      </c>
      <c r="C37" s="351"/>
      <c r="D37" s="351"/>
      <c r="H37" s="306"/>
      <c r="I37" s="352" t="s">
        <v>72</v>
      </c>
      <c r="J37" s="352"/>
      <c r="K37" s="352"/>
      <c r="L37" s="352"/>
      <c r="M37" s="352"/>
      <c r="N37" s="352"/>
      <c r="O37" s="352"/>
      <c r="Q37" s="306"/>
      <c r="R37" s="353" t="s">
        <v>73</v>
      </c>
      <c r="S37" s="353"/>
      <c r="T37" s="353"/>
      <c r="U37" s="299"/>
      <c r="V37" s="306"/>
      <c r="W37" s="353" t="s">
        <v>74</v>
      </c>
      <c r="X37" s="353"/>
      <c r="Y37" s="353"/>
      <c r="Z37" s="353"/>
      <c r="AA37" s="353"/>
      <c r="AB37" s="353"/>
      <c r="AC37" s="302"/>
      <c r="AD37" s="302"/>
      <c r="AE37" s="303"/>
      <c r="AG37" s="346" t="s">
        <v>71</v>
      </c>
      <c r="AH37" s="346"/>
      <c r="AI37" s="346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X37" s="307"/>
      <c r="AY37" s="302"/>
      <c r="AZ37" s="302"/>
      <c r="BA37" s="302"/>
      <c r="BC37" s="302"/>
    </row>
    <row r="38" spans="1:245" ht="23.1" customHeight="1" x14ac:dyDescent="0.35">
      <c r="B38" s="171"/>
      <c r="D38" s="299"/>
      <c r="H38" s="299"/>
      <c r="I38" s="299"/>
      <c r="J38" s="299"/>
      <c r="K38" s="300"/>
      <c r="L38" s="299"/>
      <c r="M38" s="299"/>
      <c r="N38" s="299"/>
      <c r="O38" s="299"/>
      <c r="P38" s="302"/>
      <c r="Q38" s="299"/>
      <c r="R38" s="299"/>
      <c r="V38" s="308"/>
      <c r="W38" s="308"/>
      <c r="X38" s="299"/>
      <c r="Y38" s="300"/>
      <c r="Z38" s="300"/>
      <c r="AA38" s="299"/>
      <c r="AB38" s="300"/>
      <c r="AC38" s="302"/>
      <c r="AD38" s="302"/>
      <c r="AE38" s="303"/>
      <c r="AG38" s="304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X38" s="307"/>
      <c r="AY38" s="302"/>
      <c r="AZ38" s="302"/>
      <c r="BA38" s="302"/>
    </row>
    <row r="39" spans="1:245" ht="23.1" customHeight="1" x14ac:dyDescent="0.35">
      <c r="A39" s="309"/>
      <c r="B39" s="171"/>
      <c r="D39" s="299"/>
      <c r="E39" s="310"/>
      <c r="F39" s="310"/>
      <c r="G39" s="310"/>
      <c r="H39" s="299"/>
      <c r="I39" s="299"/>
      <c r="J39" s="299"/>
      <c r="K39" s="300"/>
      <c r="L39" s="299"/>
      <c r="M39" s="299"/>
      <c r="N39" s="299"/>
      <c r="O39" s="311"/>
      <c r="P39" s="179"/>
      <c r="Q39" s="299"/>
      <c r="R39" s="299"/>
      <c r="T39" s="311"/>
      <c r="V39" s="308"/>
      <c r="W39" s="308"/>
      <c r="X39" s="299"/>
      <c r="Y39" s="300"/>
      <c r="Z39" s="300"/>
      <c r="AA39" s="299"/>
      <c r="AB39" s="300"/>
      <c r="AC39" s="302"/>
      <c r="AD39" s="302"/>
      <c r="AE39" s="303"/>
      <c r="AF39" s="179"/>
      <c r="AG39" s="304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X39" s="307"/>
      <c r="AY39" s="302"/>
      <c r="AZ39" s="302"/>
      <c r="BA39" s="302"/>
      <c r="BB39" s="179"/>
    </row>
    <row r="40" spans="1:245" s="316" customFormat="1" ht="23.1" customHeight="1" x14ac:dyDescent="0.35">
      <c r="A40" s="312"/>
      <c r="B40" s="349" t="s">
        <v>87</v>
      </c>
      <c r="C40" s="349"/>
      <c r="D40" s="349"/>
      <c r="E40" s="313"/>
      <c r="F40" s="313"/>
      <c r="G40" s="313"/>
      <c r="H40" s="314"/>
      <c r="I40" s="356" t="s">
        <v>75</v>
      </c>
      <c r="J40" s="356"/>
      <c r="K40" s="356"/>
      <c r="L40" s="356"/>
      <c r="M40" s="356"/>
      <c r="N40" s="356"/>
      <c r="O40" s="356"/>
      <c r="P40" s="315"/>
      <c r="Q40" s="314"/>
      <c r="R40" s="356" t="s">
        <v>76</v>
      </c>
      <c r="S40" s="356"/>
      <c r="T40" s="356"/>
      <c r="V40" s="317"/>
      <c r="W40" s="357" t="s">
        <v>77</v>
      </c>
      <c r="X40" s="357"/>
      <c r="Y40" s="357"/>
      <c r="Z40" s="357"/>
      <c r="AA40" s="357"/>
      <c r="AB40" s="357"/>
      <c r="AC40" s="315"/>
      <c r="AD40" s="315"/>
      <c r="AE40" s="287"/>
      <c r="AF40" s="318"/>
      <c r="AG40" s="358" t="s">
        <v>87</v>
      </c>
      <c r="AH40" s="358"/>
      <c r="AI40" s="358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8"/>
      <c r="AX40" s="319"/>
      <c r="AY40" s="315"/>
      <c r="AZ40" s="315"/>
      <c r="BA40" s="315"/>
      <c r="BB40" s="320"/>
      <c r="BC40" s="318"/>
      <c r="BD40" s="318"/>
      <c r="BE40" s="318"/>
      <c r="BF40" s="318"/>
      <c r="BG40" s="318"/>
      <c r="BH40" s="318"/>
      <c r="BI40" s="318"/>
      <c r="BJ40" s="318"/>
      <c r="BK40" s="318"/>
      <c r="BL40" s="318"/>
      <c r="BM40" s="318"/>
      <c r="BN40" s="318"/>
      <c r="BO40" s="318"/>
      <c r="BP40" s="318"/>
      <c r="BQ40" s="318"/>
      <c r="BR40" s="318"/>
      <c r="BS40" s="318"/>
    </row>
    <row r="41" spans="1:245" ht="23.1" customHeight="1" x14ac:dyDescent="0.35">
      <c r="B41" s="354" t="s">
        <v>88</v>
      </c>
      <c r="C41" s="354"/>
      <c r="D41" s="354"/>
      <c r="I41" s="354" t="s">
        <v>82</v>
      </c>
      <c r="J41" s="354"/>
      <c r="K41" s="354"/>
      <c r="L41" s="354"/>
      <c r="M41" s="354"/>
      <c r="N41" s="354"/>
      <c r="O41" s="354"/>
      <c r="P41" s="321"/>
      <c r="R41" s="354" t="s">
        <v>83</v>
      </c>
      <c r="S41" s="354"/>
      <c r="T41" s="354"/>
      <c r="V41" s="322"/>
      <c r="W41" s="355" t="s">
        <v>78</v>
      </c>
      <c r="X41" s="355"/>
      <c r="Y41" s="355"/>
      <c r="Z41" s="355"/>
      <c r="AA41" s="355"/>
      <c r="AB41" s="355"/>
      <c r="AG41" s="330" t="s">
        <v>88</v>
      </c>
      <c r="AH41" s="330"/>
      <c r="AI41" s="330"/>
    </row>
    <row r="45" spans="1:245" s="239" customFormat="1" ht="23.1" customHeight="1" x14ac:dyDescent="0.35">
      <c r="A45" s="323">
        <v>5</v>
      </c>
      <c r="B45" s="324" t="s">
        <v>62</v>
      </c>
      <c r="C45" s="253" t="s">
        <v>63</v>
      </c>
      <c r="D45" s="22">
        <v>43030</v>
      </c>
      <c r="E45" s="22">
        <v>2108</v>
      </c>
      <c r="F45" s="22">
        <f>SUM(D45:E45)</f>
        <v>45138</v>
      </c>
      <c r="G45" s="22">
        <v>2109</v>
      </c>
      <c r="H45" s="22"/>
      <c r="I45" s="22">
        <f>SUM(F45:H45)</f>
        <v>47247</v>
      </c>
      <c r="J45" s="243">
        <f>I45</f>
        <v>47247</v>
      </c>
      <c r="K45" s="24">
        <f>ROUND(J45/6/31/60*(N45+M45*60+L45*6*60),2)</f>
        <v>0</v>
      </c>
      <c r="O45" s="243">
        <f>J45-K45</f>
        <v>47247</v>
      </c>
      <c r="P45" s="22">
        <v>3605.95</v>
      </c>
      <c r="Q45" s="22">
        <f t="shared" ref="Q45" si="87">SUM(AJ45:AR45)</f>
        <v>4252.2299999999996</v>
      </c>
      <c r="R45" s="22">
        <f t="shared" ref="R45" si="88">SUM(AT45:AU45)</f>
        <v>200</v>
      </c>
      <c r="S45" s="22">
        <f t="shared" ref="S45" si="89">ROUNDDOWN(I45*5%/2,2)</f>
        <v>1181.17</v>
      </c>
      <c r="T45" s="22">
        <f t="shared" ref="T45" si="90">SUM(AX45:BA45)</f>
        <v>1637.5</v>
      </c>
      <c r="U45" s="243">
        <f>P45+Q45+R45+S45+T45</f>
        <v>10876.849999999999</v>
      </c>
      <c r="V45" s="26">
        <f>ROUND(AE45,0)</f>
        <v>18185</v>
      </c>
      <c r="W45" s="26">
        <f>+AD45-V45</f>
        <v>18185.150000000001</v>
      </c>
      <c r="X45" s="325">
        <v>9</v>
      </c>
      <c r="Y45" s="27">
        <f>J45*12%</f>
        <v>5669.6399999999994</v>
      </c>
      <c r="Z45" s="28">
        <v>0</v>
      </c>
      <c r="AA45" s="246">
        <v>100</v>
      </c>
      <c r="AB45" s="28">
        <f t="shared" ref="AB45" si="91">ROUNDUP(I45*5%/2,2)</f>
        <v>1181.18</v>
      </c>
      <c r="AC45" s="247">
        <v>200</v>
      </c>
      <c r="AD45" s="248">
        <f>+O45-U45</f>
        <v>36370.15</v>
      </c>
      <c r="AE45" s="249">
        <f>(+O45-U45)/2</f>
        <v>18185.075000000001</v>
      </c>
      <c r="AF45" s="325">
        <v>5</v>
      </c>
      <c r="AG45" s="324" t="s">
        <v>62</v>
      </c>
      <c r="AH45" s="253" t="s">
        <v>63</v>
      </c>
      <c r="AI45" s="22">
        <f t="shared" ref="AI45" si="92">P45</f>
        <v>3605.95</v>
      </c>
      <c r="AJ45" s="22">
        <f t="shared" ref="AJ45" si="93">I45*9%</f>
        <v>4252.2299999999996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/>
      <c r="AR45" s="22">
        <v>0</v>
      </c>
      <c r="AS45" s="22">
        <f>SUM(AJ45:AR45)</f>
        <v>4252.2299999999996</v>
      </c>
      <c r="AT45" s="246">
        <v>200</v>
      </c>
      <c r="AU45" s="22">
        <v>0</v>
      </c>
      <c r="AV45" s="22">
        <f>SUM(AT45:AU45)</f>
        <v>200</v>
      </c>
      <c r="AW45" s="22">
        <f t="shared" ref="AW45" si="94">ROUNDDOWN(I45*5%/2,2)</f>
        <v>1181.17</v>
      </c>
      <c r="AX45" s="22">
        <v>0</v>
      </c>
      <c r="AY45" s="22">
        <v>0</v>
      </c>
      <c r="AZ45" s="22">
        <v>1537.5</v>
      </c>
      <c r="BA45" s="22">
        <v>100</v>
      </c>
      <c r="BB45" s="22">
        <f>SUM(AX45:BA45)</f>
        <v>1637.5</v>
      </c>
      <c r="BC45" s="250">
        <f>AI45+AS45+AV45+AW45+BB45</f>
        <v>10876.849999999999</v>
      </c>
      <c r="BD45" s="237"/>
      <c r="BE45" s="237"/>
      <c r="BF45" s="237"/>
      <c r="BG45" s="237"/>
      <c r="BH45" s="237"/>
      <c r="BI45" s="237"/>
      <c r="BJ45" s="237"/>
      <c r="BK45" s="237"/>
      <c r="BL45" s="237"/>
      <c r="BM45" s="237"/>
      <c r="BN45" s="237"/>
      <c r="BO45" s="237"/>
      <c r="BP45" s="237"/>
      <c r="BQ45" s="237"/>
      <c r="BR45" s="237"/>
      <c r="BS45" s="237"/>
      <c r="BT45" s="237"/>
      <c r="BU45" s="237"/>
      <c r="BV45" s="237"/>
      <c r="BW45" s="237"/>
      <c r="BX45" s="237"/>
      <c r="BY45" s="237"/>
      <c r="BZ45" s="237"/>
      <c r="CA45" s="237"/>
      <c r="CB45" s="237"/>
      <c r="CC45" s="237"/>
      <c r="CD45" s="237"/>
      <c r="CE45" s="237"/>
      <c r="CF45" s="237"/>
      <c r="CG45" s="237"/>
      <c r="CH45" s="237"/>
      <c r="CI45" s="237"/>
      <c r="CJ45" s="237"/>
      <c r="CK45" s="237"/>
      <c r="CL45" s="237"/>
      <c r="CM45" s="237"/>
      <c r="CN45" s="237"/>
      <c r="CO45" s="237"/>
      <c r="CP45" s="237"/>
      <c r="CQ45" s="237"/>
      <c r="CR45" s="237"/>
      <c r="CS45" s="237"/>
      <c r="CT45" s="237"/>
      <c r="CU45" s="237"/>
      <c r="CV45" s="237"/>
      <c r="CW45" s="237"/>
      <c r="CX45" s="237"/>
      <c r="CY45" s="237"/>
      <c r="CZ45" s="237"/>
      <c r="DA45" s="237"/>
      <c r="DB45" s="237"/>
      <c r="DC45" s="237"/>
      <c r="DD45" s="237"/>
      <c r="DE45" s="237"/>
      <c r="DF45" s="237"/>
      <c r="DG45" s="237"/>
      <c r="DH45" s="237"/>
      <c r="DI45" s="237"/>
      <c r="DJ45" s="237"/>
      <c r="DK45" s="237"/>
      <c r="DL45" s="237"/>
      <c r="DM45" s="237"/>
      <c r="DN45" s="237"/>
      <c r="DO45" s="237"/>
      <c r="DP45" s="237"/>
      <c r="DQ45" s="237"/>
      <c r="DR45" s="237"/>
      <c r="DS45" s="237"/>
      <c r="DT45" s="237"/>
      <c r="DU45" s="237"/>
      <c r="DV45" s="237"/>
      <c r="DW45" s="237"/>
      <c r="DX45" s="237"/>
      <c r="DY45" s="237"/>
      <c r="DZ45" s="237"/>
      <c r="EA45" s="237"/>
      <c r="EB45" s="237"/>
      <c r="EC45" s="237"/>
      <c r="ED45" s="237"/>
      <c r="EE45" s="237"/>
      <c r="EF45" s="237"/>
      <c r="EG45" s="237"/>
      <c r="EH45" s="237"/>
      <c r="EI45" s="237"/>
      <c r="EJ45" s="237"/>
      <c r="EK45" s="237"/>
      <c r="EL45" s="237"/>
      <c r="EM45" s="237"/>
      <c r="EN45" s="237"/>
      <c r="EO45" s="237"/>
      <c r="EP45" s="237"/>
      <c r="EQ45" s="237"/>
      <c r="ER45" s="237"/>
      <c r="ES45" s="237"/>
      <c r="ET45" s="237"/>
      <c r="EU45" s="237"/>
      <c r="EV45" s="237"/>
      <c r="EW45" s="237"/>
      <c r="EX45" s="237"/>
      <c r="EY45" s="237"/>
      <c r="EZ45" s="237"/>
      <c r="FA45" s="237"/>
      <c r="FB45" s="237"/>
      <c r="FC45" s="237"/>
      <c r="FD45" s="237"/>
      <c r="FE45" s="237"/>
      <c r="FF45" s="237"/>
      <c r="FG45" s="237"/>
      <c r="FH45" s="237"/>
      <c r="FI45" s="237"/>
      <c r="FJ45" s="237"/>
      <c r="FK45" s="237"/>
      <c r="FL45" s="237"/>
      <c r="FM45" s="237"/>
      <c r="FN45" s="237"/>
      <c r="FO45" s="237"/>
      <c r="FP45" s="237"/>
      <c r="FQ45" s="237"/>
      <c r="FR45" s="237"/>
      <c r="FS45" s="237"/>
      <c r="FT45" s="237"/>
      <c r="FU45" s="237"/>
      <c r="FV45" s="237"/>
      <c r="FW45" s="237"/>
      <c r="FX45" s="237"/>
      <c r="FY45" s="237"/>
      <c r="FZ45" s="237"/>
      <c r="GA45" s="237"/>
      <c r="GB45" s="237"/>
      <c r="GC45" s="237"/>
      <c r="GD45" s="237"/>
      <c r="GE45" s="237"/>
      <c r="GF45" s="237"/>
      <c r="GG45" s="237"/>
      <c r="GH45" s="237"/>
      <c r="GI45" s="237"/>
      <c r="GJ45" s="237"/>
      <c r="GK45" s="237"/>
      <c r="GL45" s="237"/>
      <c r="GM45" s="237"/>
      <c r="GN45" s="237"/>
      <c r="GO45" s="237"/>
      <c r="GP45" s="237"/>
      <c r="GQ45" s="237"/>
      <c r="GR45" s="237"/>
      <c r="GS45" s="237"/>
      <c r="GT45" s="237"/>
      <c r="GU45" s="237"/>
      <c r="GV45" s="237"/>
      <c r="GW45" s="237"/>
      <c r="GX45" s="237"/>
      <c r="GY45" s="237"/>
      <c r="GZ45" s="237"/>
      <c r="HA45" s="237"/>
      <c r="HB45" s="237"/>
      <c r="HC45" s="237"/>
      <c r="HD45" s="237"/>
      <c r="HE45" s="237"/>
      <c r="HF45" s="237"/>
      <c r="HG45" s="237"/>
      <c r="HH45" s="237"/>
      <c r="HI45" s="237"/>
      <c r="HJ45" s="237"/>
      <c r="HK45" s="237"/>
      <c r="HL45" s="237"/>
      <c r="HM45" s="237"/>
      <c r="HN45" s="237"/>
      <c r="HO45" s="237"/>
      <c r="HP45" s="237"/>
      <c r="HQ45" s="237"/>
      <c r="HR45" s="237"/>
      <c r="HS45" s="237"/>
      <c r="HT45" s="237"/>
      <c r="HU45" s="237"/>
      <c r="HV45" s="237"/>
      <c r="HW45" s="237"/>
      <c r="HX45" s="237"/>
      <c r="HY45" s="237"/>
      <c r="HZ45" s="237"/>
      <c r="IA45" s="237"/>
      <c r="IB45" s="237"/>
      <c r="IC45" s="237"/>
      <c r="ID45" s="237"/>
      <c r="IE45" s="237"/>
      <c r="IF45" s="237"/>
      <c r="IG45" s="237"/>
      <c r="IH45" s="237"/>
      <c r="II45" s="237"/>
      <c r="IJ45" s="237"/>
      <c r="IK45" s="238"/>
    </row>
    <row r="46" spans="1:245" s="239" customFormat="1" ht="23.1" customHeight="1" x14ac:dyDescent="0.35">
      <c r="A46" s="323"/>
      <c r="B46" s="279"/>
      <c r="C46" s="242"/>
      <c r="D46" s="22"/>
      <c r="E46" s="22"/>
      <c r="F46" s="22">
        <f>SUM(D46:E46)</f>
        <v>0</v>
      </c>
      <c r="G46" s="22"/>
      <c r="H46" s="22"/>
      <c r="I46" s="22">
        <f>SUM(F46:H46)</f>
        <v>0</v>
      </c>
      <c r="J46" s="243"/>
      <c r="K46" s="24"/>
      <c r="O46" s="243"/>
      <c r="P46" s="22"/>
      <c r="Q46" s="22"/>
      <c r="R46" s="22"/>
      <c r="S46" s="22"/>
      <c r="T46" s="22"/>
      <c r="U46" s="243"/>
      <c r="V46" s="26">
        <f>ROUND(AE46,0)</f>
        <v>0</v>
      </c>
      <c r="W46" s="26" t="s">
        <v>2</v>
      </c>
      <c r="X46" s="325"/>
      <c r="Y46" s="36"/>
      <c r="Z46" s="37"/>
      <c r="AA46" s="28"/>
      <c r="AB46" s="28"/>
      <c r="AC46" s="250"/>
      <c r="AD46" s="251"/>
      <c r="AE46" s="252"/>
      <c r="AF46" s="325"/>
      <c r="AG46" s="279"/>
      <c r="AH46" s="242"/>
      <c r="AJ46" s="22"/>
      <c r="AK46" s="22"/>
      <c r="AL46" s="22"/>
      <c r="AM46" s="22"/>
      <c r="AN46" s="22"/>
      <c r="AO46" s="40"/>
      <c r="AP46" s="22"/>
      <c r="AQ46" s="22"/>
      <c r="AR46" s="22"/>
      <c r="AS46" s="22"/>
      <c r="AT46" s="246"/>
      <c r="AU46" s="22"/>
      <c r="AV46" s="22"/>
      <c r="AW46" s="22"/>
      <c r="AX46" s="22"/>
      <c r="AY46" s="22"/>
      <c r="AZ46" s="22"/>
      <c r="BA46" s="22"/>
      <c r="BB46" s="22"/>
      <c r="BC46" s="250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37"/>
      <c r="CA46" s="237"/>
      <c r="CB46" s="237"/>
      <c r="CC46" s="237"/>
      <c r="CD46" s="237"/>
      <c r="CE46" s="237"/>
      <c r="CF46" s="237"/>
      <c r="CG46" s="237"/>
      <c r="CH46" s="237"/>
      <c r="CI46" s="237"/>
      <c r="CJ46" s="237"/>
      <c r="CK46" s="237"/>
      <c r="CL46" s="237"/>
      <c r="CM46" s="237"/>
      <c r="CN46" s="237"/>
      <c r="CO46" s="237"/>
      <c r="CP46" s="237"/>
      <c r="CQ46" s="237"/>
      <c r="CR46" s="237"/>
      <c r="CS46" s="237"/>
      <c r="CT46" s="237"/>
      <c r="CU46" s="237"/>
      <c r="CV46" s="237"/>
      <c r="CW46" s="237"/>
      <c r="CX46" s="237"/>
      <c r="CY46" s="237"/>
      <c r="CZ46" s="237"/>
      <c r="DA46" s="237"/>
      <c r="DB46" s="237"/>
      <c r="DC46" s="237"/>
      <c r="DD46" s="237"/>
      <c r="DE46" s="237"/>
      <c r="DF46" s="237"/>
      <c r="DG46" s="237"/>
      <c r="DH46" s="237"/>
      <c r="DI46" s="237"/>
      <c r="DJ46" s="237"/>
      <c r="DK46" s="237"/>
      <c r="DL46" s="237"/>
      <c r="DM46" s="237"/>
      <c r="DN46" s="237"/>
      <c r="DO46" s="237"/>
      <c r="DP46" s="237"/>
      <c r="DQ46" s="237"/>
      <c r="DR46" s="237"/>
      <c r="DS46" s="237"/>
      <c r="DT46" s="237"/>
      <c r="DU46" s="237"/>
      <c r="DV46" s="237"/>
      <c r="DW46" s="237"/>
      <c r="DX46" s="237"/>
      <c r="DY46" s="237"/>
      <c r="DZ46" s="237"/>
      <c r="EA46" s="237"/>
      <c r="EB46" s="237"/>
      <c r="EC46" s="237"/>
      <c r="ED46" s="237"/>
      <c r="EE46" s="237"/>
      <c r="EF46" s="237"/>
      <c r="EG46" s="237"/>
      <c r="EH46" s="237"/>
      <c r="EI46" s="237"/>
      <c r="EJ46" s="237"/>
      <c r="EK46" s="237"/>
      <c r="EL46" s="237"/>
      <c r="EM46" s="237"/>
      <c r="EN46" s="237"/>
      <c r="EO46" s="237"/>
      <c r="EP46" s="237"/>
      <c r="EQ46" s="237"/>
      <c r="ER46" s="237"/>
      <c r="ES46" s="237"/>
      <c r="ET46" s="237"/>
      <c r="EU46" s="237"/>
      <c r="EV46" s="237"/>
      <c r="EW46" s="237"/>
      <c r="EX46" s="237"/>
      <c r="EY46" s="237"/>
      <c r="EZ46" s="237"/>
      <c r="FA46" s="237"/>
      <c r="FB46" s="237"/>
      <c r="FC46" s="237"/>
      <c r="FD46" s="237"/>
      <c r="FE46" s="237"/>
      <c r="FF46" s="237"/>
      <c r="FG46" s="237"/>
      <c r="FH46" s="237"/>
      <c r="FI46" s="237"/>
      <c r="FJ46" s="237"/>
      <c r="FK46" s="237"/>
      <c r="FL46" s="237"/>
      <c r="FM46" s="237"/>
      <c r="FN46" s="237"/>
      <c r="FO46" s="237"/>
      <c r="FP46" s="237"/>
      <c r="FQ46" s="237"/>
      <c r="FR46" s="237"/>
      <c r="FS46" s="237"/>
      <c r="FT46" s="237"/>
      <c r="FU46" s="237"/>
      <c r="FV46" s="237"/>
      <c r="FW46" s="237"/>
      <c r="FX46" s="237"/>
      <c r="FY46" s="237"/>
      <c r="FZ46" s="237"/>
      <c r="GA46" s="237"/>
      <c r="GB46" s="237"/>
      <c r="GC46" s="237"/>
      <c r="GD46" s="237"/>
      <c r="GE46" s="237"/>
      <c r="GF46" s="237"/>
      <c r="GG46" s="237"/>
      <c r="GH46" s="237"/>
      <c r="GI46" s="237"/>
      <c r="GJ46" s="237"/>
      <c r="GK46" s="237"/>
      <c r="GL46" s="237"/>
      <c r="GM46" s="237"/>
      <c r="GN46" s="237"/>
      <c r="GO46" s="237"/>
      <c r="GP46" s="237"/>
      <c r="GQ46" s="237"/>
      <c r="GR46" s="237"/>
      <c r="GS46" s="237"/>
      <c r="GT46" s="237"/>
      <c r="GU46" s="237"/>
      <c r="GV46" s="237"/>
      <c r="GW46" s="237"/>
      <c r="GX46" s="237"/>
      <c r="GY46" s="237"/>
      <c r="GZ46" s="237"/>
      <c r="HA46" s="237"/>
      <c r="HB46" s="237"/>
      <c r="HC46" s="237"/>
      <c r="HD46" s="237"/>
      <c r="HE46" s="237"/>
      <c r="HF46" s="237"/>
      <c r="HG46" s="237"/>
      <c r="HH46" s="237"/>
      <c r="HI46" s="237"/>
      <c r="HJ46" s="237"/>
      <c r="HK46" s="237"/>
      <c r="HL46" s="237"/>
      <c r="HM46" s="237"/>
      <c r="HN46" s="237"/>
      <c r="HO46" s="237"/>
      <c r="HP46" s="237"/>
      <c r="HQ46" s="237"/>
      <c r="HR46" s="237"/>
      <c r="HS46" s="237"/>
      <c r="HT46" s="237"/>
      <c r="HU46" s="237"/>
      <c r="HV46" s="237"/>
      <c r="HW46" s="237"/>
      <c r="HX46" s="237"/>
      <c r="HY46" s="237"/>
      <c r="HZ46" s="237"/>
      <c r="IA46" s="237"/>
      <c r="IB46" s="237"/>
      <c r="IC46" s="237"/>
      <c r="ID46" s="237"/>
      <c r="IE46" s="237"/>
      <c r="IF46" s="237"/>
      <c r="IG46" s="237"/>
      <c r="IH46" s="237"/>
      <c r="II46" s="237"/>
      <c r="IJ46" s="237"/>
      <c r="IK46" s="238"/>
    </row>
    <row r="47" spans="1:245" s="239" customFormat="1" ht="23.1" customHeight="1" x14ac:dyDescent="0.35">
      <c r="A47" s="323">
        <v>5</v>
      </c>
      <c r="B47" s="279" t="s">
        <v>58</v>
      </c>
      <c r="C47" s="239" t="s">
        <v>59</v>
      </c>
      <c r="D47" s="22">
        <v>36619</v>
      </c>
      <c r="E47" s="22">
        <v>1794</v>
      </c>
      <c r="F47" s="22">
        <f t="shared" ref="F47:F50" si="95">SUM(D47:E47)</f>
        <v>38413</v>
      </c>
      <c r="G47" s="22">
        <v>1795</v>
      </c>
      <c r="H47" s="22"/>
      <c r="I47" s="22">
        <f t="shared" ref="I47:I50" si="96">SUM(F47:H47)</f>
        <v>40208</v>
      </c>
      <c r="J47" s="243">
        <f>I47</f>
        <v>40208</v>
      </c>
      <c r="K47" s="24">
        <f>ROUND(J47/6/31/60*(N47+M47*60+L47*6*60),2)</f>
        <v>0</v>
      </c>
      <c r="O47" s="243">
        <f>J47-K47</f>
        <v>40208</v>
      </c>
      <c r="P47" s="22">
        <v>2285.15</v>
      </c>
      <c r="Q47" s="22">
        <f t="shared" ref="Q47" si="97">SUM(AJ47:AR47)</f>
        <v>8145</v>
      </c>
      <c r="R47" s="22">
        <f t="shared" ref="R47" si="98">SUM(AT47:AU47)</f>
        <v>200</v>
      </c>
      <c r="S47" s="22">
        <f t="shared" ref="S47" si="99">ROUNDDOWN(I47*5%/2,2)</f>
        <v>1005.2</v>
      </c>
      <c r="T47" s="22">
        <f t="shared" ref="T47" si="100">SUM(AX47:BA47)</f>
        <v>11448</v>
      </c>
      <c r="U47" s="243">
        <f>P47+Q47+R47+S47+T47</f>
        <v>23083.35</v>
      </c>
      <c r="V47" s="26">
        <f t="shared" ref="V47:V50" si="101">ROUND(AE47,0)</f>
        <v>8562</v>
      </c>
      <c r="W47" s="26">
        <f>+AD47-V47</f>
        <v>8562.6500000000015</v>
      </c>
      <c r="X47" s="325">
        <v>5</v>
      </c>
      <c r="Y47" s="27">
        <f t="shared" ref="Y47" si="102">J47*12%</f>
        <v>4824.96</v>
      </c>
      <c r="Z47" s="28">
        <v>0</v>
      </c>
      <c r="AA47" s="246">
        <v>100</v>
      </c>
      <c r="AB47" s="28">
        <f t="shared" ref="AB47" si="103">ROUNDUP(I47*5%/2,2)</f>
        <v>1005.2</v>
      </c>
      <c r="AC47" s="247">
        <v>200</v>
      </c>
      <c r="AD47" s="248">
        <f>+O47-U47</f>
        <v>17124.650000000001</v>
      </c>
      <c r="AE47" s="249">
        <f>(+O47-U47)/2</f>
        <v>8562.3250000000007</v>
      </c>
      <c r="AF47" s="325">
        <v>5</v>
      </c>
      <c r="AG47" s="279" t="s">
        <v>58</v>
      </c>
      <c r="AH47" s="239" t="s">
        <v>59</v>
      </c>
      <c r="AI47" s="22">
        <f t="shared" ref="AI47" si="104">P47</f>
        <v>2285.15</v>
      </c>
      <c r="AJ47" s="22">
        <f>I47*9%</f>
        <v>3618.72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4526.28</v>
      </c>
      <c r="AQ47" s="22"/>
      <c r="AR47" s="22">
        <v>0</v>
      </c>
      <c r="AS47" s="22">
        <f>SUM(AJ47:AR47)</f>
        <v>8145</v>
      </c>
      <c r="AT47" s="246">
        <v>200</v>
      </c>
      <c r="AU47" s="22">
        <v>0</v>
      </c>
      <c r="AV47" s="22">
        <f>SUM(AT47:AU47)</f>
        <v>200</v>
      </c>
      <c r="AW47" s="22">
        <f t="shared" ref="AW47" si="105">ROUNDDOWN(I47*5%/2,2)</f>
        <v>1005.2</v>
      </c>
      <c r="AX47" s="22">
        <v>0</v>
      </c>
      <c r="AY47" s="22">
        <v>0</v>
      </c>
      <c r="AZ47" s="22">
        <v>11348</v>
      </c>
      <c r="BA47" s="22">
        <v>100</v>
      </c>
      <c r="BB47" s="22">
        <f>SUM(AX47:BA47)</f>
        <v>11448</v>
      </c>
      <c r="BC47" s="250">
        <f>AI47+AS47+AV47+AW47+BB47</f>
        <v>23083.35</v>
      </c>
      <c r="BD47" s="237"/>
      <c r="BE47" s="237"/>
      <c r="BF47" s="237"/>
      <c r="BG47" s="237"/>
      <c r="BH47" s="237"/>
      <c r="BI47" s="237"/>
      <c r="BJ47" s="237"/>
      <c r="BK47" s="237"/>
      <c r="BL47" s="237"/>
      <c r="BM47" s="237"/>
      <c r="BN47" s="237"/>
      <c r="BO47" s="237"/>
      <c r="BP47" s="237"/>
      <c r="BQ47" s="237"/>
      <c r="BR47" s="237"/>
      <c r="BS47" s="237"/>
      <c r="BT47" s="237"/>
      <c r="BU47" s="237"/>
      <c r="BV47" s="237"/>
      <c r="BW47" s="237"/>
      <c r="BX47" s="237"/>
      <c r="BY47" s="237"/>
      <c r="BZ47" s="237"/>
      <c r="CA47" s="237"/>
      <c r="CB47" s="237"/>
      <c r="CC47" s="237"/>
      <c r="CD47" s="237"/>
      <c r="CE47" s="237"/>
      <c r="CF47" s="237"/>
      <c r="CG47" s="237"/>
      <c r="CH47" s="237"/>
      <c r="CI47" s="237"/>
      <c r="CJ47" s="237"/>
      <c r="CK47" s="237"/>
      <c r="CL47" s="237"/>
      <c r="CM47" s="237"/>
      <c r="CN47" s="237"/>
      <c r="CO47" s="237"/>
      <c r="CP47" s="237"/>
      <c r="CQ47" s="237"/>
      <c r="CR47" s="237"/>
      <c r="CS47" s="237"/>
      <c r="CT47" s="237"/>
      <c r="CU47" s="237"/>
      <c r="CV47" s="237"/>
      <c r="CW47" s="237"/>
      <c r="CX47" s="237"/>
      <c r="CY47" s="237"/>
      <c r="CZ47" s="237"/>
      <c r="DA47" s="237"/>
      <c r="DB47" s="237"/>
      <c r="DC47" s="237"/>
      <c r="DD47" s="237"/>
      <c r="DE47" s="237"/>
      <c r="DF47" s="237"/>
      <c r="DG47" s="237"/>
      <c r="DH47" s="237"/>
      <c r="DI47" s="237"/>
      <c r="DJ47" s="237"/>
      <c r="DK47" s="237"/>
      <c r="DL47" s="237"/>
      <c r="DM47" s="237"/>
      <c r="DN47" s="237"/>
      <c r="DO47" s="237"/>
      <c r="DP47" s="237"/>
      <c r="DQ47" s="237"/>
      <c r="DR47" s="237"/>
      <c r="DS47" s="237"/>
      <c r="DT47" s="237"/>
      <c r="DU47" s="237"/>
      <c r="DV47" s="237"/>
      <c r="DW47" s="237"/>
      <c r="DX47" s="237"/>
      <c r="DY47" s="237"/>
      <c r="DZ47" s="237"/>
      <c r="EA47" s="237"/>
      <c r="EB47" s="237"/>
      <c r="EC47" s="237"/>
      <c r="ED47" s="237"/>
      <c r="EE47" s="237"/>
      <c r="EF47" s="237"/>
      <c r="EG47" s="237"/>
      <c r="EH47" s="237"/>
      <c r="EI47" s="237"/>
      <c r="EJ47" s="237"/>
      <c r="EK47" s="237"/>
      <c r="EL47" s="237"/>
      <c r="EM47" s="237"/>
      <c r="EN47" s="237"/>
      <c r="EO47" s="237"/>
      <c r="EP47" s="237"/>
      <c r="EQ47" s="237"/>
      <c r="ER47" s="237"/>
      <c r="ES47" s="237"/>
      <c r="ET47" s="237"/>
      <c r="EU47" s="237"/>
      <c r="EV47" s="237"/>
      <c r="EW47" s="237"/>
      <c r="EX47" s="237"/>
      <c r="EY47" s="237"/>
      <c r="EZ47" s="237"/>
      <c r="FA47" s="237"/>
      <c r="FB47" s="237"/>
      <c r="FC47" s="237"/>
      <c r="FD47" s="237"/>
      <c r="FE47" s="237"/>
      <c r="FF47" s="237"/>
      <c r="FG47" s="237"/>
      <c r="FH47" s="237"/>
      <c r="FI47" s="237"/>
      <c r="FJ47" s="237"/>
      <c r="FK47" s="237"/>
      <c r="FL47" s="237"/>
      <c r="FM47" s="237"/>
      <c r="FN47" s="237"/>
      <c r="FO47" s="237"/>
      <c r="FP47" s="237"/>
      <c r="FQ47" s="237"/>
      <c r="FR47" s="237"/>
      <c r="FS47" s="237"/>
      <c r="FT47" s="237"/>
      <c r="FU47" s="237"/>
      <c r="FV47" s="237"/>
      <c r="FW47" s="237"/>
      <c r="FX47" s="237"/>
      <c r="FY47" s="237"/>
      <c r="FZ47" s="237"/>
      <c r="GA47" s="237"/>
      <c r="GB47" s="237"/>
      <c r="GC47" s="237"/>
      <c r="GD47" s="237"/>
      <c r="GE47" s="237"/>
      <c r="GF47" s="237"/>
      <c r="GG47" s="237"/>
      <c r="GH47" s="237"/>
      <c r="GI47" s="237"/>
      <c r="GJ47" s="237"/>
      <c r="GK47" s="237"/>
      <c r="GL47" s="237"/>
      <c r="GM47" s="237"/>
      <c r="GN47" s="237"/>
      <c r="GO47" s="237"/>
      <c r="GP47" s="237"/>
      <c r="GQ47" s="237"/>
      <c r="GR47" s="237"/>
      <c r="GS47" s="237"/>
      <c r="GT47" s="237"/>
      <c r="GU47" s="237"/>
      <c r="GV47" s="237"/>
      <c r="GW47" s="237"/>
      <c r="GX47" s="237"/>
      <c r="GY47" s="237"/>
      <c r="GZ47" s="237"/>
      <c r="HA47" s="237"/>
      <c r="HB47" s="237"/>
      <c r="HC47" s="237"/>
      <c r="HD47" s="237"/>
      <c r="HE47" s="237"/>
      <c r="HF47" s="237"/>
      <c r="HG47" s="237"/>
      <c r="HH47" s="237"/>
      <c r="HI47" s="237"/>
      <c r="HJ47" s="237"/>
      <c r="HK47" s="237"/>
      <c r="HL47" s="237"/>
      <c r="HM47" s="237"/>
      <c r="HN47" s="237"/>
      <c r="HO47" s="237"/>
      <c r="HP47" s="237"/>
      <c r="HQ47" s="237"/>
      <c r="HR47" s="237"/>
      <c r="HS47" s="237"/>
      <c r="HT47" s="237"/>
      <c r="HU47" s="237"/>
      <c r="HV47" s="237"/>
      <c r="HW47" s="237"/>
      <c r="HX47" s="237"/>
      <c r="HY47" s="237"/>
      <c r="HZ47" s="237"/>
      <c r="IA47" s="237"/>
      <c r="IB47" s="237"/>
      <c r="IC47" s="237"/>
      <c r="ID47" s="237"/>
      <c r="IE47" s="237"/>
      <c r="IF47" s="237"/>
      <c r="IG47" s="237"/>
      <c r="IH47" s="237"/>
      <c r="II47" s="237"/>
      <c r="IJ47" s="237"/>
      <c r="IK47" s="238"/>
    </row>
    <row r="48" spans="1:245" s="237" customFormat="1" ht="23.1" customHeight="1" x14ac:dyDescent="0.35">
      <c r="A48" s="323"/>
      <c r="B48" s="279"/>
      <c r="C48" s="239"/>
      <c r="D48" s="22"/>
      <c r="E48" s="22"/>
      <c r="F48" s="22">
        <f t="shared" si="95"/>
        <v>0</v>
      </c>
      <c r="G48" s="22"/>
      <c r="H48" s="22"/>
      <c r="I48" s="22">
        <f t="shared" si="96"/>
        <v>0</v>
      </c>
      <c r="J48" s="243"/>
      <c r="K48" s="42"/>
      <c r="L48" s="239"/>
      <c r="M48" s="239"/>
      <c r="N48" s="239"/>
      <c r="O48" s="243"/>
      <c r="P48" s="22"/>
      <c r="Q48" s="22"/>
      <c r="R48" s="22"/>
      <c r="S48" s="22"/>
      <c r="T48" s="22"/>
      <c r="U48" s="243"/>
      <c r="V48" s="26">
        <f t="shared" si="101"/>
        <v>0</v>
      </c>
      <c r="W48" s="26" t="s">
        <v>2</v>
      </c>
      <c r="X48" s="325"/>
      <c r="Y48" s="27"/>
      <c r="Z48" s="28"/>
      <c r="AA48" s="37"/>
      <c r="AB48" s="28"/>
      <c r="AC48" s="43"/>
      <c r="AD48" s="248"/>
      <c r="AE48" s="249"/>
      <c r="AF48" s="325"/>
      <c r="AG48" s="279"/>
      <c r="AH48" s="239"/>
      <c r="AI48" s="239"/>
      <c r="AJ48" s="22"/>
      <c r="AK48" s="22"/>
      <c r="AL48" s="22"/>
      <c r="AM48" s="22"/>
      <c r="AN48" s="22"/>
      <c r="AO48" s="40"/>
      <c r="AP48" s="22"/>
      <c r="AQ48" s="22"/>
      <c r="AR48" s="22"/>
      <c r="AS48" s="22"/>
      <c r="AT48" s="246"/>
      <c r="AU48" s="22"/>
      <c r="AV48" s="22"/>
      <c r="AW48" s="22"/>
      <c r="AX48" s="22"/>
      <c r="AY48" s="22"/>
      <c r="AZ48" s="22"/>
      <c r="BA48" s="22"/>
      <c r="BB48" s="22"/>
      <c r="BC48" s="250"/>
    </row>
    <row r="49" spans="1:245" s="239" customFormat="1" ht="23.1" customHeight="1" x14ac:dyDescent="0.35">
      <c r="A49" s="323">
        <v>3</v>
      </c>
      <c r="B49" s="279" t="s">
        <v>56</v>
      </c>
      <c r="C49" s="253" t="s">
        <v>53</v>
      </c>
      <c r="D49" s="22">
        <v>34187</v>
      </c>
      <c r="E49" s="22">
        <v>1607</v>
      </c>
      <c r="F49" s="22">
        <f t="shared" si="95"/>
        <v>35794</v>
      </c>
      <c r="G49" s="22">
        <v>1590</v>
      </c>
      <c r="H49" s="22"/>
      <c r="I49" s="22">
        <f t="shared" si="96"/>
        <v>37384</v>
      </c>
      <c r="J49" s="243">
        <f>I49</f>
        <v>37384</v>
      </c>
      <c r="K49" s="24">
        <f>ROUND(J49/6/31/60*(N49+M49*60+L49*6*60),2)</f>
        <v>0</v>
      </c>
      <c r="O49" s="243">
        <f>J49-K49</f>
        <v>37384</v>
      </c>
      <c r="P49" s="22">
        <v>1807.73</v>
      </c>
      <c r="Q49" s="22">
        <f t="shared" ref="Q49" si="106">SUM(AJ49:AR49)</f>
        <v>10798.97</v>
      </c>
      <c r="R49" s="22">
        <f t="shared" ref="R49" si="107">SUM(AT49:AU49)</f>
        <v>200</v>
      </c>
      <c r="S49" s="22">
        <f t="shared" ref="S49" si="108">ROUNDDOWN(I49*5%/2,2)</f>
        <v>934.6</v>
      </c>
      <c r="T49" s="22">
        <f t="shared" ref="T49" si="109">SUM(AX49:BA49)</f>
        <v>12987.26</v>
      </c>
      <c r="U49" s="243">
        <f>P49+Q49+R49+S49+T49</f>
        <v>26728.559999999998</v>
      </c>
      <c r="V49" s="26">
        <f t="shared" si="101"/>
        <v>5328</v>
      </c>
      <c r="W49" s="26">
        <f>+AD49-V49</f>
        <v>5327.4400000000023</v>
      </c>
      <c r="X49" s="325">
        <v>3</v>
      </c>
      <c r="Y49" s="27">
        <f>J49*12%</f>
        <v>4486.08</v>
      </c>
      <c r="Z49" s="28">
        <v>0</v>
      </c>
      <c r="AA49" s="246">
        <v>100</v>
      </c>
      <c r="AB49" s="28">
        <f t="shared" ref="AB49" si="110">ROUNDUP(I49*5%/2,2)</f>
        <v>934.6</v>
      </c>
      <c r="AC49" s="247">
        <v>200</v>
      </c>
      <c r="AD49" s="248">
        <f>+O49-U49</f>
        <v>10655.440000000002</v>
      </c>
      <c r="AE49" s="249">
        <f>(+O49-U49)/2</f>
        <v>5327.7200000000012</v>
      </c>
      <c r="AF49" s="325">
        <v>3</v>
      </c>
      <c r="AG49" s="279" t="s">
        <v>56</v>
      </c>
      <c r="AH49" s="253" t="s">
        <v>53</v>
      </c>
      <c r="AI49" s="22">
        <f t="shared" ref="AI49" si="111">P49</f>
        <v>1807.73</v>
      </c>
      <c r="AJ49" s="22">
        <f t="shared" ref="AJ49" si="112">I49*9%</f>
        <v>3364.56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7434.41</v>
      </c>
      <c r="AQ49" s="22"/>
      <c r="AR49" s="22">
        <v>0</v>
      </c>
      <c r="AS49" s="22">
        <f>SUM(AJ49:AR49)</f>
        <v>10798.97</v>
      </c>
      <c r="AT49" s="246">
        <v>200</v>
      </c>
      <c r="AU49" s="22">
        <v>0</v>
      </c>
      <c r="AV49" s="22">
        <f>SUM(AT49:AU49)</f>
        <v>200</v>
      </c>
      <c r="AW49" s="22">
        <f t="shared" ref="AW49" si="113">ROUNDDOWN(I49*5%/2,2)</f>
        <v>934.6</v>
      </c>
      <c r="AX49" s="22">
        <v>9470.26</v>
      </c>
      <c r="AY49" s="22">
        <v>0</v>
      </c>
      <c r="AZ49" s="22">
        <v>3417</v>
      </c>
      <c r="BA49" s="22">
        <v>100</v>
      </c>
      <c r="BB49" s="22">
        <f>SUM(AX49:BA49)</f>
        <v>12987.26</v>
      </c>
      <c r="BC49" s="250">
        <f>AI49+AS49+AV49+AW49+BB49</f>
        <v>26728.559999999998</v>
      </c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7"/>
      <c r="BQ49" s="237"/>
      <c r="BR49" s="237"/>
      <c r="BS49" s="237"/>
      <c r="BT49" s="237"/>
      <c r="BU49" s="237"/>
      <c r="BV49" s="237"/>
      <c r="BW49" s="237"/>
      <c r="BX49" s="237"/>
      <c r="BY49" s="237"/>
      <c r="BZ49" s="237"/>
      <c r="CA49" s="237"/>
      <c r="CB49" s="237"/>
      <c r="CC49" s="237"/>
      <c r="CD49" s="237"/>
      <c r="CE49" s="237"/>
      <c r="CF49" s="237"/>
      <c r="CG49" s="237"/>
      <c r="CH49" s="237"/>
      <c r="CI49" s="237"/>
      <c r="CJ49" s="237"/>
      <c r="CK49" s="237"/>
      <c r="CL49" s="237"/>
      <c r="CM49" s="237"/>
      <c r="CN49" s="237"/>
      <c r="CO49" s="237"/>
      <c r="CP49" s="237"/>
      <c r="CQ49" s="237"/>
      <c r="CR49" s="237"/>
      <c r="CS49" s="237"/>
      <c r="CT49" s="237"/>
      <c r="CU49" s="237"/>
      <c r="CV49" s="237"/>
      <c r="CW49" s="237"/>
      <c r="CX49" s="237"/>
      <c r="CY49" s="237"/>
      <c r="CZ49" s="237"/>
      <c r="DA49" s="237"/>
      <c r="DB49" s="237"/>
      <c r="DC49" s="237"/>
      <c r="DD49" s="237"/>
      <c r="DE49" s="237"/>
      <c r="DF49" s="237"/>
      <c r="DG49" s="237"/>
      <c r="DH49" s="237"/>
      <c r="DI49" s="237"/>
      <c r="DJ49" s="237"/>
      <c r="DK49" s="237"/>
      <c r="DL49" s="237"/>
      <c r="DM49" s="237"/>
      <c r="DN49" s="237"/>
      <c r="DO49" s="237"/>
      <c r="DP49" s="237"/>
      <c r="DQ49" s="237"/>
      <c r="DR49" s="237"/>
      <c r="DS49" s="237"/>
      <c r="DT49" s="237"/>
      <c r="DU49" s="237"/>
      <c r="DV49" s="237"/>
      <c r="DW49" s="237"/>
      <c r="DX49" s="237"/>
      <c r="DY49" s="237"/>
      <c r="DZ49" s="237"/>
      <c r="EA49" s="237"/>
      <c r="EB49" s="237"/>
      <c r="EC49" s="237"/>
      <c r="ED49" s="237"/>
      <c r="EE49" s="237"/>
      <c r="EF49" s="237"/>
      <c r="EG49" s="237"/>
      <c r="EH49" s="237"/>
      <c r="EI49" s="237"/>
      <c r="EJ49" s="237"/>
      <c r="EK49" s="237"/>
      <c r="EL49" s="237"/>
      <c r="EM49" s="237"/>
      <c r="EN49" s="237"/>
      <c r="EO49" s="237"/>
      <c r="EP49" s="237"/>
      <c r="EQ49" s="237"/>
      <c r="ER49" s="237"/>
      <c r="ES49" s="237"/>
      <c r="ET49" s="237"/>
      <c r="EU49" s="237"/>
      <c r="EV49" s="237"/>
      <c r="EW49" s="237"/>
      <c r="EX49" s="237"/>
      <c r="EY49" s="237"/>
      <c r="EZ49" s="237"/>
      <c r="FA49" s="237"/>
      <c r="FB49" s="237"/>
      <c r="FC49" s="237"/>
      <c r="FD49" s="237"/>
      <c r="FE49" s="237"/>
      <c r="FF49" s="237"/>
      <c r="FG49" s="237"/>
      <c r="FH49" s="237"/>
      <c r="FI49" s="237"/>
      <c r="FJ49" s="237"/>
      <c r="FK49" s="237"/>
      <c r="FL49" s="237"/>
      <c r="FM49" s="237"/>
      <c r="FN49" s="237"/>
      <c r="FO49" s="237"/>
      <c r="FP49" s="237"/>
      <c r="FQ49" s="237"/>
      <c r="FR49" s="237"/>
      <c r="FS49" s="237"/>
      <c r="FT49" s="237"/>
      <c r="FU49" s="237"/>
      <c r="FV49" s="237"/>
      <c r="FW49" s="237"/>
      <c r="FX49" s="237"/>
      <c r="FY49" s="237"/>
      <c r="FZ49" s="237"/>
      <c r="GA49" s="237"/>
      <c r="GB49" s="237"/>
      <c r="GC49" s="237"/>
      <c r="GD49" s="237"/>
      <c r="GE49" s="237"/>
      <c r="GF49" s="237"/>
      <c r="GG49" s="237"/>
      <c r="GH49" s="237"/>
      <c r="GI49" s="237"/>
      <c r="GJ49" s="237"/>
      <c r="GK49" s="237"/>
      <c r="GL49" s="237"/>
      <c r="GM49" s="237"/>
      <c r="GN49" s="237"/>
      <c r="GO49" s="237"/>
      <c r="GP49" s="237"/>
      <c r="GQ49" s="237"/>
      <c r="GR49" s="237"/>
      <c r="GS49" s="237"/>
      <c r="GT49" s="237"/>
      <c r="GU49" s="237"/>
      <c r="GV49" s="237"/>
      <c r="GW49" s="237"/>
      <c r="GX49" s="237"/>
      <c r="GY49" s="237"/>
      <c r="GZ49" s="237"/>
      <c r="HA49" s="237"/>
      <c r="HB49" s="237"/>
      <c r="HC49" s="237"/>
      <c r="HD49" s="237"/>
      <c r="HE49" s="237"/>
      <c r="HF49" s="237"/>
      <c r="HG49" s="237"/>
      <c r="HH49" s="237"/>
      <c r="HI49" s="237"/>
      <c r="HJ49" s="237"/>
      <c r="HK49" s="237"/>
      <c r="HL49" s="237"/>
      <c r="HM49" s="237"/>
      <c r="HN49" s="237"/>
      <c r="HO49" s="237"/>
      <c r="HP49" s="237"/>
      <c r="HQ49" s="237"/>
      <c r="HR49" s="237"/>
      <c r="HS49" s="237"/>
      <c r="HT49" s="237"/>
      <c r="HU49" s="237"/>
      <c r="HV49" s="237"/>
      <c r="HW49" s="237"/>
      <c r="HX49" s="237"/>
      <c r="HY49" s="237"/>
      <c r="HZ49" s="237"/>
      <c r="IA49" s="237"/>
      <c r="IB49" s="237"/>
      <c r="IC49" s="237"/>
      <c r="ID49" s="237"/>
      <c r="IE49" s="237"/>
      <c r="IF49" s="237"/>
      <c r="IG49" s="237"/>
      <c r="IH49" s="237"/>
      <c r="II49" s="237"/>
      <c r="IJ49" s="237"/>
      <c r="IK49" s="238"/>
    </row>
    <row r="50" spans="1:245" s="237" customFormat="1" ht="23.1" customHeight="1" x14ac:dyDescent="0.35">
      <c r="A50" s="323"/>
      <c r="B50" s="279"/>
      <c r="C50" s="239"/>
      <c r="D50" s="22"/>
      <c r="E50" s="22"/>
      <c r="F50" s="22">
        <f t="shared" si="95"/>
        <v>0</v>
      </c>
      <c r="G50" s="22"/>
      <c r="H50" s="22"/>
      <c r="I50" s="22">
        <f t="shared" si="96"/>
        <v>0</v>
      </c>
      <c r="J50" s="243"/>
      <c r="K50" s="42"/>
      <c r="L50" s="239"/>
      <c r="M50" s="239"/>
      <c r="N50" s="239"/>
      <c r="O50" s="243"/>
      <c r="P50" s="22"/>
      <c r="Q50" s="22"/>
      <c r="R50" s="22"/>
      <c r="S50" s="22"/>
      <c r="T50" s="22"/>
      <c r="U50" s="243"/>
      <c r="V50" s="26">
        <f t="shared" si="101"/>
        <v>0</v>
      </c>
      <c r="W50" s="26" t="s">
        <v>2</v>
      </c>
      <c r="X50" s="325"/>
      <c r="Y50" s="36"/>
      <c r="Z50" s="37"/>
      <c r="AA50" s="28"/>
      <c r="AB50" s="28"/>
      <c r="AC50" s="250"/>
      <c r="AD50" s="251"/>
      <c r="AE50" s="252"/>
      <c r="AF50" s="325"/>
      <c r="AG50" s="279"/>
      <c r="AH50" s="239"/>
      <c r="AI50" s="239"/>
      <c r="AJ50" s="22"/>
      <c r="AK50" s="22"/>
      <c r="AL50" s="22"/>
      <c r="AM50" s="22"/>
      <c r="AN50" s="22"/>
      <c r="AO50" s="40"/>
      <c r="AP50" s="22"/>
      <c r="AQ50" s="22"/>
      <c r="AR50" s="22"/>
      <c r="AS50" s="22"/>
      <c r="AT50" s="246"/>
      <c r="AU50" s="22"/>
      <c r="AV50" s="22"/>
      <c r="AW50" s="22"/>
      <c r="AX50" s="22"/>
      <c r="AY50" s="22"/>
      <c r="AZ50" s="22"/>
      <c r="BA50" s="22"/>
      <c r="BB50" s="22"/>
      <c r="BC50" s="250"/>
    </row>
  </sheetData>
  <mergeCells count="31">
    <mergeCell ref="AG41:AI41"/>
    <mergeCell ref="B40:D40"/>
    <mergeCell ref="I40:O40"/>
    <mergeCell ref="R40:T40"/>
    <mergeCell ref="W40:AB40"/>
    <mergeCell ref="AG40:AI40"/>
    <mergeCell ref="B37:D37"/>
    <mergeCell ref="I37:O37"/>
    <mergeCell ref="R37:T37"/>
    <mergeCell ref="W37:AB37"/>
    <mergeCell ref="B41:D41"/>
    <mergeCell ref="I41:O41"/>
    <mergeCell ref="R41:T41"/>
    <mergeCell ref="W41:AB41"/>
    <mergeCell ref="AG37:AI37"/>
    <mergeCell ref="O4:S4"/>
    <mergeCell ref="AP4:AU4"/>
    <mergeCell ref="O5:S5"/>
    <mergeCell ref="AP5:AU5"/>
    <mergeCell ref="V36:W36"/>
    <mergeCell ref="F7:F9"/>
    <mergeCell ref="G7:G9"/>
    <mergeCell ref="AQ7:AQ9"/>
    <mergeCell ref="AI7:AI9"/>
    <mergeCell ref="AJ7:AJ9"/>
    <mergeCell ref="O1:S1"/>
    <mergeCell ref="AP1:AU1"/>
    <mergeCell ref="O2:S2"/>
    <mergeCell ref="AP2:AU2"/>
    <mergeCell ref="O3:S3"/>
    <mergeCell ref="AP3:AU3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8DF3-2C4B-4972-91FB-8C440FBB9813}">
  <sheetPr>
    <pageSetUpPr fitToPage="1"/>
  </sheetPr>
  <dimension ref="A1:IK47"/>
  <sheetViews>
    <sheetView view="pageBreakPreview" topLeftCell="AC1" zoomScale="60" zoomScaleNormal="60" workbookViewId="0">
      <selection activeCell="BC7" sqref="BC7:BC8"/>
    </sheetView>
  </sheetViews>
  <sheetFormatPr defaultColWidth="9.140625" defaultRowHeight="23.1" customHeight="1" x14ac:dyDescent="0.35"/>
  <cols>
    <col min="1" max="1" width="4.85546875" style="3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152" customWidth="1"/>
    <col min="30" max="30" width="16.85546875" style="152" customWidth="1"/>
    <col min="31" max="31" width="17.28515625" style="167" customWidth="1"/>
    <col min="32" max="32" width="4.85546875" style="152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68" width="9.140625" style="152"/>
    <col min="69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102</v>
      </c>
      <c r="P4" s="371"/>
      <c r="Q4" s="371"/>
      <c r="R4" s="371"/>
      <c r="S4" s="371"/>
      <c r="AK4" s="155"/>
      <c r="AP4" s="372" t="s">
        <v>101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152" t="s">
        <v>2</v>
      </c>
    </row>
    <row r="7" spans="1:245" s="65" customFormat="1" ht="23.1" customHeight="1" x14ac:dyDescent="0.35">
      <c r="A7" s="52"/>
      <c r="B7" s="53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O7" s="54" t="s">
        <v>5</v>
      </c>
      <c r="P7" s="53" t="s">
        <v>103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56" t="s">
        <v>15</v>
      </c>
      <c r="X7" s="57"/>
      <c r="Y7" s="58" t="s">
        <v>16</v>
      </c>
      <c r="Z7" s="59" t="s">
        <v>8</v>
      </c>
      <c r="AA7" s="53" t="s">
        <v>17</v>
      </c>
      <c r="AB7" s="55" t="s">
        <v>18</v>
      </c>
      <c r="AC7" s="60" t="s">
        <v>19</v>
      </c>
      <c r="AD7" s="61"/>
      <c r="AE7" s="62"/>
      <c r="AF7" s="52"/>
      <c r="AG7" s="53"/>
      <c r="AH7" s="53"/>
      <c r="AI7" s="340" t="s">
        <v>110</v>
      </c>
      <c r="AJ7" s="343" t="s">
        <v>111</v>
      </c>
      <c r="AK7" s="59" t="s">
        <v>8</v>
      </c>
      <c r="AL7" s="59" t="s">
        <v>8</v>
      </c>
      <c r="AM7" s="59" t="s">
        <v>8</v>
      </c>
      <c r="AN7" s="59" t="s">
        <v>8</v>
      </c>
      <c r="AO7" s="59"/>
      <c r="AP7" s="59"/>
      <c r="AQ7" s="365" t="s">
        <v>89</v>
      </c>
      <c r="AR7" s="59" t="s">
        <v>105</v>
      </c>
      <c r="AS7" s="53" t="s">
        <v>9</v>
      </c>
      <c r="AT7" s="63" t="s">
        <v>10</v>
      </c>
      <c r="AU7" s="59" t="s">
        <v>11</v>
      </c>
      <c r="AV7" s="53" t="s">
        <v>9</v>
      </c>
      <c r="AW7" s="53" t="s">
        <v>12</v>
      </c>
      <c r="AX7" s="63" t="s">
        <v>106</v>
      </c>
      <c r="AY7" s="59" t="s">
        <v>13</v>
      </c>
      <c r="AZ7" s="59" t="s">
        <v>14</v>
      </c>
      <c r="BA7" s="59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66" t="s">
        <v>20</v>
      </c>
      <c r="B8" s="65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O8" s="67" t="s">
        <v>25</v>
      </c>
      <c r="P8" s="65" t="s">
        <v>46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70" t="s">
        <v>45</v>
      </c>
      <c r="X8" s="71" t="s">
        <v>20</v>
      </c>
      <c r="Y8" s="72"/>
      <c r="Z8" s="73" t="s">
        <v>33</v>
      </c>
      <c r="AA8" s="74"/>
      <c r="AB8" s="75" t="s">
        <v>39</v>
      </c>
      <c r="AC8" s="76"/>
      <c r="AD8" s="61"/>
      <c r="AE8" s="62"/>
      <c r="AF8" s="77" t="s">
        <v>20</v>
      </c>
      <c r="AG8" s="65" t="s">
        <v>21</v>
      </c>
      <c r="AH8" s="65" t="s">
        <v>22</v>
      </c>
      <c r="AI8" s="341"/>
      <c r="AJ8" s="344"/>
      <c r="AK8" s="73" t="s">
        <v>25</v>
      </c>
      <c r="AL8" s="73" t="s">
        <v>31</v>
      </c>
      <c r="AM8" s="73" t="s">
        <v>32</v>
      </c>
      <c r="AN8" s="73" t="s">
        <v>33</v>
      </c>
      <c r="AO8" s="73" t="s">
        <v>34</v>
      </c>
      <c r="AP8" s="73" t="s">
        <v>35</v>
      </c>
      <c r="AQ8" s="366"/>
      <c r="AR8" s="73" t="s">
        <v>36</v>
      </c>
      <c r="AS8" s="65" t="s">
        <v>8</v>
      </c>
      <c r="AT8" s="73" t="s">
        <v>37</v>
      </c>
      <c r="AU8" s="73" t="s">
        <v>38</v>
      </c>
      <c r="AV8" s="65" t="s">
        <v>10</v>
      </c>
      <c r="AW8" s="65" t="s">
        <v>39</v>
      </c>
      <c r="AX8" s="73" t="s">
        <v>25</v>
      </c>
      <c r="AY8" s="73" t="s">
        <v>25</v>
      </c>
      <c r="AZ8" s="73" t="s">
        <v>40</v>
      </c>
      <c r="BA8" s="73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78"/>
      <c r="B9" s="79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O9" s="79"/>
      <c r="P9" s="79"/>
      <c r="Q9" s="79" t="s">
        <v>49</v>
      </c>
      <c r="R9" s="79" t="s">
        <v>49</v>
      </c>
      <c r="S9" s="82"/>
      <c r="T9" s="79" t="s">
        <v>49</v>
      </c>
      <c r="U9" s="79"/>
      <c r="V9" s="83"/>
      <c r="W9" s="83"/>
      <c r="X9" s="84"/>
      <c r="Y9" s="85"/>
      <c r="Z9" s="86"/>
      <c r="AA9" s="87"/>
      <c r="AB9" s="81"/>
      <c r="AC9" s="88"/>
      <c r="AD9" s="61"/>
      <c r="AE9" s="62"/>
      <c r="AF9" s="78"/>
      <c r="AG9" s="79"/>
      <c r="AH9" s="80"/>
      <c r="AI9" s="342"/>
      <c r="AJ9" s="345"/>
      <c r="AK9" s="89" t="s">
        <v>36</v>
      </c>
      <c r="AL9" s="86" t="s">
        <v>36</v>
      </c>
      <c r="AM9" s="86" t="s">
        <v>36</v>
      </c>
      <c r="AN9" s="86"/>
      <c r="AO9" s="86"/>
      <c r="AP9" s="86"/>
      <c r="AQ9" s="367"/>
      <c r="AR9" s="90" t="s">
        <v>48</v>
      </c>
      <c r="AS9" s="79" t="s">
        <v>49</v>
      </c>
      <c r="AT9" s="86" t="s">
        <v>50</v>
      </c>
      <c r="AU9" s="86" t="s">
        <v>36</v>
      </c>
      <c r="AV9" s="79" t="s">
        <v>49</v>
      </c>
      <c r="AW9" s="82"/>
      <c r="AX9" s="86" t="s">
        <v>36</v>
      </c>
      <c r="AY9" s="86" t="s">
        <v>36</v>
      </c>
      <c r="AZ9" s="86" t="s">
        <v>51</v>
      </c>
      <c r="BA9" s="86"/>
      <c r="BB9" s="79" t="s">
        <v>49</v>
      </c>
      <c r="BC9" s="88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91" t="s">
        <v>2</v>
      </c>
      <c r="B10" s="92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99"/>
      <c r="X10" s="100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91" t="s">
        <v>2</v>
      </c>
      <c r="AG10" s="45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19">
        <v>1</v>
      </c>
      <c r="B11" s="20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4">
        <f>ROUND(J11/6/31/60*(N11+M11*60+L11*6*60),2)</f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6">
        <f>+AD11-V11</f>
        <v>15525.689999999999</v>
      </c>
      <c r="X11" s="19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31">
        <f>+O11-U11</f>
        <v>31051.69</v>
      </c>
      <c r="AE11" s="32">
        <f>(+O11-U11)/2</f>
        <v>15525.844999999999</v>
      </c>
      <c r="AF11" s="19">
        <v>1</v>
      </c>
      <c r="AG11" s="20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19"/>
      <c r="B12" s="20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4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6" t="s">
        <v>2</v>
      </c>
      <c r="X12" s="19"/>
      <c r="Y12" s="36"/>
      <c r="Z12" s="37"/>
      <c r="AA12" s="28"/>
      <c r="AB12" s="28"/>
      <c r="AC12" s="33"/>
      <c r="AD12" s="38"/>
      <c r="AE12" s="39"/>
      <c r="AF12" s="19"/>
      <c r="AG12" s="20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19">
        <v>2</v>
      </c>
      <c r="B13" s="20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4">
        <f>ROUND(J13/6/31/60*(N13+M13*60+L13*6*60),2)</f>
        <v>3879.86</v>
      </c>
      <c r="L13" s="25">
        <v>3</v>
      </c>
      <c r="M13" s="25">
        <v>3</v>
      </c>
      <c r="N13" s="25">
        <v>2</v>
      </c>
      <c r="O13" s="23">
        <f>J13-K13</f>
        <v>30430.14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10231.58</v>
      </c>
      <c r="U13" s="23">
        <f>P13+Q13+R13+S13+T13</f>
        <v>25430.14</v>
      </c>
      <c r="V13" s="26">
        <f t="shared" si="2"/>
        <v>2500</v>
      </c>
      <c r="W13" s="26">
        <f>+AD13-V13</f>
        <v>2500</v>
      </c>
      <c r="X13" s="19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31">
        <f>+O13-U13</f>
        <v>5000</v>
      </c>
      <c r="AE13" s="32">
        <f>(+O13-U13)/2</f>
        <v>2500</v>
      </c>
      <c r="AF13" s="19">
        <v>2</v>
      </c>
      <c r="AG13" s="20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9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2915.24</v>
      </c>
      <c r="BA13" s="22">
        <v>100</v>
      </c>
      <c r="BB13" s="22">
        <f>SUM(AX13:BA13)</f>
        <v>10231.58</v>
      </c>
      <c r="BC13" s="33">
        <f>AI13+AS13+AV13+AW13+BB13</f>
        <v>25430.14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19"/>
      <c r="B14" s="20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4"/>
      <c r="O14" s="23"/>
      <c r="Q14" s="22"/>
      <c r="R14" s="22"/>
      <c r="S14" s="22"/>
      <c r="T14" s="22"/>
      <c r="U14" s="23"/>
      <c r="V14" s="26">
        <f t="shared" si="2"/>
        <v>0</v>
      </c>
      <c r="W14" s="26" t="s">
        <v>2</v>
      </c>
      <c r="X14" s="19"/>
      <c r="Y14" s="36"/>
      <c r="Z14" s="37"/>
      <c r="AA14" s="28"/>
      <c r="AB14" s="28"/>
      <c r="AC14" s="33"/>
      <c r="AD14" s="38"/>
      <c r="AE14" s="39"/>
      <c r="AF14" s="19"/>
      <c r="AG14" s="20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/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19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si="0"/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4">
        <f>ROUND(J15/6/31/60*(N15+M15*60+L15*6*60),2)</f>
        <v>0</v>
      </c>
      <c r="O15" s="23">
        <f>J15-K15</f>
        <v>37384</v>
      </c>
      <c r="P15" s="22">
        <v>1807.73</v>
      </c>
      <c r="Q15" s="22">
        <f t="shared" ref="Q15" si="11">SUM(AJ15:AR15)</f>
        <v>10798.97</v>
      </c>
      <c r="R15" s="22">
        <f t="shared" ref="R15" si="12">SUM(AT15:AU15)</f>
        <v>200</v>
      </c>
      <c r="S15" s="22">
        <f t="shared" ref="S15" si="13">ROUNDDOWN(I15*5%/2,2)</f>
        <v>934.6</v>
      </c>
      <c r="T15" s="22">
        <f t="shared" ref="T15" si="14">SUM(AX15:BA15)</f>
        <v>12987.26</v>
      </c>
      <c r="U15" s="23">
        <f>P15+Q15+R15+S15+T15</f>
        <v>26728.559999999998</v>
      </c>
      <c r="V15" s="26">
        <f t="shared" si="2"/>
        <v>5328</v>
      </c>
      <c r="W15" s="26">
        <f>+AD15-V15</f>
        <v>5327.4400000000023</v>
      </c>
      <c r="X15" s="19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5">ROUNDUP(I15*5%/2,2)</f>
        <v>934.6</v>
      </c>
      <c r="AC15" s="30">
        <v>200</v>
      </c>
      <c r="AD15" s="31">
        <f>+O15-U15</f>
        <v>10655.440000000002</v>
      </c>
      <c r="AE15" s="32">
        <f>(+O15-U15)/2</f>
        <v>5327.7200000000012</v>
      </c>
      <c r="AF15" s="19">
        <v>3</v>
      </c>
      <c r="AG15" s="20" t="s">
        <v>56</v>
      </c>
      <c r="AH15" s="41" t="s">
        <v>53</v>
      </c>
      <c r="AI15" s="22">
        <f t="shared" ref="AI15" si="16">P15</f>
        <v>1807.73</v>
      </c>
      <c r="AJ15" s="22">
        <f t="shared" ref="AJ15" si="17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8">ROUNDDOWN(I15*5%/2,2)</f>
        <v>934.6</v>
      </c>
      <c r="AX15" s="22">
        <v>9470.26</v>
      </c>
      <c r="AY15" s="22">
        <v>0</v>
      </c>
      <c r="AZ15" s="22">
        <v>3417</v>
      </c>
      <c r="BA15" s="22">
        <v>100</v>
      </c>
      <c r="BB15" s="22">
        <f>SUM(AX15:BA15)</f>
        <v>12987.26</v>
      </c>
      <c r="BC15" s="33">
        <f>AI15+AS15+AV15+AW15+BB15</f>
        <v>26728.559999999998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19"/>
      <c r="B16" s="20"/>
      <c r="C16" s="25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3"/>
      <c r="K16" s="42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19"/>
      <c r="Y16" s="36"/>
      <c r="Z16" s="37"/>
      <c r="AA16" s="28"/>
      <c r="AB16" s="28"/>
      <c r="AC16" s="33"/>
      <c r="AD16" s="38"/>
      <c r="AE16" s="39"/>
      <c r="AF16" s="19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19">
        <v>4</v>
      </c>
      <c r="B17" s="20" t="s">
        <v>57</v>
      </c>
      <c r="C17" s="41" t="s">
        <v>96</v>
      </c>
      <c r="D17" s="22">
        <v>29165</v>
      </c>
      <c r="E17" s="22">
        <v>1540</v>
      </c>
      <c r="F17" s="22">
        <v>32870</v>
      </c>
      <c r="G17" s="22">
        <v>1551</v>
      </c>
      <c r="H17" s="22"/>
      <c r="I17" s="22">
        <f t="shared" si="1"/>
        <v>34421</v>
      </c>
      <c r="J17" s="23">
        <f>I17</f>
        <v>34421</v>
      </c>
      <c r="K17" s="24">
        <f>ROUND(J17/6/31/60*(N17+M17*60+L17*6*60),2)</f>
        <v>0</v>
      </c>
      <c r="O17" s="23">
        <f>J17-K17</f>
        <v>34421</v>
      </c>
      <c r="P17" s="22">
        <v>1414.39</v>
      </c>
      <c r="Q17" s="22">
        <f t="shared" ref="Q17" si="19">SUM(AJ17:AR17)</f>
        <v>7686.59</v>
      </c>
      <c r="R17" s="22">
        <f t="shared" ref="R17" si="20">SUM(AT17:AU17)</f>
        <v>200</v>
      </c>
      <c r="S17" s="22">
        <f t="shared" ref="S17" si="21">ROUNDDOWN(I17*5%/2,2)</f>
        <v>860.52</v>
      </c>
      <c r="T17" s="22">
        <f t="shared" ref="T17" si="22">SUM(AX17:BA17)</f>
        <v>100</v>
      </c>
      <c r="U17" s="23">
        <f>P17+Q17+R17+S17+T17</f>
        <v>10261.5</v>
      </c>
      <c r="V17" s="26">
        <f t="shared" si="2"/>
        <v>12080</v>
      </c>
      <c r="W17" s="26">
        <f>+AD17-V17</f>
        <v>12079.5</v>
      </c>
      <c r="X17" s="19">
        <v>4</v>
      </c>
      <c r="Y17" s="27">
        <f>J17*12%</f>
        <v>4130.5199999999995</v>
      </c>
      <c r="Z17" s="28">
        <v>0</v>
      </c>
      <c r="AA17" s="29">
        <v>100</v>
      </c>
      <c r="AB17" s="28">
        <f t="shared" ref="AB17" si="23">ROUNDUP(I17*5%/2,2)</f>
        <v>860.53</v>
      </c>
      <c r="AC17" s="30">
        <v>200</v>
      </c>
      <c r="AD17" s="31">
        <f>+O17-U17</f>
        <v>24159.5</v>
      </c>
      <c r="AE17" s="32">
        <f>(+O17-U17)/2</f>
        <v>12079.75</v>
      </c>
      <c r="AF17" s="19">
        <v>4</v>
      </c>
      <c r="AG17" s="20" t="s">
        <v>57</v>
      </c>
      <c r="AH17" s="41" t="s">
        <v>96</v>
      </c>
      <c r="AI17" s="22">
        <f t="shared" ref="AI17" si="24">P17</f>
        <v>1414.39</v>
      </c>
      <c r="AJ17" s="22">
        <f t="shared" ref="AJ17:AJ19" si="25">I17*9%</f>
        <v>3097.89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7686.59</v>
      </c>
      <c r="AT17" s="29">
        <v>200</v>
      </c>
      <c r="AU17" s="22">
        <v>0</v>
      </c>
      <c r="AV17" s="22">
        <f>SUM(AT17:AU17)</f>
        <v>200</v>
      </c>
      <c r="AW17" s="22">
        <f t="shared" ref="AW17" si="26">ROUNDDOWN(I17*5%/2,2)</f>
        <v>860.52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10261.5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19"/>
      <c r="B18" s="20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42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6" t="s">
        <v>2</v>
      </c>
      <c r="X18" s="19"/>
      <c r="Y18" s="27"/>
      <c r="Z18" s="28"/>
      <c r="AA18" s="37"/>
      <c r="AB18" s="28"/>
      <c r="AC18" s="43"/>
      <c r="AD18" s="31"/>
      <c r="AE18" s="32"/>
      <c r="AF18" s="19"/>
      <c r="AG18" s="20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19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 t="shared" si="0"/>
        <v>38413</v>
      </c>
      <c r="G19" s="22">
        <v>1795</v>
      </c>
      <c r="H19" s="22"/>
      <c r="I19" s="22">
        <f t="shared" si="1"/>
        <v>40208</v>
      </c>
      <c r="J19" s="23">
        <f>I19</f>
        <v>40208</v>
      </c>
      <c r="K19" s="24">
        <f>ROUND(J19/6/31/60*(N19+M19*60+L19*6*60),2)</f>
        <v>0</v>
      </c>
      <c r="O19" s="23">
        <f>J19-K19</f>
        <v>40208</v>
      </c>
      <c r="P19" s="22">
        <v>2285.15</v>
      </c>
      <c r="Q19" s="22">
        <f t="shared" ref="Q19" si="27">SUM(AJ19:AR19)</f>
        <v>8145</v>
      </c>
      <c r="R19" s="22">
        <f t="shared" ref="R19" si="28">SUM(AT19:AU19)</f>
        <v>200</v>
      </c>
      <c r="S19" s="22">
        <f t="shared" ref="S19" si="29">ROUNDDOWN(I19*5%/2,2)</f>
        <v>1005.2</v>
      </c>
      <c r="T19" s="22">
        <f t="shared" ref="T19" si="30">SUM(AX19:BA19)</f>
        <v>11448</v>
      </c>
      <c r="U19" s="23">
        <f>P19+Q19+R19+S19+T19</f>
        <v>23083.35</v>
      </c>
      <c r="V19" s="26">
        <f t="shared" si="2"/>
        <v>8562</v>
      </c>
      <c r="W19" s="26">
        <f>+AD19-V19</f>
        <v>8562.6500000000015</v>
      </c>
      <c r="X19" s="19">
        <v>5</v>
      </c>
      <c r="Y19" s="27">
        <f t="shared" ref="Y19" si="31">J19*12%</f>
        <v>4824.96</v>
      </c>
      <c r="Z19" s="28">
        <v>0</v>
      </c>
      <c r="AA19" s="29">
        <v>100</v>
      </c>
      <c r="AB19" s="28">
        <f t="shared" ref="AB19" si="32">ROUNDUP(I19*5%/2,2)</f>
        <v>1005.2</v>
      </c>
      <c r="AC19" s="30">
        <v>200</v>
      </c>
      <c r="AD19" s="31">
        <f>+O19-U19</f>
        <v>17124.650000000001</v>
      </c>
      <c r="AE19" s="32">
        <f>(+O19-U19)/2</f>
        <v>8562.3250000000007</v>
      </c>
      <c r="AF19" s="19">
        <v>5</v>
      </c>
      <c r="AG19" s="20" t="s">
        <v>58</v>
      </c>
      <c r="AH19" s="25" t="s">
        <v>59</v>
      </c>
      <c r="AI19" s="22">
        <f t="shared" ref="AI19" si="33">P19</f>
        <v>2285.15</v>
      </c>
      <c r="AJ19" s="22">
        <f t="shared" si="25"/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4">ROUNDDOWN(I19*5%/2,2)</f>
        <v>1005.2</v>
      </c>
      <c r="AX19" s="22">
        <v>0</v>
      </c>
      <c r="AY19" s="22">
        <v>0</v>
      </c>
      <c r="AZ19" s="22">
        <v>11348</v>
      </c>
      <c r="BA19" s="22">
        <v>100</v>
      </c>
      <c r="BB19" s="22">
        <f>SUM(AX19:BA19)</f>
        <v>11448</v>
      </c>
      <c r="BC19" s="33">
        <f>AI19+AS19+AV19+AW19+BB19</f>
        <v>23083.35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19"/>
      <c r="B20" s="20"/>
      <c r="C20" s="25"/>
      <c r="D20" s="22"/>
      <c r="E20" s="22"/>
      <c r="F20" s="22">
        <f t="shared" si="0"/>
        <v>0</v>
      </c>
      <c r="G20" s="22"/>
      <c r="H20" s="22"/>
      <c r="I20" s="22">
        <f t="shared" si="1"/>
        <v>0</v>
      </c>
      <c r="J20" s="23"/>
      <c r="K20" s="42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 t="shared" si="2"/>
        <v>0</v>
      </c>
      <c r="W20" s="26" t="s">
        <v>2</v>
      </c>
      <c r="X20" s="19"/>
      <c r="Y20" s="27"/>
      <c r="Z20" s="28"/>
      <c r="AA20" s="37"/>
      <c r="AB20" s="28"/>
      <c r="AC20" s="43"/>
      <c r="AD20" s="31"/>
      <c r="AE20" s="32"/>
      <c r="AF20" s="19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19">
        <v>6</v>
      </c>
      <c r="B21" s="4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4">
        <f>ROUND(J21/6/31/60*(N21+M21*60+L21*6*60),2)</f>
        <v>0</v>
      </c>
      <c r="O21" s="23">
        <f>J21-K21</f>
        <v>51304</v>
      </c>
      <c r="P21" s="22">
        <v>4459.28</v>
      </c>
      <c r="Q21" s="22">
        <f t="shared" ref="Q21" si="35">SUM(AJ21:AR21)</f>
        <v>4617.3599999999997</v>
      </c>
      <c r="R21" s="22">
        <f t="shared" ref="R21" si="36">SUM(AT21:AU21)</f>
        <v>200</v>
      </c>
      <c r="S21" s="22">
        <f t="shared" ref="S21" si="37">ROUNDDOWN(I21*5%/2,2)</f>
        <v>1282.5999999999999</v>
      </c>
      <c r="T21" s="22">
        <f t="shared" ref="T21" si="38">SUM(AX21:BA21)</f>
        <v>200</v>
      </c>
      <c r="U21" s="23">
        <f>P21+Q21+R21+S21+T21</f>
        <v>10759.24</v>
      </c>
      <c r="V21" s="26">
        <f t="shared" si="2"/>
        <v>20272</v>
      </c>
      <c r="W21" s="26">
        <f>+AD21-V21</f>
        <v>20272.760000000002</v>
      </c>
      <c r="X21" s="19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39">ROUNDUP(I21*5%/2,2)</f>
        <v>1282.5999999999999</v>
      </c>
      <c r="AC21" s="30">
        <v>200</v>
      </c>
      <c r="AD21" s="31">
        <f>+O21-U21</f>
        <v>40544.76</v>
      </c>
      <c r="AE21" s="32">
        <f>(+O21-U21)/2</f>
        <v>20272.38</v>
      </c>
      <c r="AF21" s="19">
        <v>6</v>
      </c>
      <c r="AG21" s="44" t="s">
        <v>60</v>
      </c>
      <c r="AH21" s="45" t="s">
        <v>79</v>
      </c>
      <c r="AI21" s="22">
        <f t="shared" ref="AI21" si="40">P21</f>
        <v>4459.28</v>
      </c>
      <c r="AJ21" s="22">
        <f t="shared" ref="AJ21" si="41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2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19"/>
      <c r="B22" s="4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42"/>
      <c r="O22" s="23"/>
      <c r="P22" s="22"/>
      <c r="Q22" s="22"/>
      <c r="R22" s="22"/>
      <c r="S22" s="22"/>
      <c r="T22" s="22"/>
      <c r="U22" s="23"/>
      <c r="V22" s="26"/>
      <c r="W22" s="26"/>
      <c r="X22" s="19"/>
      <c r="Y22" s="27"/>
      <c r="Z22" s="28"/>
      <c r="AA22" s="29"/>
      <c r="AB22" s="28"/>
      <c r="AC22" s="30"/>
      <c r="AD22" s="31"/>
      <c r="AE22" s="32"/>
      <c r="AF22" s="19"/>
      <c r="AG22" s="4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19">
        <v>7</v>
      </c>
      <c r="B23" s="20" t="s">
        <v>61</v>
      </c>
      <c r="C23" s="21" t="s">
        <v>53</v>
      </c>
      <c r="D23" s="22">
        <v>34187</v>
      </c>
      <c r="E23" s="22">
        <v>1607</v>
      </c>
      <c r="F23" s="22">
        <f t="shared" si="0"/>
        <v>35794</v>
      </c>
      <c r="G23" s="22">
        <v>1590</v>
      </c>
      <c r="H23" s="22"/>
      <c r="I23" s="22">
        <f t="shared" si="1"/>
        <v>37384</v>
      </c>
      <c r="J23" s="23">
        <f>I23</f>
        <v>37384</v>
      </c>
      <c r="K23" s="24">
        <f>ROUND(J23/6/31/60*(N23+M23*60+L23*6*60),2)</f>
        <v>0</v>
      </c>
      <c r="O23" s="23">
        <f>J23-K23</f>
        <v>37384</v>
      </c>
      <c r="P23" s="22">
        <v>1807.73</v>
      </c>
      <c r="Q23" s="22">
        <f t="shared" ref="Q23" si="43">SUM(AJ23:AR23)</f>
        <v>7566.3700000000008</v>
      </c>
      <c r="R23" s="22">
        <f t="shared" ref="R23" si="44">SUM(AT23:AU23)</f>
        <v>200</v>
      </c>
      <c r="S23" s="22">
        <f t="shared" ref="S23" si="45">ROUNDDOWN(I23*5%/2,2)</f>
        <v>934.6</v>
      </c>
      <c r="T23" s="22">
        <f t="shared" ref="T23" si="46">SUM(AX23:BA23)</f>
        <v>200</v>
      </c>
      <c r="U23" s="23">
        <f>P23+Q23+R23+S23+T23</f>
        <v>10708.7</v>
      </c>
      <c r="V23" s="26">
        <f t="shared" si="2"/>
        <v>13338</v>
      </c>
      <c r="W23" s="26">
        <f>+AD23-V23</f>
        <v>13337.3</v>
      </c>
      <c r="X23" s="19">
        <v>8</v>
      </c>
      <c r="Y23" s="27">
        <f>J23*12%</f>
        <v>4486.08</v>
      </c>
      <c r="Z23" s="28">
        <v>0</v>
      </c>
      <c r="AA23" s="29">
        <v>100</v>
      </c>
      <c r="AB23" s="28">
        <f t="shared" ref="AB23" si="47">ROUNDUP(I23*5%/2,2)</f>
        <v>934.6</v>
      </c>
      <c r="AC23" s="30">
        <v>200</v>
      </c>
      <c r="AD23" s="31">
        <f>+O23-U23</f>
        <v>26675.3</v>
      </c>
      <c r="AE23" s="32">
        <f>(+O23-U23)/2</f>
        <v>13337.65</v>
      </c>
      <c r="AF23" s="19">
        <v>7</v>
      </c>
      <c r="AG23" s="20" t="s">
        <v>61</v>
      </c>
      <c r="AH23" s="21" t="s">
        <v>53</v>
      </c>
      <c r="AI23" s="22">
        <f t="shared" ref="AI23" si="48">P23</f>
        <v>1807.73</v>
      </c>
      <c r="AJ23" s="22">
        <f t="shared" ref="AJ23" si="49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0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19"/>
      <c r="B24" s="20"/>
      <c r="C24" s="21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3"/>
      <c r="K24" s="24"/>
      <c r="O24" s="23"/>
      <c r="P24" s="22"/>
      <c r="Q24" s="22"/>
      <c r="R24" s="22"/>
      <c r="S24" s="22"/>
      <c r="T24" s="22"/>
      <c r="U24" s="23"/>
      <c r="V24" s="26">
        <f t="shared" si="2"/>
        <v>0</v>
      </c>
      <c r="W24" s="26"/>
      <c r="X24" s="19"/>
      <c r="Y24" s="36"/>
      <c r="Z24" s="37"/>
      <c r="AA24" s="46"/>
      <c r="AB24" s="28"/>
      <c r="AC24" s="33"/>
      <c r="AD24" s="38"/>
      <c r="AE24" s="39"/>
      <c r="AF24" s="19"/>
      <c r="AG24" s="20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19">
        <v>8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 t="shared" si="0"/>
        <v>45138</v>
      </c>
      <c r="G25" s="22">
        <v>2109</v>
      </c>
      <c r="H25" s="22"/>
      <c r="I25" s="22">
        <f t="shared" si="1"/>
        <v>47247</v>
      </c>
      <c r="J25" s="23">
        <f>I25</f>
        <v>47247</v>
      </c>
      <c r="K25" s="24">
        <f>ROUND(J25/6/31/60*(N25+M25*60+L25*6*60),2)</f>
        <v>0</v>
      </c>
      <c r="O25" s="23">
        <f>J25-K25</f>
        <v>47247</v>
      </c>
      <c r="P25" s="22">
        <v>3605.95</v>
      </c>
      <c r="Q25" s="22">
        <f t="shared" ref="Q25" si="51">SUM(AJ25:AR25)</f>
        <v>4252.2299999999996</v>
      </c>
      <c r="R25" s="22">
        <f t="shared" ref="R25" si="52">SUM(AT25:AU25)</f>
        <v>200</v>
      </c>
      <c r="S25" s="22">
        <f t="shared" ref="S25" si="53">ROUNDDOWN(I25*5%/2,2)</f>
        <v>1181.17</v>
      </c>
      <c r="T25" s="22">
        <f t="shared" ref="T25" si="54">SUM(AX25:BA25)</f>
        <v>1637.5</v>
      </c>
      <c r="U25" s="23">
        <f>P25+Q25+R25+S25+T25</f>
        <v>10876.849999999999</v>
      </c>
      <c r="V25" s="26">
        <f t="shared" si="2"/>
        <v>18185</v>
      </c>
      <c r="W25" s="26">
        <f>+AD25-V25</f>
        <v>18185.150000000001</v>
      </c>
      <c r="X25" s="19">
        <v>9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5">ROUNDUP(I25*5%/2,2)</f>
        <v>1181.18</v>
      </c>
      <c r="AC25" s="30">
        <v>200</v>
      </c>
      <c r="AD25" s="31">
        <f>+O25-U25</f>
        <v>36370.15</v>
      </c>
      <c r="AE25" s="32">
        <f>(+O25-U25)/2</f>
        <v>18185.075000000001</v>
      </c>
      <c r="AF25" s="19">
        <v>8</v>
      </c>
      <c r="AG25" s="44" t="s">
        <v>62</v>
      </c>
      <c r="AH25" s="41" t="s">
        <v>63</v>
      </c>
      <c r="AI25" s="22">
        <f t="shared" ref="AI25" si="56">P25</f>
        <v>3605.95</v>
      </c>
      <c r="AJ25" s="22">
        <f t="shared" ref="AJ25" si="57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8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19"/>
      <c r="B26" s="20"/>
      <c r="C26" s="21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3"/>
      <c r="K26" s="24"/>
      <c r="O26" s="23"/>
      <c r="P26" s="22"/>
      <c r="Q26" s="22"/>
      <c r="R26" s="22"/>
      <c r="S26" s="22"/>
      <c r="T26" s="22"/>
      <c r="U26" s="23"/>
      <c r="V26" s="26">
        <f t="shared" si="2"/>
        <v>0</v>
      </c>
      <c r="W26" s="26" t="s">
        <v>2</v>
      </c>
      <c r="X26" s="19"/>
      <c r="Y26" s="36"/>
      <c r="Z26" s="37"/>
      <c r="AA26" s="28"/>
      <c r="AB26" s="28"/>
      <c r="AC26" s="33"/>
      <c r="AD26" s="38"/>
      <c r="AE26" s="39"/>
      <c r="AF26" s="19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19">
        <v>9</v>
      </c>
      <c r="B27" s="4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4">
        <f>ROUND(J27/6/31/60*(N27+M27*60+L27*6*60),2)</f>
        <v>0</v>
      </c>
      <c r="O27" s="23">
        <f>J27-K27</f>
        <v>47247</v>
      </c>
      <c r="P27" s="22">
        <v>3605.95</v>
      </c>
      <c r="Q27" s="22">
        <f t="shared" ref="Q27" si="59">SUM(AJ27:AR27)</f>
        <v>4252.2299999999996</v>
      </c>
      <c r="R27" s="22">
        <f t="shared" ref="R27" si="60">SUM(AT27:AU27)</f>
        <v>200</v>
      </c>
      <c r="S27" s="22">
        <f t="shared" ref="S27" si="61">ROUNDDOWN(I27*5%/2,2)</f>
        <v>1181.17</v>
      </c>
      <c r="T27" s="22">
        <f t="shared" ref="T27" si="62">SUM(AX27:BA27)</f>
        <v>100</v>
      </c>
      <c r="U27" s="23">
        <f>P27+Q27+R27+S27+T27</f>
        <v>9339.3499999999985</v>
      </c>
      <c r="V27" s="26">
        <f t="shared" si="2"/>
        <v>18954</v>
      </c>
      <c r="W27" s="26">
        <f>+AD27-V27</f>
        <v>18953.650000000001</v>
      </c>
      <c r="X27" s="19">
        <v>10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3">ROUNDUP(I27*5%/2,2)</f>
        <v>1181.18</v>
      </c>
      <c r="AC27" s="30">
        <v>200</v>
      </c>
      <c r="AD27" s="31">
        <f>+O27-U27</f>
        <v>37907.65</v>
      </c>
      <c r="AE27" s="32">
        <f>(+O27-U27)/2</f>
        <v>18953.825000000001</v>
      </c>
      <c r="AF27" s="19">
        <v>9</v>
      </c>
      <c r="AG27" s="44" t="s">
        <v>64</v>
      </c>
      <c r="AH27" s="21" t="s">
        <v>63</v>
      </c>
      <c r="AI27" s="22">
        <f t="shared" ref="AI27" si="64">P27</f>
        <v>3605.95</v>
      </c>
      <c r="AJ27" s="22">
        <f t="shared" ref="AJ27" si="65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6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19"/>
      <c r="B28" s="47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48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6"/>
      <c r="X28" s="19"/>
      <c r="Y28" s="49"/>
      <c r="Z28" s="23"/>
      <c r="AA28" s="23"/>
      <c r="AB28" s="28"/>
      <c r="AC28" s="33"/>
      <c r="AD28" s="38"/>
      <c r="AE28" s="39"/>
      <c r="AF28" s="19"/>
      <c r="AG28" s="47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19">
        <v>10</v>
      </c>
      <c r="B29" s="20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4">
        <f>ROUND(J29/6/31/60*(N29+M29*60+L29*6*60),2)</f>
        <v>0</v>
      </c>
      <c r="O29" s="23">
        <f>J29-K29</f>
        <v>34310</v>
      </c>
      <c r="P29" s="22">
        <v>1399.65</v>
      </c>
      <c r="Q29" s="22">
        <f t="shared" ref="Q29" si="67">SUM(AJ29:AR29)</f>
        <v>9771.7899999999991</v>
      </c>
      <c r="R29" s="22">
        <f t="shared" ref="R29" si="68">SUM(AT29:AU29)</f>
        <v>1113.6599999999999</v>
      </c>
      <c r="S29" s="22">
        <f t="shared" ref="S29" si="69">ROUNDDOWN(I29*5%/2,2)</f>
        <v>857.75</v>
      </c>
      <c r="T29" s="22">
        <f t="shared" ref="T29" si="70">SUM(AX29:BA29)</f>
        <v>16167.15</v>
      </c>
      <c r="U29" s="23">
        <f>P29+Q29+R29+S29+T29</f>
        <v>29310</v>
      </c>
      <c r="V29" s="26">
        <f t="shared" si="2"/>
        <v>2500</v>
      </c>
      <c r="W29" s="26">
        <f>+AD29-V29</f>
        <v>2500</v>
      </c>
      <c r="X29" s="19">
        <v>11</v>
      </c>
      <c r="Y29" s="27">
        <f>J29*12%</f>
        <v>4117.2</v>
      </c>
      <c r="Z29" s="28">
        <v>0</v>
      </c>
      <c r="AA29" s="29">
        <v>100</v>
      </c>
      <c r="AB29" s="28">
        <f t="shared" ref="AB29" si="71">ROUNDUP(I29*5%/2,2)</f>
        <v>857.75</v>
      </c>
      <c r="AC29" s="30">
        <v>200</v>
      </c>
      <c r="AD29" s="31">
        <f>+O29-U29</f>
        <v>5000</v>
      </c>
      <c r="AE29" s="32">
        <f>(+O29-U29)/2</f>
        <v>2500</v>
      </c>
      <c r="AF29" s="19">
        <v>10</v>
      </c>
      <c r="AG29" s="20" t="s">
        <v>65</v>
      </c>
      <c r="AH29" s="41" t="s">
        <v>54</v>
      </c>
      <c r="AI29" s="22">
        <f t="shared" ref="AI29" si="72">P29</f>
        <v>1399.65</v>
      </c>
      <c r="AJ29" s="22">
        <f t="shared" ref="AJ29" si="73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>
        <v>655.56</v>
      </c>
      <c r="AS29" s="22">
        <f>SUM(AJ29:AR29)</f>
        <v>9771.7899999999991</v>
      </c>
      <c r="AT29" s="29">
        <v>200</v>
      </c>
      <c r="AU29" s="22">
        <v>913.66</v>
      </c>
      <c r="AV29" s="22">
        <f>SUM(AT29:AU29)</f>
        <v>1113.6599999999999</v>
      </c>
      <c r="AW29" s="22">
        <f t="shared" ref="AW29" si="74">ROUNDDOWN(I29*5%/2,2)</f>
        <v>857.75</v>
      </c>
      <c r="AX29" s="22">
        <v>7532.85</v>
      </c>
      <c r="AY29" s="22">
        <v>0</v>
      </c>
      <c r="AZ29" s="22">
        <v>8534.2999999999993</v>
      </c>
      <c r="BA29" s="22">
        <v>100</v>
      </c>
      <c r="BB29" s="22">
        <f>SUM(AX29:BA29)</f>
        <v>16167.15</v>
      </c>
      <c r="BC29" s="33">
        <f>AI29+AS29+AV29+AW29+BB29</f>
        <v>29310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19"/>
      <c r="B30" s="20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42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6" t="s">
        <v>2</v>
      </c>
      <c r="X30" s="19"/>
      <c r="Y30" s="27"/>
      <c r="Z30" s="28"/>
      <c r="AA30" s="37"/>
      <c r="AB30" s="28"/>
      <c r="AC30" s="43"/>
      <c r="AD30" s="31"/>
      <c r="AE30" s="32"/>
      <c r="AF30" s="19"/>
      <c r="AG30" s="20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19">
        <v>11</v>
      </c>
      <c r="B31" s="20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4">
        <f>ROUND(J31/6/31/60*(N31+M31*60+L31*6*60),2)</f>
        <v>0</v>
      </c>
      <c r="O31" s="23">
        <f>J31-K31</f>
        <v>32245</v>
      </c>
      <c r="P31" s="22">
        <v>1125.52</v>
      </c>
      <c r="Q31" s="22">
        <f t="shared" ref="Q31" si="75">SUM(AJ31:AR31)</f>
        <v>3557.6099999999997</v>
      </c>
      <c r="R31" s="22">
        <f t="shared" ref="R31" si="76">SUM(AT31:AU31)</f>
        <v>200</v>
      </c>
      <c r="S31" s="22">
        <f t="shared" ref="S31" si="77">ROUNDDOWN(I31*5%/2,2)</f>
        <v>806.12</v>
      </c>
      <c r="T31" s="22">
        <f t="shared" ref="T31" si="78">SUM(AX31:BA31)</f>
        <v>100</v>
      </c>
      <c r="U31" s="23">
        <f>P31+Q31+R31+S31+T31</f>
        <v>5789.2499999999991</v>
      </c>
      <c r="V31" s="26">
        <f t="shared" si="2"/>
        <v>13228</v>
      </c>
      <c r="W31" s="26">
        <f>+AD31-V31</f>
        <v>13227.75</v>
      </c>
      <c r="X31" s="19">
        <v>12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79">ROUNDUP(I31*5%/2,2)</f>
        <v>806.13</v>
      </c>
      <c r="AC31" s="30">
        <v>200</v>
      </c>
      <c r="AD31" s="31">
        <f>+O31-U31</f>
        <v>26455.75</v>
      </c>
      <c r="AE31" s="32">
        <f>(+O31-U31)/2</f>
        <v>13227.875</v>
      </c>
      <c r="AF31" s="19">
        <v>11</v>
      </c>
      <c r="AG31" s="20" t="s">
        <v>66</v>
      </c>
      <c r="AH31" s="41" t="s">
        <v>54</v>
      </c>
      <c r="AI31" s="22">
        <f t="shared" ref="AI31" si="80">P31</f>
        <v>1125.52</v>
      </c>
      <c r="AJ31" s="22">
        <f t="shared" ref="AJ31" si="81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2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19"/>
      <c r="B32" s="20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42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6" t="s">
        <v>2</v>
      </c>
      <c r="X32" s="19"/>
      <c r="Y32" s="27"/>
      <c r="Z32" s="28"/>
      <c r="AA32" s="37"/>
      <c r="AB32" s="28"/>
      <c r="AC32" s="43"/>
      <c r="AD32" s="31"/>
      <c r="AE32" s="32"/>
      <c r="AF32" s="19"/>
      <c r="AG32" s="20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19">
        <v>12</v>
      </c>
      <c r="B33" s="20" t="s">
        <v>67</v>
      </c>
      <c r="C33" s="41" t="s">
        <v>53</v>
      </c>
      <c r="D33" s="22">
        <v>29165</v>
      </c>
      <c r="E33" s="22">
        <v>1540</v>
      </c>
      <c r="F33" s="22">
        <v>35434</v>
      </c>
      <c r="G33" s="22">
        <v>1590</v>
      </c>
      <c r="H33" s="22"/>
      <c r="I33" s="22">
        <f t="shared" si="1"/>
        <v>37024</v>
      </c>
      <c r="J33" s="23">
        <f>I33</f>
        <v>37024</v>
      </c>
      <c r="K33" s="24">
        <f>ROUND(J33/6/31/60*(N33+M33*60+L33*6*60),2)</f>
        <v>0</v>
      </c>
      <c r="O33" s="23">
        <f>J33-K33</f>
        <v>37024</v>
      </c>
      <c r="P33" s="22">
        <v>1759.94</v>
      </c>
      <c r="Q33" s="22">
        <f t="shared" ref="Q33" si="83">SUM(AJ33:AR33)</f>
        <v>8685.8799999999992</v>
      </c>
      <c r="R33" s="22">
        <f t="shared" ref="R33" si="84">SUM(AT33:AU33)</f>
        <v>200</v>
      </c>
      <c r="S33" s="22">
        <f t="shared" ref="S33" si="85">ROUNDDOWN(I33*5%/2,2)</f>
        <v>925.6</v>
      </c>
      <c r="T33" s="22">
        <f t="shared" ref="T33" si="86">SUM(AX33:BA33)</f>
        <v>100</v>
      </c>
      <c r="U33" s="23">
        <f>P33+Q33+R33+S33+T33</f>
        <v>11671.42</v>
      </c>
      <c r="V33" s="26">
        <f t="shared" si="2"/>
        <v>12676</v>
      </c>
      <c r="W33" s="26">
        <f>+AD33-V33</f>
        <v>12676.580000000002</v>
      </c>
      <c r="X33" s="19">
        <v>13</v>
      </c>
      <c r="Y33" s="27">
        <f>J33*12%</f>
        <v>4442.88</v>
      </c>
      <c r="Z33" s="28">
        <v>0</v>
      </c>
      <c r="AA33" s="29">
        <v>100</v>
      </c>
      <c r="AB33" s="28">
        <f t="shared" ref="AB33" si="87">ROUNDUP(I33*5%/2,2)</f>
        <v>925.6</v>
      </c>
      <c r="AC33" s="30">
        <v>200</v>
      </c>
      <c r="AD33" s="31">
        <f>+O33-U33</f>
        <v>25352.58</v>
      </c>
      <c r="AE33" s="32">
        <f>(+O33-U33)/2</f>
        <v>12676.29</v>
      </c>
      <c r="AF33" s="19">
        <v>12</v>
      </c>
      <c r="AG33" s="20" t="s">
        <v>67</v>
      </c>
      <c r="AH33" s="41" t="s">
        <v>53</v>
      </c>
      <c r="AI33" s="22">
        <f t="shared" ref="AI33" si="88">P33</f>
        <v>1759.94</v>
      </c>
      <c r="AJ33" s="22">
        <f t="shared" ref="AJ33" si="89">I33*9%</f>
        <v>3332.16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8685.8799999999992</v>
      </c>
      <c r="AT33" s="29">
        <v>200</v>
      </c>
      <c r="AU33" s="22">
        <v>0</v>
      </c>
      <c r="AV33" s="22">
        <f>SUM(AT33:AU33)</f>
        <v>200</v>
      </c>
      <c r="AW33" s="22">
        <f t="shared" ref="AW33" si="90">ROUNDDOWN(I33*5%/2,2)</f>
        <v>925.6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11671.42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19"/>
      <c r="B34" s="20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42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6" t="s">
        <v>2</v>
      </c>
      <c r="X34" s="19"/>
      <c r="Y34" s="27"/>
      <c r="Z34" s="28"/>
      <c r="AA34" s="37"/>
      <c r="AB34" s="28"/>
      <c r="AC34" s="43"/>
      <c r="AD34" s="31"/>
      <c r="AE34" s="32"/>
      <c r="AF34" s="19"/>
      <c r="AG34" s="20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19">
        <v>13</v>
      </c>
      <c r="B35" s="20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4">
        <f>ROUND(J35/6/31/60*(N35+M35*60+L35*6*60),2)</f>
        <v>0</v>
      </c>
      <c r="O35" s="23">
        <f>J35-K35</f>
        <v>47247</v>
      </c>
      <c r="P35" s="22">
        <v>3605.95</v>
      </c>
      <c r="Q35" s="22">
        <f t="shared" ref="Q35" si="91">SUM(AJ35:AR35)</f>
        <v>11942.93</v>
      </c>
      <c r="R35" s="22">
        <f t="shared" ref="R35" si="92">SUM(AT35:AU35)</f>
        <v>200</v>
      </c>
      <c r="S35" s="22">
        <f t="shared" ref="S35" si="93">ROUNDDOWN(I35*5%/2,2)</f>
        <v>1181.17</v>
      </c>
      <c r="T35" s="22">
        <f t="shared" ref="T35" si="94">SUM(AX35:BA35)</f>
        <v>7991.88</v>
      </c>
      <c r="U35" s="23">
        <f>P35+Q35+R35+S35+T35</f>
        <v>24921.930000000004</v>
      </c>
      <c r="V35" s="26">
        <f t="shared" si="2"/>
        <v>11163</v>
      </c>
      <c r="W35" s="26">
        <f>+AD35-V35</f>
        <v>11162.069999999996</v>
      </c>
      <c r="X35" s="19">
        <v>14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5">ROUNDUP(I35*5%/2,2)</f>
        <v>1181.18</v>
      </c>
      <c r="AC35" s="30">
        <v>200</v>
      </c>
      <c r="AD35" s="31">
        <f>+O35-U35</f>
        <v>22325.069999999996</v>
      </c>
      <c r="AE35" s="32">
        <f>(+O35-U35)/2</f>
        <v>11162.534999999998</v>
      </c>
      <c r="AF35" s="19">
        <v>13</v>
      </c>
      <c r="AG35" s="20" t="s">
        <v>68</v>
      </c>
      <c r="AH35" s="21" t="s">
        <v>86</v>
      </c>
      <c r="AI35" s="22">
        <f t="shared" ref="AI35" si="96">P35</f>
        <v>3605.95</v>
      </c>
      <c r="AJ35" s="22">
        <f t="shared" ref="AJ35" si="97">I35*9%</f>
        <v>4252.2299999999996</v>
      </c>
      <c r="AK35" s="22">
        <v>4201.8100000000004</v>
      </c>
      <c r="AL35" s="22">
        <v>500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11942.93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8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24921.930000000004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19"/>
      <c r="B36" s="20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4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6"/>
      <c r="X36" s="19"/>
      <c r="Y36" s="36"/>
      <c r="Z36" s="37"/>
      <c r="AA36" s="28"/>
      <c r="AB36" s="28"/>
      <c r="AC36" s="33"/>
      <c r="AD36" s="38"/>
      <c r="AE36" s="39"/>
      <c r="AF36" s="19"/>
      <c r="AG36" s="20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19">
        <v>14</v>
      </c>
      <c r="B37" s="20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51">
        <f>ROUND(J37/6/31/60*(N37+M37*60+L37*6*60),2)</f>
        <v>3320.32</v>
      </c>
      <c r="L37" s="25">
        <v>3</v>
      </c>
      <c r="M37" s="25">
        <v>0</v>
      </c>
      <c r="N37" s="25">
        <v>0</v>
      </c>
      <c r="O37" s="23">
        <f>J37-K37</f>
        <v>30989.68</v>
      </c>
      <c r="P37" s="22">
        <v>1399.65</v>
      </c>
      <c r="Q37" s="22">
        <f t="shared" ref="Q37" si="99">SUM(AJ37:AR37)</f>
        <v>7709.369999999999</v>
      </c>
      <c r="R37" s="22">
        <f t="shared" ref="R37" si="100">SUM(AT37:AU37)</f>
        <v>200</v>
      </c>
      <c r="S37" s="22">
        <f t="shared" ref="S37" si="101">ROUNDDOWN(I37*5%/2,2)</f>
        <v>857.75</v>
      </c>
      <c r="T37" s="22">
        <f t="shared" ref="T37" si="102">SUM(AX37:BA37)</f>
        <v>2909</v>
      </c>
      <c r="U37" s="23">
        <f>P37+Q37+R37+S37+T37</f>
        <v>13075.769999999999</v>
      </c>
      <c r="V37" s="26">
        <f t="shared" si="2"/>
        <v>8957</v>
      </c>
      <c r="W37" s="26">
        <f>+AD37-V37</f>
        <v>8956.9100000000035</v>
      </c>
      <c r="X37" s="19">
        <v>15</v>
      </c>
      <c r="Y37" s="27">
        <f>J37*12%</f>
        <v>4117.2</v>
      </c>
      <c r="Z37" s="28">
        <v>0</v>
      </c>
      <c r="AA37" s="29">
        <v>100</v>
      </c>
      <c r="AB37" s="28">
        <f t="shared" ref="AB37" si="103">ROUNDUP(I37*5%/2,2)</f>
        <v>857.75</v>
      </c>
      <c r="AC37" s="30">
        <v>200</v>
      </c>
      <c r="AD37" s="31">
        <f>+O37-U37</f>
        <v>17913.910000000003</v>
      </c>
      <c r="AE37" s="32">
        <f>(+O37-U37)/2</f>
        <v>8956.9550000000017</v>
      </c>
      <c r="AF37" s="19">
        <v>14</v>
      </c>
      <c r="AG37" s="20" t="s">
        <v>69</v>
      </c>
      <c r="AH37" s="21" t="s">
        <v>54</v>
      </c>
      <c r="AI37" s="22">
        <f t="shared" ref="AI37" si="104">P37</f>
        <v>1399.65</v>
      </c>
      <c r="AJ37" s="22">
        <f t="shared" ref="AJ37" si="105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6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19"/>
      <c r="B38" s="109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114"/>
      <c r="X38" s="115"/>
      <c r="Y38" s="116"/>
      <c r="Z38" s="117"/>
      <c r="AA38" s="118"/>
      <c r="AB38" s="118"/>
      <c r="AC38" s="119"/>
      <c r="AD38" s="38"/>
      <c r="AE38" s="39"/>
      <c r="AF38" s="120"/>
      <c r="AG38" s="109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124"/>
      <c r="B39" s="125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129"/>
      <c r="X39" s="130"/>
      <c r="Y39" s="131"/>
      <c r="Z39" s="96"/>
      <c r="AA39" s="102"/>
      <c r="AB39" s="132"/>
      <c r="AC39" s="103"/>
      <c r="AD39" s="104"/>
      <c r="AE39" s="133"/>
      <c r="AF39" s="124"/>
      <c r="AG39" s="125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x14ac:dyDescent="0.35">
      <c r="A40" s="136"/>
      <c r="B40" s="137" t="s">
        <v>70</v>
      </c>
      <c r="D40" s="138">
        <f>SUM(D11:D37)</f>
        <v>496528</v>
      </c>
      <c r="E40" s="138">
        <f t="shared" ref="E40:G40" si="107">SUM(E11:E37)</f>
        <v>24485</v>
      </c>
      <c r="F40" s="138">
        <f t="shared" si="107"/>
        <v>527907</v>
      </c>
      <c r="G40" s="138">
        <f t="shared" si="107"/>
        <v>24483</v>
      </c>
      <c r="H40" s="138">
        <f>SUM(H11:H37)</f>
        <v>0</v>
      </c>
      <c r="I40" s="138">
        <f>SUM(I11:I37)</f>
        <v>552390</v>
      </c>
      <c r="J40" s="138">
        <f>SUM(J11:J37)</f>
        <v>552390</v>
      </c>
      <c r="K40" s="138">
        <f>SUM(K11:K37)</f>
        <v>7200.18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8">SUM(O11:O37)</f>
        <v>545189.82000000007</v>
      </c>
      <c r="P40" s="138">
        <f t="shared" si="108"/>
        <v>31532.720000000005</v>
      </c>
      <c r="Q40" s="138">
        <f t="shared" si="108"/>
        <v>103326.01999999999</v>
      </c>
      <c r="R40" s="138">
        <f t="shared" si="108"/>
        <v>5512.54</v>
      </c>
      <c r="S40" s="138">
        <f t="shared" si="108"/>
        <v>13809.720000000001</v>
      </c>
      <c r="T40" s="138">
        <f t="shared" si="108"/>
        <v>64472.369999999995</v>
      </c>
      <c r="U40" s="138">
        <f t="shared" si="108"/>
        <v>218653.37</v>
      </c>
      <c r="V40" s="138">
        <f t="shared" si="108"/>
        <v>163269</v>
      </c>
      <c r="W40" s="138">
        <f t="shared" si="108"/>
        <v>163267.45000000004</v>
      </c>
      <c r="X40" s="139"/>
      <c r="Y40" s="140">
        <f t="shared" ref="Y40:AE40" si="109">SUM(Y11:Y37)</f>
        <v>66286.799999999988</v>
      </c>
      <c r="Z40" s="138">
        <f t="shared" si="109"/>
        <v>0</v>
      </c>
      <c r="AA40" s="138">
        <f t="shared" si="109"/>
        <v>1400</v>
      </c>
      <c r="AB40" s="138">
        <f t="shared" si="109"/>
        <v>13809.78</v>
      </c>
      <c r="AC40" s="139">
        <f t="shared" si="109"/>
        <v>2800</v>
      </c>
      <c r="AD40" s="140">
        <f t="shared" si="109"/>
        <v>326536.44999999995</v>
      </c>
      <c r="AE40" s="141">
        <f t="shared" si="109"/>
        <v>163268.22499999998</v>
      </c>
      <c r="AF40" s="136"/>
      <c r="AG40" s="137" t="s">
        <v>70</v>
      </c>
      <c r="AI40" s="138">
        <f t="shared" ref="AI40:BC40" si="110">SUM(AI11:AI37)</f>
        <v>31532.720000000005</v>
      </c>
      <c r="AJ40" s="138">
        <f t="shared" si="110"/>
        <v>49715.1</v>
      </c>
      <c r="AK40" s="138">
        <f t="shared" si="110"/>
        <v>12369.53</v>
      </c>
      <c r="AL40" s="138">
        <f t="shared" si="110"/>
        <v>500</v>
      </c>
      <c r="AM40" s="138">
        <f t="shared" si="110"/>
        <v>0</v>
      </c>
      <c r="AN40" s="138">
        <f t="shared" si="110"/>
        <v>0</v>
      </c>
      <c r="AO40" s="138">
        <f t="shared" si="110"/>
        <v>0</v>
      </c>
      <c r="AP40" s="138">
        <f t="shared" si="110"/>
        <v>31485.81</v>
      </c>
      <c r="AQ40" s="138">
        <f t="shared" si="110"/>
        <v>4666.66</v>
      </c>
      <c r="AR40" s="138">
        <f t="shared" si="110"/>
        <v>4588.92</v>
      </c>
      <c r="AS40" s="138">
        <f t="shared" si="110"/>
        <v>103326.01999999999</v>
      </c>
      <c r="AT40" s="138">
        <f t="shared" si="110"/>
        <v>2800</v>
      </c>
      <c r="AU40" s="138">
        <f t="shared" si="110"/>
        <v>2712.54</v>
      </c>
      <c r="AV40" s="138">
        <f t="shared" si="110"/>
        <v>5512.54</v>
      </c>
      <c r="AW40" s="138">
        <f t="shared" si="110"/>
        <v>13809.720000000001</v>
      </c>
      <c r="AX40" s="138">
        <f t="shared" si="110"/>
        <v>32111.329999999998</v>
      </c>
      <c r="AY40" s="138">
        <f t="shared" si="110"/>
        <v>0</v>
      </c>
      <c r="AZ40" s="138">
        <f t="shared" si="110"/>
        <v>30961.039999999997</v>
      </c>
      <c r="BA40" s="138">
        <f t="shared" si="110"/>
        <v>1400</v>
      </c>
      <c r="BB40" s="138">
        <f t="shared" si="110"/>
        <v>64472.369999999995</v>
      </c>
      <c r="BC40" s="139">
        <f t="shared" si="110"/>
        <v>218653.37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150" t="s">
        <v>2</v>
      </c>
      <c r="X41" s="119"/>
      <c r="Y41" s="151"/>
      <c r="Z41" s="149"/>
      <c r="AA41" s="148"/>
      <c r="AB41" s="149"/>
      <c r="AC41" s="119"/>
      <c r="AD41" s="104"/>
      <c r="AE41" s="105"/>
      <c r="AF41" s="145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ht="23.1" customHeight="1" x14ac:dyDescent="0.35">
      <c r="B42" s="7"/>
      <c r="D42" s="5"/>
      <c r="H42" s="5"/>
      <c r="I42" s="5"/>
      <c r="J42" s="5"/>
      <c r="K42" s="2"/>
      <c r="L42" s="5"/>
      <c r="M42" s="5"/>
      <c r="N42" s="5"/>
      <c r="P42" s="153"/>
      <c r="Q42" s="5"/>
      <c r="R42" s="5"/>
      <c r="U42" s="5"/>
      <c r="V42" s="374"/>
      <c r="W42" s="374"/>
      <c r="X42" s="5"/>
      <c r="Y42" s="2" t="s">
        <v>2</v>
      </c>
      <c r="Z42" s="2"/>
      <c r="AA42" s="5" t="s">
        <v>2</v>
      </c>
      <c r="AB42" s="2"/>
      <c r="AC42" s="154"/>
      <c r="AD42" s="154"/>
      <c r="AE42" s="168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11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154"/>
      <c r="AD43" s="154"/>
      <c r="AE43" s="168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154"/>
      <c r="AD44" s="154"/>
      <c r="AE44" s="168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154"/>
      <c r="AD45" s="154"/>
      <c r="AE45" s="168"/>
      <c r="AF45" s="155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156"/>
      <c r="AD46" s="156"/>
      <c r="AE46" s="143"/>
      <c r="AF46" s="164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31">
    <mergeCell ref="AG47:AI47"/>
    <mergeCell ref="B46:D46"/>
    <mergeCell ref="I46:O46"/>
    <mergeCell ref="R46:T46"/>
    <mergeCell ref="W46:AB46"/>
    <mergeCell ref="AG46:AI46"/>
    <mergeCell ref="B43:D43"/>
    <mergeCell ref="I43:O43"/>
    <mergeCell ref="R43:T43"/>
    <mergeCell ref="W43:AB43"/>
    <mergeCell ref="B47:D47"/>
    <mergeCell ref="I47:O47"/>
    <mergeCell ref="R47:T47"/>
    <mergeCell ref="W47:AB47"/>
    <mergeCell ref="AG43:AI43"/>
    <mergeCell ref="O4:S4"/>
    <mergeCell ref="AP4:AU4"/>
    <mergeCell ref="O5:S5"/>
    <mergeCell ref="AP5:AU5"/>
    <mergeCell ref="V42:W42"/>
    <mergeCell ref="AI7:AI9"/>
    <mergeCell ref="AJ7:AJ9"/>
    <mergeCell ref="F7:F9"/>
    <mergeCell ref="G7:G9"/>
    <mergeCell ref="AQ7:AQ9"/>
    <mergeCell ref="O1:S1"/>
    <mergeCell ref="AP1:AU1"/>
    <mergeCell ref="O2:S2"/>
    <mergeCell ref="AP2:AU2"/>
    <mergeCell ref="O3:S3"/>
    <mergeCell ref="AP3:AU3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EC2F-5039-4F63-9A88-356DB15E0814}">
  <sheetPr>
    <pageSetUpPr fitToPage="1"/>
  </sheetPr>
  <dimension ref="A1:IK47"/>
  <sheetViews>
    <sheetView view="pageBreakPreview" topLeftCell="AS1" zoomScale="60" zoomScaleNormal="60" workbookViewId="0">
      <selection activeCell="AX7" sqref="AX7"/>
    </sheetView>
  </sheetViews>
  <sheetFormatPr defaultColWidth="9.140625" defaultRowHeight="23.1" customHeight="1" x14ac:dyDescent="0.35"/>
  <cols>
    <col min="1" max="1" width="4.85546875" style="3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152" customWidth="1"/>
    <col min="30" max="30" width="16.85546875" style="152" customWidth="1"/>
    <col min="31" max="31" width="17.28515625" style="167" customWidth="1"/>
    <col min="32" max="32" width="4.85546875" style="152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68" width="9.140625" style="152"/>
    <col min="69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100</v>
      </c>
      <c r="P4" s="371"/>
      <c r="Q4" s="371"/>
      <c r="R4" s="371"/>
      <c r="S4" s="371"/>
      <c r="AK4" s="155"/>
      <c r="AP4" s="372" t="s">
        <v>99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152" t="s">
        <v>2</v>
      </c>
    </row>
    <row r="7" spans="1:245" s="65" customFormat="1" ht="23.1" customHeight="1" x14ac:dyDescent="0.35">
      <c r="A7" s="52"/>
      <c r="B7" s="53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O7" s="54" t="s">
        <v>5</v>
      </c>
      <c r="P7" s="53" t="s">
        <v>103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56" t="s">
        <v>15</v>
      </c>
      <c r="X7" s="57"/>
      <c r="Y7" s="58" t="s">
        <v>16</v>
      </c>
      <c r="Z7" s="59" t="s">
        <v>8</v>
      </c>
      <c r="AA7" s="53" t="s">
        <v>17</v>
      </c>
      <c r="AB7" s="55" t="s">
        <v>18</v>
      </c>
      <c r="AC7" s="60" t="s">
        <v>19</v>
      </c>
      <c r="AD7" s="61"/>
      <c r="AE7" s="62"/>
      <c r="AF7" s="52"/>
      <c r="AG7" s="53"/>
      <c r="AH7" s="53"/>
      <c r="AI7" s="53" t="s">
        <v>6</v>
      </c>
      <c r="AJ7" s="63" t="s">
        <v>7</v>
      </c>
      <c r="AK7" s="59" t="s">
        <v>8</v>
      </c>
      <c r="AL7" s="59" t="s">
        <v>8</v>
      </c>
      <c r="AM7" s="59" t="s">
        <v>8</v>
      </c>
      <c r="AN7" s="59" t="s">
        <v>8</v>
      </c>
      <c r="AO7" s="59"/>
      <c r="AP7" s="59"/>
      <c r="AQ7" s="365" t="s">
        <v>89</v>
      </c>
      <c r="AR7" s="59" t="s">
        <v>105</v>
      </c>
      <c r="AS7" s="53" t="s">
        <v>9</v>
      </c>
      <c r="AT7" s="63" t="s">
        <v>10</v>
      </c>
      <c r="AU7" s="59" t="s">
        <v>11</v>
      </c>
      <c r="AV7" s="53" t="s">
        <v>9</v>
      </c>
      <c r="AW7" s="53" t="s">
        <v>12</v>
      </c>
      <c r="AX7" s="63" t="s">
        <v>106</v>
      </c>
      <c r="AY7" s="59" t="s">
        <v>13</v>
      </c>
      <c r="AZ7" s="59" t="s">
        <v>14</v>
      </c>
      <c r="BA7" s="59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66" t="s">
        <v>20</v>
      </c>
      <c r="B8" s="65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O8" s="67" t="s">
        <v>25</v>
      </c>
      <c r="P8" s="65" t="s">
        <v>46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70" t="s">
        <v>45</v>
      </c>
      <c r="X8" s="71" t="s">
        <v>20</v>
      </c>
      <c r="Y8" s="72"/>
      <c r="Z8" s="73" t="s">
        <v>33</v>
      </c>
      <c r="AA8" s="74"/>
      <c r="AB8" s="75" t="s">
        <v>39</v>
      </c>
      <c r="AC8" s="76"/>
      <c r="AD8" s="61"/>
      <c r="AE8" s="62"/>
      <c r="AF8" s="77" t="s">
        <v>20</v>
      </c>
      <c r="AG8" s="65" t="s">
        <v>21</v>
      </c>
      <c r="AH8" s="65" t="s">
        <v>22</v>
      </c>
      <c r="AI8" s="65" t="s">
        <v>30</v>
      </c>
      <c r="AJ8" s="73" t="s">
        <v>104</v>
      </c>
      <c r="AK8" s="73" t="s">
        <v>25</v>
      </c>
      <c r="AL8" s="73" t="s">
        <v>31</v>
      </c>
      <c r="AM8" s="73" t="s">
        <v>32</v>
      </c>
      <c r="AN8" s="73" t="s">
        <v>33</v>
      </c>
      <c r="AO8" s="73" t="s">
        <v>34</v>
      </c>
      <c r="AP8" s="73" t="s">
        <v>35</v>
      </c>
      <c r="AQ8" s="366"/>
      <c r="AR8" s="73" t="s">
        <v>36</v>
      </c>
      <c r="AS8" s="65" t="s">
        <v>8</v>
      </c>
      <c r="AT8" s="73" t="s">
        <v>37</v>
      </c>
      <c r="AU8" s="73" t="s">
        <v>38</v>
      </c>
      <c r="AV8" s="65" t="s">
        <v>10</v>
      </c>
      <c r="AW8" s="65" t="s">
        <v>39</v>
      </c>
      <c r="AX8" s="73" t="s">
        <v>25</v>
      </c>
      <c r="AY8" s="73" t="s">
        <v>25</v>
      </c>
      <c r="AZ8" s="73" t="s">
        <v>40</v>
      </c>
      <c r="BA8" s="73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78"/>
      <c r="B9" s="79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O9" s="79"/>
      <c r="P9" s="79"/>
      <c r="Q9" s="79" t="s">
        <v>49</v>
      </c>
      <c r="R9" s="79" t="s">
        <v>49</v>
      </c>
      <c r="S9" s="82"/>
      <c r="T9" s="79" t="s">
        <v>49</v>
      </c>
      <c r="U9" s="79"/>
      <c r="V9" s="83"/>
      <c r="W9" s="83"/>
      <c r="X9" s="84"/>
      <c r="Y9" s="85"/>
      <c r="Z9" s="86"/>
      <c r="AA9" s="87"/>
      <c r="AB9" s="81"/>
      <c r="AC9" s="88"/>
      <c r="AD9" s="61"/>
      <c r="AE9" s="62"/>
      <c r="AF9" s="78"/>
      <c r="AG9" s="79"/>
      <c r="AH9" s="80"/>
      <c r="AI9" s="80" t="s">
        <v>46</v>
      </c>
      <c r="AJ9" s="89" t="s">
        <v>47</v>
      </c>
      <c r="AK9" s="89" t="s">
        <v>36</v>
      </c>
      <c r="AL9" s="86" t="s">
        <v>36</v>
      </c>
      <c r="AM9" s="86" t="s">
        <v>36</v>
      </c>
      <c r="AN9" s="86"/>
      <c r="AO9" s="86"/>
      <c r="AP9" s="86"/>
      <c r="AQ9" s="367"/>
      <c r="AR9" s="90" t="s">
        <v>48</v>
      </c>
      <c r="AS9" s="79" t="s">
        <v>49</v>
      </c>
      <c r="AT9" s="86" t="s">
        <v>50</v>
      </c>
      <c r="AU9" s="86" t="s">
        <v>36</v>
      </c>
      <c r="AV9" s="79" t="s">
        <v>49</v>
      </c>
      <c r="AW9" s="82"/>
      <c r="AX9" s="86" t="s">
        <v>36</v>
      </c>
      <c r="AY9" s="86" t="s">
        <v>36</v>
      </c>
      <c r="AZ9" s="86" t="s">
        <v>51</v>
      </c>
      <c r="BA9" s="86"/>
      <c r="BB9" s="79" t="s">
        <v>49</v>
      </c>
      <c r="BC9" s="88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91" t="s">
        <v>2</v>
      </c>
      <c r="B10" s="92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99"/>
      <c r="X10" s="100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91" t="s">
        <v>2</v>
      </c>
      <c r="AG10" s="45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19">
        <v>1</v>
      </c>
      <c r="B11" s="20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4">
        <f>ROUND(J11/6/31/60*(N11+M11*60+L11*6*60),2)</f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6">
        <f>+AD11-V11</f>
        <v>15525.689999999999</v>
      </c>
      <c r="X11" s="19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31">
        <f>+O11-U11</f>
        <v>31051.69</v>
      </c>
      <c r="AE11" s="32">
        <f>(+O11-U11)/2</f>
        <v>15525.844999999999</v>
      </c>
      <c r="AF11" s="19">
        <v>1</v>
      </c>
      <c r="AG11" s="20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19"/>
      <c r="B12" s="20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4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6" t="s">
        <v>2</v>
      </c>
      <c r="X12" s="19"/>
      <c r="Y12" s="36"/>
      <c r="Z12" s="37"/>
      <c r="AA12" s="28"/>
      <c r="AB12" s="28"/>
      <c r="AC12" s="33"/>
      <c r="AD12" s="38"/>
      <c r="AE12" s="39"/>
      <c r="AF12" s="19"/>
      <c r="AG12" s="20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19">
        <v>2</v>
      </c>
      <c r="B13" s="20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4">
        <f>ROUND(J13/6/31/60*(N13+M13*60+L13*6*60),2)</f>
        <v>2997.51</v>
      </c>
      <c r="L13" s="25">
        <v>2</v>
      </c>
      <c r="M13" s="25">
        <v>4</v>
      </c>
      <c r="N13" s="25">
        <v>15</v>
      </c>
      <c r="O13" s="23">
        <f>J13-K13</f>
        <v>31312.489999999998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11113.93</v>
      </c>
      <c r="U13" s="23">
        <f>P13+Q13+R13+S13+T13</f>
        <v>26312.489999999998</v>
      </c>
      <c r="V13" s="26">
        <f t="shared" si="2"/>
        <v>2500</v>
      </c>
      <c r="W13" s="26">
        <f>+AD13-V13</f>
        <v>2500</v>
      </c>
      <c r="X13" s="19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31">
        <f>+O13-U13</f>
        <v>5000</v>
      </c>
      <c r="AE13" s="32">
        <f>(+O13-U13)/2</f>
        <v>2500</v>
      </c>
      <c r="AF13" s="19">
        <v>2</v>
      </c>
      <c r="AG13" s="20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9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3797.59</v>
      </c>
      <c r="BA13" s="22">
        <v>100</v>
      </c>
      <c r="BB13" s="22">
        <f>SUM(AX13:BA13)</f>
        <v>11113.93</v>
      </c>
      <c r="BC13" s="33">
        <f>AI13+AS13+AV13+AW13+BB13</f>
        <v>26312.489999999998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19"/>
      <c r="B14" s="20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4"/>
      <c r="O14" s="23"/>
      <c r="Q14" s="22"/>
      <c r="R14" s="22"/>
      <c r="S14" s="22"/>
      <c r="T14" s="22"/>
      <c r="U14" s="23"/>
      <c r="V14" s="26">
        <f t="shared" si="2"/>
        <v>0</v>
      </c>
      <c r="W14" s="26" t="s">
        <v>2</v>
      </c>
      <c r="X14" s="19"/>
      <c r="Y14" s="36"/>
      <c r="Z14" s="37"/>
      <c r="AA14" s="28"/>
      <c r="AB14" s="28"/>
      <c r="AC14" s="33"/>
      <c r="AD14" s="38"/>
      <c r="AE14" s="39"/>
      <c r="AF14" s="19"/>
      <c r="AG14" s="20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/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19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si="0"/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4">
        <f>ROUND(J15/6/31/60*(N15+M15*60+L15*6*60),2)</f>
        <v>0</v>
      </c>
      <c r="O15" s="23">
        <f>J15-K15</f>
        <v>37384</v>
      </c>
      <c r="P15" s="22">
        <v>1807.73</v>
      </c>
      <c r="Q15" s="22">
        <f t="shared" ref="Q15" si="11">SUM(AJ15:AR15)</f>
        <v>10798.97</v>
      </c>
      <c r="R15" s="22">
        <f t="shared" ref="R15" si="12">SUM(AT15:AU15)</f>
        <v>200</v>
      </c>
      <c r="S15" s="22">
        <f t="shared" ref="S15" si="13">ROUNDDOWN(I15*5%/2,2)</f>
        <v>934.6</v>
      </c>
      <c r="T15" s="22">
        <f t="shared" ref="T15" si="14">SUM(AX15:BA15)</f>
        <v>12987.26</v>
      </c>
      <c r="U15" s="23">
        <f>P15+Q15+R15+S15+T15</f>
        <v>26728.559999999998</v>
      </c>
      <c r="V15" s="26">
        <f t="shared" si="2"/>
        <v>5328</v>
      </c>
      <c r="W15" s="26">
        <f>+AD15-V15</f>
        <v>5327.4400000000023</v>
      </c>
      <c r="X15" s="19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5">ROUNDUP(I15*5%/2,2)</f>
        <v>934.6</v>
      </c>
      <c r="AC15" s="30">
        <v>200</v>
      </c>
      <c r="AD15" s="31">
        <f>+O15-U15</f>
        <v>10655.440000000002</v>
      </c>
      <c r="AE15" s="32">
        <f>(+O15-U15)/2</f>
        <v>5327.7200000000012</v>
      </c>
      <c r="AF15" s="19">
        <v>3</v>
      </c>
      <c r="AG15" s="20" t="s">
        <v>56</v>
      </c>
      <c r="AH15" s="41" t="s">
        <v>53</v>
      </c>
      <c r="AI15" s="22">
        <f t="shared" ref="AI15" si="16">P15</f>
        <v>1807.73</v>
      </c>
      <c r="AJ15" s="22">
        <f t="shared" ref="AJ15" si="17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8">ROUNDDOWN(I15*5%/2,2)</f>
        <v>934.6</v>
      </c>
      <c r="AX15" s="22">
        <v>9470.26</v>
      </c>
      <c r="AY15" s="22">
        <v>0</v>
      </c>
      <c r="AZ15" s="22">
        <v>3417</v>
      </c>
      <c r="BA15" s="22">
        <v>100</v>
      </c>
      <c r="BB15" s="22">
        <f>SUM(AX15:BA15)</f>
        <v>12987.26</v>
      </c>
      <c r="BC15" s="33">
        <f>AI15+AS15+AV15+AW15+BB15</f>
        <v>26728.559999999998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19"/>
      <c r="B16" s="20"/>
      <c r="C16" s="25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3"/>
      <c r="K16" s="42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19"/>
      <c r="Y16" s="36"/>
      <c r="Z16" s="37"/>
      <c r="AA16" s="28"/>
      <c r="AB16" s="28"/>
      <c r="AC16" s="33"/>
      <c r="AD16" s="38"/>
      <c r="AE16" s="39"/>
      <c r="AF16" s="19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19">
        <v>4</v>
      </c>
      <c r="B17" s="20" t="s">
        <v>57</v>
      </c>
      <c r="C17" s="41" t="s">
        <v>96</v>
      </c>
      <c r="D17" s="22">
        <v>29165</v>
      </c>
      <c r="E17" s="22">
        <v>1540</v>
      </c>
      <c r="F17" s="22">
        <v>32870</v>
      </c>
      <c r="G17" s="22">
        <v>1551</v>
      </c>
      <c r="H17" s="22"/>
      <c r="I17" s="22">
        <f t="shared" si="1"/>
        <v>34421</v>
      </c>
      <c r="J17" s="23">
        <f>I17</f>
        <v>34421</v>
      </c>
      <c r="K17" s="24">
        <f>ROUND(J17/6/31/60*(N17+M17*60+L17*6*60),2)</f>
        <v>0</v>
      </c>
      <c r="O17" s="23">
        <f>J17-K17</f>
        <v>34421</v>
      </c>
      <c r="P17" s="22">
        <v>1414.39</v>
      </c>
      <c r="Q17" s="22">
        <f t="shared" ref="Q17" si="19">SUM(AJ17:AR17)</f>
        <v>7686.59</v>
      </c>
      <c r="R17" s="22">
        <f t="shared" ref="R17" si="20">SUM(AT17:AU17)</f>
        <v>200</v>
      </c>
      <c r="S17" s="22">
        <f t="shared" ref="S17" si="21">ROUNDDOWN(I17*5%/2,2)</f>
        <v>860.52</v>
      </c>
      <c r="T17" s="22">
        <f t="shared" ref="T17" si="22">SUM(AX17:BA17)</f>
        <v>100</v>
      </c>
      <c r="U17" s="23">
        <f>P17+Q17+R17+S17+T17</f>
        <v>10261.5</v>
      </c>
      <c r="V17" s="26">
        <f t="shared" si="2"/>
        <v>12080</v>
      </c>
      <c r="W17" s="26">
        <f>+AD17-V17</f>
        <v>12079.5</v>
      </c>
      <c r="X17" s="19">
        <v>4</v>
      </c>
      <c r="Y17" s="27">
        <f>J17*12%</f>
        <v>4130.5199999999995</v>
      </c>
      <c r="Z17" s="28">
        <v>0</v>
      </c>
      <c r="AA17" s="29">
        <v>100</v>
      </c>
      <c r="AB17" s="28">
        <f t="shared" ref="AB17" si="23">ROUNDUP(I17*5%/2,2)</f>
        <v>860.53</v>
      </c>
      <c r="AC17" s="30">
        <v>200</v>
      </c>
      <c r="AD17" s="31">
        <f>+O17-U17</f>
        <v>24159.5</v>
      </c>
      <c r="AE17" s="32">
        <f>(+O17-U17)/2</f>
        <v>12079.75</v>
      </c>
      <c r="AF17" s="19">
        <v>4</v>
      </c>
      <c r="AG17" s="20" t="s">
        <v>57</v>
      </c>
      <c r="AH17" s="41" t="s">
        <v>96</v>
      </c>
      <c r="AI17" s="22">
        <f t="shared" ref="AI17" si="24">P17</f>
        <v>1414.39</v>
      </c>
      <c r="AJ17" s="22">
        <f t="shared" ref="AJ17:AJ19" si="25">I17*9%</f>
        <v>3097.89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7686.59</v>
      </c>
      <c r="AT17" s="29">
        <v>200</v>
      </c>
      <c r="AU17" s="22">
        <v>0</v>
      </c>
      <c r="AV17" s="22">
        <f>SUM(AT17:AU17)</f>
        <v>200</v>
      </c>
      <c r="AW17" s="22">
        <f t="shared" ref="AW17" si="26">ROUNDDOWN(I17*5%/2,2)</f>
        <v>860.52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10261.5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19"/>
      <c r="B18" s="20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42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6" t="s">
        <v>2</v>
      </c>
      <c r="X18" s="19"/>
      <c r="Y18" s="27"/>
      <c r="Z18" s="28"/>
      <c r="AA18" s="37"/>
      <c r="AB18" s="28"/>
      <c r="AC18" s="43"/>
      <c r="AD18" s="31"/>
      <c r="AE18" s="32"/>
      <c r="AF18" s="19"/>
      <c r="AG18" s="20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19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 t="shared" si="0"/>
        <v>38413</v>
      </c>
      <c r="G19" s="22">
        <v>1795</v>
      </c>
      <c r="H19" s="22"/>
      <c r="I19" s="22">
        <f t="shared" si="1"/>
        <v>40208</v>
      </c>
      <c r="J19" s="23">
        <f>I19</f>
        <v>40208</v>
      </c>
      <c r="K19" s="24">
        <f>ROUND(J19/6/31/60*(N19+M19*60+L19*6*60),2)</f>
        <v>0</v>
      </c>
      <c r="O19" s="23">
        <f>J19-K19</f>
        <v>40208</v>
      </c>
      <c r="P19" s="22">
        <v>2285.15</v>
      </c>
      <c r="Q19" s="22">
        <f t="shared" ref="Q19" si="27">SUM(AJ19:AR19)</f>
        <v>8145</v>
      </c>
      <c r="R19" s="22">
        <f t="shared" ref="R19" si="28">SUM(AT19:AU19)</f>
        <v>200</v>
      </c>
      <c r="S19" s="22">
        <f t="shared" ref="S19" si="29">ROUNDDOWN(I19*5%/2,2)</f>
        <v>1005.2</v>
      </c>
      <c r="T19" s="22">
        <f t="shared" ref="T19" si="30">SUM(AX19:BA19)</f>
        <v>11448</v>
      </c>
      <c r="U19" s="23">
        <f>P19+Q19+R19+S19+T19</f>
        <v>23083.35</v>
      </c>
      <c r="V19" s="26">
        <f t="shared" si="2"/>
        <v>8562</v>
      </c>
      <c r="W19" s="26">
        <f>+AD19-V19</f>
        <v>8562.6500000000015</v>
      </c>
      <c r="X19" s="19">
        <v>5</v>
      </c>
      <c r="Y19" s="27">
        <f t="shared" ref="Y19" si="31">J19*12%</f>
        <v>4824.96</v>
      </c>
      <c r="Z19" s="28">
        <v>0</v>
      </c>
      <c r="AA19" s="29">
        <v>100</v>
      </c>
      <c r="AB19" s="28">
        <f t="shared" ref="AB19" si="32">ROUNDUP(I19*5%/2,2)</f>
        <v>1005.2</v>
      </c>
      <c r="AC19" s="30">
        <v>200</v>
      </c>
      <c r="AD19" s="31">
        <f>+O19-U19</f>
        <v>17124.650000000001</v>
      </c>
      <c r="AE19" s="32">
        <f>(+O19-U19)/2</f>
        <v>8562.3250000000007</v>
      </c>
      <c r="AF19" s="19">
        <v>5</v>
      </c>
      <c r="AG19" s="20" t="s">
        <v>58</v>
      </c>
      <c r="AH19" s="25" t="s">
        <v>59</v>
      </c>
      <c r="AI19" s="22">
        <f t="shared" ref="AI19" si="33">P19</f>
        <v>2285.15</v>
      </c>
      <c r="AJ19" s="22">
        <f t="shared" si="25"/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4">ROUNDDOWN(I19*5%/2,2)</f>
        <v>1005.2</v>
      </c>
      <c r="AX19" s="22">
        <v>0</v>
      </c>
      <c r="AY19" s="22">
        <v>0</v>
      </c>
      <c r="AZ19" s="22">
        <v>11348</v>
      </c>
      <c r="BA19" s="22">
        <v>100</v>
      </c>
      <c r="BB19" s="22">
        <f>SUM(AX19:BA19)</f>
        <v>11448</v>
      </c>
      <c r="BC19" s="33">
        <f>AI19+AS19+AV19+AW19+BB19</f>
        <v>23083.35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19"/>
      <c r="B20" s="20"/>
      <c r="C20" s="25"/>
      <c r="D20" s="22"/>
      <c r="E20" s="22"/>
      <c r="F20" s="22">
        <f t="shared" si="0"/>
        <v>0</v>
      </c>
      <c r="G20" s="22"/>
      <c r="H20" s="22"/>
      <c r="I20" s="22">
        <f t="shared" si="1"/>
        <v>0</v>
      </c>
      <c r="J20" s="23"/>
      <c r="K20" s="42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 t="shared" si="2"/>
        <v>0</v>
      </c>
      <c r="W20" s="26" t="s">
        <v>2</v>
      </c>
      <c r="X20" s="19"/>
      <c r="Y20" s="27"/>
      <c r="Z20" s="28"/>
      <c r="AA20" s="37"/>
      <c r="AB20" s="28"/>
      <c r="AC20" s="43"/>
      <c r="AD20" s="31"/>
      <c r="AE20" s="32"/>
      <c r="AF20" s="19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19">
        <v>6</v>
      </c>
      <c r="B21" s="4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4">
        <f>ROUND(J21/6/31/60*(N21+M21*60+L21*6*60),2)</f>
        <v>0</v>
      </c>
      <c r="O21" s="23">
        <f>J21-K21</f>
        <v>51304</v>
      </c>
      <c r="P21" s="22">
        <v>4459.28</v>
      </c>
      <c r="Q21" s="22">
        <f t="shared" ref="Q21" si="35">SUM(AJ21:AR21)</f>
        <v>4617.3599999999997</v>
      </c>
      <c r="R21" s="22">
        <f t="shared" ref="R21" si="36">SUM(AT21:AU21)</f>
        <v>200</v>
      </c>
      <c r="S21" s="22">
        <f t="shared" ref="S21" si="37">ROUNDDOWN(I21*5%/2,2)</f>
        <v>1282.5999999999999</v>
      </c>
      <c r="T21" s="22">
        <f t="shared" ref="T21" si="38">SUM(AX21:BA21)</f>
        <v>200</v>
      </c>
      <c r="U21" s="23">
        <f>P21+Q21+R21+S21+T21</f>
        <v>10759.24</v>
      </c>
      <c r="V21" s="26">
        <f t="shared" si="2"/>
        <v>20272</v>
      </c>
      <c r="W21" s="26">
        <f>+AD21-V21</f>
        <v>20272.760000000002</v>
      </c>
      <c r="X21" s="19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39">ROUNDUP(I21*5%/2,2)</f>
        <v>1282.5999999999999</v>
      </c>
      <c r="AC21" s="30">
        <v>200</v>
      </c>
      <c r="AD21" s="31">
        <f>+O21-U21</f>
        <v>40544.76</v>
      </c>
      <c r="AE21" s="32">
        <f>(+O21-U21)/2</f>
        <v>20272.38</v>
      </c>
      <c r="AF21" s="19">
        <v>6</v>
      </c>
      <c r="AG21" s="44" t="s">
        <v>60</v>
      </c>
      <c r="AH21" s="45" t="s">
        <v>79</v>
      </c>
      <c r="AI21" s="22">
        <f t="shared" ref="AI21" si="40">P21</f>
        <v>4459.28</v>
      </c>
      <c r="AJ21" s="22">
        <f t="shared" ref="AJ21" si="41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2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19"/>
      <c r="B22" s="4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42"/>
      <c r="O22" s="23"/>
      <c r="P22" s="22"/>
      <c r="Q22" s="22"/>
      <c r="R22" s="22"/>
      <c r="S22" s="22"/>
      <c r="T22" s="22"/>
      <c r="U22" s="23"/>
      <c r="V22" s="26"/>
      <c r="W22" s="26"/>
      <c r="X22" s="19"/>
      <c r="Y22" s="27"/>
      <c r="Z22" s="28"/>
      <c r="AA22" s="29"/>
      <c r="AB22" s="28"/>
      <c r="AC22" s="30"/>
      <c r="AD22" s="31"/>
      <c r="AE22" s="32"/>
      <c r="AF22" s="19"/>
      <c r="AG22" s="4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19">
        <v>8</v>
      </c>
      <c r="B23" s="20" t="s">
        <v>61</v>
      </c>
      <c r="C23" s="21" t="s">
        <v>53</v>
      </c>
      <c r="D23" s="22">
        <v>34187</v>
      </c>
      <c r="E23" s="22">
        <v>1607</v>
      </c>
      <c r="F23" s="22">
        <f t="shared" si="0"/>
        <v>35794</v>
      </c>
      <c r="G23" s="22">
        <v>1590</v>
      </c>
      <c r="H23" s="22"/>
      <c r="I23" s="22">
        <f t="shared" si="1"/>
        <v>37384</v>
      </c>
      <c r="J23" s="23">
        <f>I23</f>
        <v>37384</v>
      </c>
      <c r="K23" s="24">
        <f>ROUND(J23/6/31/60*(N23+M23*60+L23*6*60),2)</f>
        <v>0</v>
      </c>
      <c r="O23" s="23">
        <f>J23-K23</f>
        <v>37384</v>
      </c>
      <c r="P23" s="22">
        <v>1807.73</v>
      </c>
      <c r="Q23" s="22">
        <f t="shared" ref="Q23" si="43">SUM(AJ23:AR23)</f>
        <v>7566.3700000000008</v>
      </c>
      <c r="R23" s="22">
        <f t="shared" ref="R23" si="44">SUM(AT23:AU23)</f>
        <v>200</v>
      </c>
      <c r="S23" s="22">
        <f t="shared" ref="S23" si="45">ROUNDDOWN(I23*5%/2,2)</f>
        <v>934.6</v>
      </c>
      <c r="T23" s="22">
        <f t="shared" ref="T23" si="46">SUM(AX23:BA23)</f>
        <v>200</v>
      </c>
      <c r="U23" s="23">
        <f>P23+Q23+R23+S23+T23</f>
        <v>10708.7</v>
      </c>
      <c r="V23" s="26">
        <f t="shared" si="2"/>
        <v>13338</v>
      </c>
      <c r="W23" s="26">
        <f>+AD23-V23</f>
        <v>13337.3</v>
      </c>
      <c r="X23" s="19">
        <v>8</v>
      </c>
      <c r="Y23" s="27">
        <f>J23*12%</f>
        <v>4486.08</v>
      </c>
      <c r="Z23" s="28">
        <v>0</v>
      </c>
      <c r="AA23" s="29">
        <v>100</v>
      </c>
      <c r="AB23" s="28">
        <f t="shared" ref="AB23" si="47">ROUNDUP(I23*5%/2,2)</f>
        <v>934.6</v>
      </c>
      <c r="AC23" s="30">
        <v>200</v>
      </c>
      <c r="AD23" s="31">
        <f>+O23-U23</f>
        <v>26675.3</v>
      </c>
      <c r="AE23" s="32">
        <f>(+O23-U23)/2</f>
        <v>13337.65</v>
      </c>
      <c r="AF23" s="19">
        <v>8</v>
      </c>
      <c r="AG23" s="20" t="s">
        <v>61</v>
      </c>
      <c r="AH23" s="21" t="s">
        <v>53</v>
      </c>
      <c r="AI23" s="22">
        <f t="shared" ref="AI23" si="48">P23</f>
        <v>1807.73</v>
      </c>
      <c r="AJ23" s="22">
        <f t="shared" ref="AJ23" si="49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0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19"/>
      <c r="B24" s="20"/>
      <c r="C24" s="21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3"/>
      <c r="K24" s="24"/>
      <c r="O24" s="23"/>
      <c r="P24" s="22"/>
      <c r="Q24" s="22"/>
      <c r="R24" s="22"/>
      <c r="S24" s="22"/>
      <c r="T24" s="22"/>
      <c r="U24" s="23"/>
      <c r="V24" s="26">
        <f t="shared" si="2"/>
        <v>0</v>
      </c>
      <c r="W24" s="26"/>
      <c r="X24" s="19"/>
      <c r="Y24" s="36"/>
      <c r="Z24" s="37"/>
      <c r="AA24" s="46"/>
      <c r="AB24" s="28"/>
      <c r="AC24" s="33"/>
      <c r="AD24" s="38"/>
      <c r="AE24" s="39"/>
      <c r="AF24" s="19"/>
      <c r="AG24" s="20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19">
        <v>9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 t="shared" si="0"/>
        <v>45138</v>
      </c>
      <c r="G25" s="22">
        <v>2109</v>
      </c>
      <c r="H25" s="22"/>
      <c r="I25" s="22">
        <f t="shared" si="1"/>
        <v>47247</v>
      </c>
      <c r="J25" s="23">
        <f>I25</f>
        <v>47247</v>
      </c>
      <c r="K25" s="24">
        <f>ROUND(J25/6/31/60*(N25+M25*60+L25*6*60),2)</f>
        <v>0</v>
      </c>
      <c r="O25" s="23">
        <f>J25-K25</f>
        <v>47247</v>
      </c>
      <c r="P25" s="22">
        <v>3605.95</v>
      </c>
      <c r="Q25" s="22">
        <f t="shared" ref="Q25" si="51">SUM(AJ25:AR25)</f>
        <v>4252.2299999999996</v>
      </c>
      <c r="R25" s="22">
        <f t="shared" ref="R25" si="52">SUM(AT25:AU25)</f>
        <v>200</v>
      </c>
      <c r="S25" s="22">
        <f t="shared" ref="S25" si="53">ROUNDDOWN(I25*5%/2,2)</f>
        <v>1181.17</v>
      </c>
      <c r="T25" s="22">
        <f t="shared" ref="T25" si="54">SUM(AX25:BA25)</f>
        <v>1637.5</v>
      </c>
      <c r="U25" s="23">
        <f>P25+Q25+R25+S25+T25</f>
        <v>10876.849999999999</v>
      </c>
      <c r="V25" s="26">
        <f t="shared" si="2"/>
        <v>18185</v>
      </c>
      <c r="W25" s="26">
        <f>+AD25-V25</f>
        <v>18185.150000000001</v>
      </c>
      <c r="X25" s="19">
        <v>9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5">ROUNDUP(I25*5%/2,2)</f>
        <v>1181.18</v>
      </c>
      <c r="AC25" s="30">
        <v>200</v>
      </c>
      <c r="AD25" s="31">
        <f>+O25-U25</f>
        <v>36370.15</v>
      </c>
      <c r="AE25" s="32">
        <f>(+O25-U25)/2</f>
        <v>18185.075000000001</v>
      </c>
      <c r="AF25" s="19">
        <v>9</v>
      </c>
      <c r="AG25" s="44" t="s">
        <v>62</v>
      </c>
      <c r="AH25" s="41" t="s">
        <v>63</v>
      </c>
      <c r="AI25" s="22">
        <f t="shared" ref="AI25" si="56">P25</f>
        <v>3605.95</v>
      </c>
      <c r="AJ25" s="22">
        <f t="shared" ref="AJ25" si="57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8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19"/>
      <c r="B26" s="20"/>
      <c r="C26" s="21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3"/>
      <c r="K26" s="24"/>
      <c r="O26" s="23"/>
      <c r="P26" s="22"/>
      <c r="Q26" s="22"/>
      <c r="R26" s="22"/>
      <c r="S26" s="22"/>
      <c r="T26" s="22"/>
      <c r="U26" s="23"/>
      <c r="V26" s="26">
        <f t="shared" si="2"/>
        <v>0</v>
      </c>
      <c r="W26" s="26" t="s">
        <v>2</v>
      </c>
      <c r="X26" s="19"/>
      <c r="Y26" s="36"/>
      <c r="Z26" s="37"/>
      <c r="AA26" s="28"/>
      <c r="AB26" s="28"/>
      <c r="AC26" s="33"/>
      <c r="AD26" s="38"/>
      <c r="AE26" s="39"/>
      <c r="AF26" s="19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19">
        <v>10</v>
      </c>
      <c r="B27" s="4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4">
        <f>ROUND(J27/6/31/60*(N27+M27*60+L27*6*60),2)</f>
        <v>0</v>
      </c>
      <c r="O27" s="23">
        <f>J27-K27</f>
        <v>47247</v>
      </c>
      <c r="P27" s="22">
        <v>3605.95</v>
      </c>
      <c r="Q27" s="22">
        <f t="shared" ref="Q27" si="59">SUM(AJ27:AR27)</f>
        <v>4252.2299999999996</v>
      </c>
      <c r="R27" s="22">
        <f t="shared" ref="R27" si="60">SUM(AT27:AU27)</f>
        <v>200</v>
      </c>
      <c r="S27" s="22">
        <f t="shared" ref="S27" si="61">ROUNDDOWN(I27*5%/2,2)</f>
        <v>1181.17</v>
      </c>
      <c r="T27" s="22">
        <f t="shared" ref="T27" si="62">SUM(AX27:BA27)</f>
        <v>100</v>
      </c>
      <c r="U27" s="23">
        <f>P27+Q27+R27+S27+T27</f>
        <v>9339.3499999999985</v>
      </c>
      <c r="V27" s="26">
        <f t="shared" si="2"/>
        <v>18954</v>
      </c>
      <c r="W27" s="26">
        <f>+AD27-V27</f>
        <v>18953.650000000001</v>
      </c>
      <c r="X27" s="19">
        <v>10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3">ROUNDUP(I27*5%/2,2)</f>
        <v>1181.18</v>
      </c>
      <c r="AC27" s="30">
        <v>200</v>
      </c>
      <c r="AD27" s="31">
        <f>+O27-U27</f>
        <v>37907.65</v>
      </c>
      <c r="AE27" s="32">
        <f>(+O27-U27)/2</f>
        <v>18953.825000000001</v>
      </c>
      <c r="AF27" s="19">
        <v>10</v>
      </c>
      <c r="AG27" s="44" t="s">
        <v>64</v>
      </c>
      <c r="AH27" s="21" t="s">
        <v>63</v>
      </c>
      <c r="AI27" s="22">
        <f t="shared" ref="AI27" si="64">P27</f>
        <v>3605.95</v>
      </c>
      <c r="AJ27" s="22">
        <f t="shared" ref="AJ27" si="65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6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19"/>
      <c r="B28" s="47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48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6"/>
      <c r="X28" s="19"/>
      <c r="Y28" s="49"/>
      <c r="Z28" s="23"/>
      <c r="AA28" s="23"/>
      <c r="AB28" s="28"/>
      <c r="AC28" s="33"/>
      <c r="AD28" s="38"/>
      <c r="AE28" s="39"/>
      <c r="AF28" s="19"/>
      <c r="AG28" s="47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19">
        <v>11</v>
      </c>
      <c r="B29" s="20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4">
        <f>ROUND(J29/6/31/60*(N29+M29*60+L29*6*60),2)</f>
        <v>0</v>
      </c>
      <c r="O29" s="23">
        <f>J29-K29</f>
        <v>34310</v>
      </c>
      <c r="P29" s="22">
        <v>1399.65</v>
      </c>
      <c r="Q29" s="22">
        <f t="shared" ref="Q29" si="67">SUM(AJ29:AR29)</f>
        <v>9771.7899999999991</v>
      </c>
      <c r="R29" s="22">
        <f t="shared" ref="R29" si="68">SUM(AT29:AU29)</f>
        <v>1113.6599999999999</v>
      </c>
      <c r="S29" s="22">
        <f t="shared" ref="S29" si="69">ROUNDDOWN(I29*5%/2,2)</f>
        <v>857.75</v>
      </c>
      <c r="T29" s="22">
        <f t="shared" ref="T29" si="70">SUM(AX29:BA29)</f>
        <v>13956.59</v>
      </c>
      <c r="U29" s="23">
        <f>P29+Q29+R29+S29+T29</f>
        <v>27099.439999999999</v>
      </c>
      <c r="V29" s="26">
        <f t="shared" si="2"/>
        <v>3605</v>
      </c>
      <c r="W29" s="26">
        <f>+AD29-V29</f>
        <v>3605.5600000000013</v>
      </c>
      <c r="X29" s="19">
        <v>11</v>
      </c>
      <c r="Y29" s="27">
        <f>J29*12%</f>
        <v>4117.2</v>
      </c>
      <c r="Z29" s="28">
        <v>0</v>
      </c>
      <c r="AA29" s="29">
        <v>100</v>
      </c>
      <c r="AB29" s="28">
        <f t="shared" ref="AB29" si="71">ROUNDUP(I29*5%/2,2)</f>
        <v>857.75</v>
      </c>
      <c r="AC29" s="30">
        <v>200</v>
      </c>
      <c r="AD29" s="31">
        <f>+O29-U29</f>
        <v>7210.5600000000013</v>
      </c>
      <c r="AE29" s="32">
        <f>(+O29-U29)/2</f>
        <v>3605.2800000000007</v>
      </c>
      <c r="AF29" s="19">
        <v>11</v>
      </c>
      <c r="AG29" s="20" t="s">
        <v>65</v>
      </c>
      <c r="AH29" s="41" t="s">
        <v>54</v>
      </c>
      <c r="AI29" s="22">
        <f t="shared" ref="AI29" si="72">P29</f>
        <v>1399.65</v>
      </c>
      <c r="AJ29" s="22">
        <f t="shared" ref="AJ29" si="73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>
        <v>655.56</v>
      </c>
      <c r="AS29" s="22">
        <f>SUM(AJ29:AR29)</f>
        <v>9771.7899999999991</v>
      </c>
      <c r="AT29" s="29">
        <v>200</v>
      </c>
      <c r="AU29" s="22">
        <v>913.66</v>
      </c>
      <c r="AV29" s="22">
        <f>SUM(AT29:AU29)</f>
        <v>1113.6599999999999</v>
      </c>
      <c r="AW29" s="22">
        <f t="shared" ref="AW29" si="74">ROUNDDOWN(I29*5%/2,2)</f>
        <v>857.75</v>
      </c>
      <c r="AX29" s="22">
        <v>3314.59</v>
      </c>
      <c r="AY29" s="22">
        <v>0</v>
      </c>
      <c r="AZ29" s="22">
        <v>10542</v>
      </c>
      <c r="BA29" s="22">
        <v>100</v>
      </c>
      <c r="BB29" s="22">
        <f>SUM(AX29:BA29)</f>
        <v>13956.59</v>
      </c>
      <c r="BC29" s="33">
        <f>AI29+AS29+AV29+AW29+BB29</f>
        <v>27099.439999999999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19"/>
      <c r="B30" s="20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42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6" t="s">
        <v>2</v>
      </c>
      <c r="X30" s="19"/>
      <c r="Y30" s="27"/>
      <c r="Z30" s="28"/>
      <c r="AA30" s="37"/>
      <c r="AB30" s="28"/>
      <c r="AC30" s="43"/>
      <c r="AD30" s="31"/>
      <c r="AE30" s="32"/>
      <c r="AF30" s="19"/>
      <c r="AG30" s="20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19">
        <v>12</v>
      </c>
      <c r="B31" s="20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4">
        <f>ROUND(J31/6/31/60*(N31+M31*60+L31*6*60),2)</f>
        <v>0</v>
      </c>
      <c r="O31" s="23">
        <f>J31-K31</f>
        <v>32245</v>
      </c>
      <c r="P31" s="22">
        <v>1125.52</v>
      </c>
      <c r="Q31" s="22">
        <f t="shared" ref="Q31" si="75">SUM(AJ31:AR31)</f>
        <v>3557.6099999999997</v>
      </c>
      <c r="R31" s="22">
        <f t="shared" ref="R31" si="76">SUM(AT31:AU31)</f>
        <v>200</v>
      </c>
      <c r="S31" s="22">
        <f t="shared" ref="S31" si="77">ROUNDDOWN(I31*5%/2,2)</f>
        <v>806.12</v>
      </c>
      <c r="T31" s="22">
        <f t="shared" ref="T31" si="78">SUM(AX31:BA31)</f>
        <v>100</v>
      </c>
      <c r="U31" s="23">
        <f>P31+Q31+R31+S31+T31</f>
        <v>5789.2499999999991</v>
      </c>
      <c r="V31" s="26">
        <f t="shared" si="2"/>
        <v>13228</v>
      </c>
      <c r="W31" s="26">
        <f>+AD31-V31</f>
        <v>13227.75</v>
      </c>
      <c r="X31" s="19">
        <v>12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79">ROUNDUP(I31*5%/2,2)</f>
        <v>806.13</v>
      </c>
      <c r="AC31" s="30">
        <v>200</v>
      </c>
      <c r="AD31" s="31">
        <f>+O31-U31</f>
        <v>26455.75</v>
      </c>
      <c r="AE31" s="32">
        <f>(+O31-U31)/2</f>
        <v>13227.875</v>
      </c>
      <c r="AF31" s="19">
        <v>12</v>
      </c>
      <c r="AG31" s="20" t="s">
        <v>66</v>
      </c>
      <c r="AH31" s="41" t="s">
        <v>54</v>
      </c>
      <c r="AI31" s="22">
        <f t="shared" ref="AI31" si="80">P31</f>
        <v>1125.52</v>
      </c>
      <c r="AJ31" s="22">
        <f t="shared" ref="AJ31" si="81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2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19"/>
      <c r="B32" s="20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42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6" t="s">
        <v>2</v>
      </c>
      <c r="X32" s="19"/>
      <c r="Y32" s="27"/>
      <c r="Z32" s="28"/>
      <c r="AA32" s="37"/>
      <c r="AB32" s="28"/>
      <c r="AC32" s="43"/>
      <c r="AD32" s="31"/>
      <c r="AE32" s="32"/>
      <c r="AF32" s="19"/>
      <c r="AG32" s="20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19">
        <v>13</v>
      </c>
      <c r="B33" s="20" t="s">
        <v>67</v>
      </c>
      <c r="C33" s="41" t="s">
        <v>53</v>
      </c>
      <c r="D33" s="22">
        <v>29165</v>
      </c>
      <c r="E33" s="22">
        <v>1540</v>
      </c>
      <c r="F33" s="22">
        <v>35434</v>
      </c>
      <c r="G33" s="22">
        <v>1590</v>
      </c>
      <c r="H33" s="22"/>
      <c r="I33" s="22">
        <f t="shared" si="1"/>
        <v>37024</v>
      </c>
      <c r="J33" s="23">
        <f>I33</f>
        <v>37024</v>
      </c>
      <c r="K33" s="24">
        <f>ROUND(J33/6/31/60*(N33+M33*60+L33*6*60),2)</f>
        <v>0</v>
      </c>
      <c r="O33" s="23">
        <f>J33-K33</f>
        <v>37024</v>
      </c>
      <c r="P33" s="22">
        <v>1759.94</v>
      </c>
      <c r="Q33" s="22">
        <f t="shared" ref="Q33" si="83">SUM(AJ33:AR33)</f>
        <v>8685.8799999999992</v>
      </c>
      <c r="R33" s="22">
        <f t="shared" ref="R33" si="84">SUM(AT33:AU33)</f>
        <v>200</v>
      </c>
      <c r="S33" s="22">
        <f t="shared" ref="S33" si="85">ROUNDDOWN(I33*5%/2,2)</f>
        <v>925.6</v>
      </c>
      <c r="T33" s="22">
        <f t="shared" ref="T33" si="86">SUM(AX33:BA33)</f>
        <v>100</v>
      </c>
      <c r="U33" s="23">
        <f>P33+Q33+R33+S33+T33</f>
        <v>11671.42</v>
      </c>
      <c r="V33" s="26">
        <f t="shared" si="2"/>
        <v>12676</v>
      </c>
      <c r="W33" s="26">
        <f>+AD33-V33</f>
        <v>12676.580000000002</v>
      </c>
      <c r="X33" s="19">
        <v>13</v>
      </c>
      <c r="Y33" s="27">
        <f>J33*12%</f>
        <v>4442.88</v>
      </c>
      <c r="Z33" s="28">
        <v>0</v>
      </c>
      <c r="AA33" s="29">
        <v>100</v>
      </c>
      <c r="AB33" s="28">
        <f t="shared" ref="AB33" si="87">ROUNDUP(I33*5%/2,2)</f>
        <v>925.6</v>
      </c>
      <c r="AC33" s="30">
        <v>200</v>
      </c>
      <c r="AD33" s="31">
        <f>+O33-U33</f>
        <v>25352.58</v>
      </c>
      <c r="AE33" s="32">
        <f>(+O33-U33)/2</f>
        <v>12676.29</v>
      </c>
      <c r="AF33" s="19">
        <v>13</v>
      </c>
      <c r="AG33" s="20" t="s">
        <v>67</v>
      </c>
      <c r="AH33" s="41" t="s">
        <v>53</v>
      </c>
      <c r="AI33" s="22">
        <f t="shared" ref="AI33" si="88">P33</f>
        <v>1759.94</v>
      </c>
      <c r="AJ33" s="22">
        <f t="shared" ref="AJ33" si="89">I33*9%</f>
        <v>3332.16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8685.8799999999992</v>
      </c>
      <c r="AT33" s="29">
        <v>200</v>
      </c>
      <c r="AU33" s="22">
        <v>0</v>
      </c>
      <c r="AV33" s="22">
        <f>SUM(AT33:AU33)</f>
        <v>200</v>
      </c>
      <c r="AW33" s="22">
        <f t="shared" ref="AW33" si="90">ROUNDDOWN(I33*5%/2,2)</f>
        <v>925.6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11671.42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19"/>
      <c r="B34" s="20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42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6" t="s">
        <v>2</v>
      </c>
      <c r="X34" s="19"/>
      <c r="Y34" s="27"/>
      <c r="Z34" s="28"/>
      <c r="AA34" s="37"/>
      <c r="AB34" s="28"/>
      <c r="AC34" s="43"/>
      <c r="AD34" s="31"/>
      <c r="AE34" s="32"/>
      <c r="AF34" s="19"/>
      <c r="AG34" s="20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19">
        <v>14</v>
      </c>
      <c r="B35" s="20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4">
        <f>ROUND(J35/6/31/60*(N35+M35*60+L35*6*60),2)</f>
        <v>0</v>
      </c>
      <c r="O35" s="23">
        <f>J35-K35</f>
        <v>47247</v>
      </c>
      <c r="P35" s="22">
        <v>3605.95</v>
      </c>
      <c r="Q35" s="22">
        <f t="shared" ref="Q35" si="91">SUM(AJ35:AR35)</f>
        <v>11442.93</v>
      </c>
      <c r="R35" s="22">
        <f t="shared" ref="R35" si="92">SUM(AT35:AU35)</f>
        <v>200</v>
      </c>
      <c r="S35" s="22">
        <f t="shared" ref="S35" si="93">ROUNDDOWN(I35*5%/2,2)</f>
        <v>1181.17</v>
      </c>
      <c r="T35" s="22">
        <f t="shared" ref="T35" si="94">SUM(AX35:BA35)</f>
        <v>7991.88</v>
      </c>
      <c r="U35" s="23">
        <f>P35+Q35+R35+S35+T35</f>
        <v>24421.930000000004</v>
      </c>
      <c r="V35" s="26">
        <f t="shared" si="2"/>
        <v>11413</v>
      </c>
      <c r="W35" s="26">
        <f>+AD35-V35</f>
        <v>11412.069999999996</v>
      </c>
      <c r="X35" s="19">
        <v>14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5">ROUNDUP(I35*5%/2,2)</f>
        <v>1181.18</v>
      </c>
      <c r="AC35" s="30">
        <v>200</v>
      </c>
      <c r="AD35" s="31">
        <f>+O35-U35</f>
        <v>22825.069999999996</v>
      </c>
      <c r="AE35" s="32">
        <f>(+O35-U35)/2</f>
        <v>11412.534999999998</v>
      </c>
      <c r="AF35" s="19">
        <v>14</v>
      </c>
      <c r="AG35" s="20" t="s">
        <v>68</v>
      </c>
      <c r="AH35" s="21" t="s">
        <v>86</v>
      </c>
      <c r="AI35" s="22">
        <f t="shared" ref="AI35" si="96">P35</f>
        <v>3605.95</v>
      </c>
      <c r="AJ35" s="22">
        <f t="shared" ref="AJ35" si="97">I35*9%</f>
        <v>4252.2299999999996</v>
      </c>
      <c r="AK35" s="22">
        <v>4201.8100000000004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11442.93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8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24421.930000000004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19"/>
      <c r="B36" s="20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4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6"/>
      <c r="X36" s="19"/>
      <c r="Y36" s="36"/>
      <c r="Z36" s="37"/>
      <c r="AA36" s="28"/>
      <c r="AB36" s="28"/>
      <c r="AC36" s="33"/>
      <c r="AD36" s="38"/>
      <c r="AE36" s="39"/>
      <c r="AF36" s="19"/>
      <c r="AG36" s="20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19">
        <v>15</v>
      </c>
      <c r="B37" s="20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51">
        <f>ROUND(J37/6/31/60*(N37+M37*60+L37*6*60),2)</f>
        <v>2231.9899999999998</v>
      </c>
      <c r="L37" s="25">
        <v>1</v>
      </c>
      <c r="M37" s="25">
        <v>6</v>
      </c>
      <c r="N37" s="25">
        <v>6</v>
      </c>
      <c r="O37" s="23">
        <f>J37-K37</f>
        <v>32078.010000000002</v>
      </c>
      <c r="P37" s="22">
        <v>1399.65</v>
      </c>
      <c r="Q37" s="22">
        <f t="shared" ref="Q37" si="99">SUM(AJ37:AR37)</f>
        <v>7709.369999999999</v>
      </c>
      <c r="R37" s="22">
        <f t="shared" ref="R37" si="100">SUM(AT37:AU37)</f>
        <v>200</v>
      </c>
      <c r="S37" s="22">
        <f t="shared" ref="S37" si="101">ROUNDDOWN(I37*5%/2,2)</f>
        <v>857.75</v>
      </c>
      <c r="T37" s="22">
        <f t="shared" ref="T37" si="102">SUM(AX37:BA37)</f>
        <v>2909</v>
      </c>
      <c r="U37" s="23">
        <f>P37+Q37+R37+S37+T37</f>
        <v>13075.769999999999</v>
      </c>
      <c r="V37" s="26">
        <f t="shared" si="2"/>
        <v>9501</v>
      </c>
      <c r="W37" s="26">
        <f>+AD37-V37</f>
        <v>9501.2400000000052</v>
      </c>
      <c r="X37" s="19">
        <v>15</v>
      </c>
      <c r="Y37" s="27">
        <f>J37*12%</f>
        <v>4117.2</v>
      </c>
      <c r="Z37" s="28">
        <v>0</v>
      </c>
      <c r="AA37" s="29">
        <v>100</v>
      </c>
      <c r="AB37" s="28">
        <f t="shared" ref="AB37" si="103">ROUNDUP(I37*5%/2,2)</f>
        <v>857.75</v>
      </c>
      <c r="AC37" s="30">
        <v>200</v>
      </c>
      <c r="AD37" s="31">
        <f>+O37-U37</f>
        <v>19002.240000000005</v>
      </c>
      <c r="AE37" s="32">
        <f>(+O37-U37)/2</f>
        <v>9501.1200000000026</v>
      </c>
      <c r="AF37" s="19">
        <v>15</v>
      </c>
      <c r="AG37" s="20" t="s">
        <v>69</v>
      </c>
      <c r="AH37" s="21" t="s">
        <v>54</v>
      </c>
      <c r="AI37" s="22">
        <f t="shared" ref="AI37" si="104">P37</f>
        <v>1399.65</v>
      </c>
      <c r="AJ37" s="22">
        <f t="shared" ref="AJ37" si="105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6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19"/>
      <c r="B38" s="109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114"/>
      <c r="X38" s="115"/>
      <c r="Y38" s="116"/>
      <c r="Z38" s="117"/>
      <c r="AA38" s="118"/>
      <c r="AB38" s="118"/>
      <c r="AC38" s="119"/>
      <c r="AD38" s="38"/>
      <c r="AE38" s="39"/>
      <c r="AF38" s="120"/>
      <c r="AG38" s="109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124"/>
      <c r="B39" s="125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129"/>
      <c r="X39" s="130"/>
      <c r="Y39" s="131"/>
      <c r="Z39" s="96"/>
      <c r="AA39" s="102"/>
      <c r="AB39" s="132"/>
      <c r="AC39" s="103"/>
      <c r="AD39" s="104"/>
      <c r="AE39" s="133"/>
      <c r="AF39" s="124"/>
      <c r="AG39" s="125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x14ac:dyDescent="0.35">
      <c r="A40" s="136"/>
      <c r="B40" s="137" t="s">
        <v>70</v>
      </c>
      <c r="D40" s="138">
        <f>SUM(D11:D37)</f>
        <v>496528</v>
      </c>
      <c r="E40" s="138">
        <f t="shared" ref="E40:G40" si="107">SUM(E11:E37)</f>
        <v>24485</v>
      </c>
      <c r="F40" s="138">
        <f t="shared" si="107"/>
        <v>527907</v>
      </c>
      <c r="G40" s="138">
        <f t="shared" si="107"/>
        <v>24483</v>
      </c>
      <c r="H40" s="138">
        <f>SUM(H11:H37)</f>
        <v>0</v>
      </c>
      <c r="I40" s="138">
        <f>SUM(I11:I37)</f>
        <v>552390</v>
      </c>
      <c r="J40" s="138">
        <f>SUM(J11:J37)</f>
        <v>552390</v>
      </c>
      <c r="K40" s="138">
        <f>SUM(K11:K37)</f>
        <v>5229.5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8">SUM(O11:O37)</f>
        <v>547160.5</v>
      </c>
      <c r="P40" s="138">
        <f t="shared" si="108"/>
        <v>31532.720000000005</v>
      </c>
      <c r="Q40" s="138">
        <f t="shared" si="108"/>
        <v>102826.01999999999</v>
      </c>
      <c r="R40" s="138">
        <f t="shared" si="108"/>
        <v>5512.54</v>
      </c>
      <c r="S40" s="138">
        <f t="shared" si="108"/>
        <v>13809.720000000001</v>
      </c>
      <c r="T40" s="138">
        <f t="shared" si="108"/>
        <v>63144.159999999996</v>
      </c>
      <c r="U40" s="138">
        <f t="shared" si="108"/>
        <v>216825.16</v>
      </c>
      <c r="V40" s="138">
        <f t="shared" si="108"/>
        <v>165168</v>
      </c>
      <c r="W40" s="138">
        <f t="shared" si="108"/>
        <v>165167.34000000003</v>
      </c>
      <c r="X40" s="139"/>
      <c r="Y40" s="140">
        <f t="shared" ref="Y40:AE40" si="109">SUM(Y11:Y37)</f>
        <v>66286.799999999988</v>
      </c>
      <c r="Z40" s="138">
        <f t="shared" si="109"/>
        <v>0</v>
      </c>
      <c r="AA40" s="138">
        <f t="shared" si="109"/>
        <v>1400</v>
      </c>
      <c r="AB40" s="138">
        <f t="shared" si="109"/>
        <v>13809.78</v>
      </c>
      <c r="AC40" s="139">
        <f t="shared" si="109"/>
        <v>2800</v>
      </c>
      <c r="AD40" s="140">
        <f t="shared" si="109"/>
        <v>330335.33999999997</v>
      </c>
      <c r="AE40" s="141">
        <f t="shared" si="109"/>
        <v>165167.66999999998</v>
      </c>
      <c r="AF40" s="136"/>
      <c r="AG40" s="137" t="s">
        <v>70</v>
      </c>
      <c r="AI40" s="138">
        <f t="shared" ref="AI40:BC40" si="110">SUM(AI11:AI37)</f>
        <v>31532.720000000005</v>
      </c>
      <c r="AJ40" s="138">
        <f t="shared" si="110"/>
        <v>49715.1</v>
      </c>
      <c r="AK40" s="138">
        <f t="shared" si="110"/>
        <v>12369.53</v>
      </c>
      <c r="AL40" s="138">
        <f t="shared" si="110"/>
        <v>0</v>
      </c>
      <c r="AM40" s="138">
        <f t="shared" si="110"/>
        <v>0</v>
      </c>
      <c r="AN40" s="138">
        <f t="shared" si="110"/>
        <v>0</v>
      </c>
      <c r="AO40" s="138">
        <f t="shared" si="110"/>
        <v>0</v>
      </c>
      <c r="AP40" s="138">
        <f t="shared" si="110"/>
        <v>31485.81</v>
      </c>
      <c r="AQ40" s="138">
        <f t="shared" si="110"/>
        <v>4666.66</v>
      </c>
      <c r="AR40" s="138">
        <f t="shared" si="110"/>
        <v>4588.92</v>
      </c>
      <c r="AS40" s="138">
        <f t="shared" si="110"/>
        <v>102826.01999999999</v>
      </c>
      <c r="AT40" s="138">
        <f t="shared" si="110"/>
        <v>2800</v>
      </c>
      <c r="AU40" s="138">
        <f t="shared" si="110"/>
        <v>2712.54</v>
      </c>
      <c r="AV40" s="138">
        <f t="shared" si="110"/>
        <v>5512.54</v>
      </c>
      <c r="AW40" s="138">
        <f t="shared" si="110"/>
        <v>13809.720000000001</v>
      </c>
      <c r="AX40" s="138">
        <f t="shared" si="110"/>
        <v>27893.07</v>
      </c>
      <c r="AY40" s="138">
        <f t="shared" si="110"/>
        <v>0</v>
      </c>
      <c r="AZ40" s="138">
        <f t="shared" si="110"/>
        <v>33851.089999999997</v>
      </c>
      <c r="BA40" s="138">
        <f t="shared" si="110"/>
        <v>1400</v>
      </c>
      <c r="BB40" s="138">
        <f t="shared" si="110"/>
        <v>63144.159999999996</v>
      </c>
      <c r="BC40" s="139">
        <f t="shared" si="110"/>
        <v>216825.16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150" t="s">
        <v>2</v>
      </c>
      <c r="X41" s="119"/>
      <c r="Y41" s="151"/>
      <c r="Z41" s="149"/>
      <c r="AA41" s="148"/>
      <c r="AB41" s="149"/>
      <c r="AC41" s="119"/>
      <c r="AD41" s="104"/>
      <c r="AE41" s="105"/>
      <c r="AF41" s="145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ht="23.1" customHeight="1" x14ac:dyDescent="0.35">
      <c r="B42" s="7"/>
      <c r="D42" s="5"/>
      <c r="H42" s="5"/>
      <c r="I42" s="5"/>
      <c r="J42" s="5"/>
      <c r="K42" s="2"/>
      <c r="L42" s="5"/>
      <c r="M42" s="5"/>
      <c r="N42" s="5"/>
      <c r="P42" s="153"/>
      <c r="Q42" s="5"/>
      <c r="R42" s="5"/>
      <c r="U42" s="5"/>
      <c r="V42" s="374"/>
      <c r="W42" s="374"/>
      <c r="X42" s="5"/>
      <c r="Y42" s="2" t="s">
        <v>2</v>
      </c>
      <c r="Z42" s="2"/>
      <c r="AA42" s="5" t="s">
        <v>2</v>
      </c>
      <c r="AB42" s="2"/>
      <c r="AC42" s="154"/>
      <c r="AD42" s="154"/>
      <c r="AE42" s="168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11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154"/>
      <c r="AD43" s="154"/>
      <c r="AE43" s="168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154"/>
      <c r="AD44" s="154"/>
      <c r="AE44" s="168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154"/>
      <c r="AD45" s="154"/>
      <c r="AE45" s="168"/>
      <c r="AF45" s="155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156"/>
      <c r="AD46" s="156"/>
      <c r="AE46" s="143"/>
      <c r="AF46" s="164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29">
    <mergeCell ref="AG47:AI47"/>
    <mergeCell ref="B46:D46"/>
    <mergeCell ref="I46:O46"/>
    <mergeCell ref="R46:T46"/>
    <mergeCell ref="W46:AB46"/>
    <mergeCell ref="AG46:AI46"/>
    <mergeCell ref="B43:D43"/>
    <mergeCell ref="I43:O43"/>
    <mergeCell ref="R43:T43"/>
    <mergeCell ref="W43:AB43"/>
    <mergeCell ref="B47:D47"/>
    <mergeCell ref="I47:O47"/>
    <mergeCell ref="R47:T47"/>
    <mergeCell ref="W47:AB47"/>
    <mergeCell ref="AG43:AI43"/>
    <mergeCell ref="O4:S4"/>
    <mergeCell ref="AP4:AU4"/>
    <mergeCell ref="O5:S5"/>
    <mergeCell ref="AP5:AU5"/>
    <mergeCell ref="V42:W42"/>
    <mergeCell ref="F7:F9"/>
    <mergeCell ref="G7:G9"/>
    <mergeCell ref="AQ7:AQ9"/>
    <mergeCell ref="O1:S1"/>
    <mergeCell ref="AP1:AU1"/>
    <mergeCell ref="O2:S2"/>
    <mergeCell ref="AP2:AU2"/>
    <mergeCell ref="O3:S3"/>
    <mergeCell ref="AP3:AU3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7B1-6400-48CC-A7C0-8124D859801E}">
  <sheetPr>
    <pageSetUpPr fitToPage="1"/>
  </sheetPr>
  <dimension ref="A1:IK47"/>
  <sheetViews>
    <sheetView view="pageBreakPreview" topLeftCell="Y1" zoomScale="62" zoomScaleNormal="60" workbookViewId="0">
      <pane xSplit="12" ySplit="10" topLeftCell="AS11" activePane="bottomRight" state="frozen"/>
      <selection activeCell="Y1" sqref="Y1"/>
      <selection pane="topRight" activeCell="AK1" sqref="AK1"/>
      <selection pane="bottomLeft" activeCell="Y11" sqref="Y11"/>
      <selection pane="bottomRight" activeCell="AX7" sqref="AX7"/>
    </sheetView>
  </sheetViews>
  <sheetFormatPr defaultColWidth="9.140625" defaultRowHeight="23.1" customHeight="1" x14ac:dyDescent="0.35"/>
  <cols>
    <col min="1" max="1" width="4.85546875" style="3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152" customWidth="1"/>
    <col min="30" max="30" width="16.85546875" style="152" customWidth="1"/>
    <col min="31" max="31" width="17.28515625" style="167" customWidth="1"/>
    <col min="32" max="32" width="4.85546875" style="152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68" width="9.140625" style="152"/>
    <col min="69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97</v>
      </c>
      <c r="P4" s="371"/>
      <c r="Q4" s="371"/>
      <c r="R4" s="371"/>
      <c r="S4" s="371"/>
      <c r="AK4" s="155"/>
      <c r="AP4" s="372" t="s">
        <v>98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152" t="s">
        <v>2</v>
      </c>
    </row>
    <row r="7" spans="1:245" s="65" customFormat="1" ht="23.1" customHeight="1" x14ac:dyDescent="0.35">
      <c r="A7" s="52"/>
      <c r="B7" s="53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O7" s="54" t="s">
        <v>5</v>
      </c>
      <c r="P7" s="53" t="s">
        <v>6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56" t="s">
        <v>15</v>
      </c>
      <c r="X7" s="57"/>
      <c r="Y7" s="58" t="s">
        <v>16</v>
      </c>
      <c r="Z7" s="59" t="s">
        <v>8</v>
      </c>
      <c r="AA7" s="53" t="s">
        <v>17</v>
      </c>
      <c r="AB7" s="55" t="s">
        <v>18</v>
      </c>
      <c r="AC7" s="60" t="s">
        <v>19</v>
      </c>
      <c r="AD7" s="61"/>
      <c r="AE7" s="62"/>
      <c r="AF7" s="52"/>
      <c r="AG7" s="53"/>
      <c r="AH7" s="53"/>
      <c r="AI7" s="53" t="s">
        <v>103</v>
      </c>
      <c r="AJ7" s="63" t="s">
        <v>7</v>
      </c>
      <c r="AK7" s="59" t="s">
        <v>8</v>
      </c>
      <c r="AL7" s="59" t="s">
        <v>8</v>
      </c>
      <c r="AM7" s="59" t="s">
        <v>8</v>
      </c>
      <c r="AN7" s="59" t="s">
        <v>8</v>
      </c>
      <c r="AO7" s="59"/>
      <c r="AP7" s="59"/>
      <c r="AQ7" s="365" t="s">
        <v>89</v>
      </c>
      <c r="AR7" s="59" t="s">
        <v>105</v>
      </c>
      <c r="AS7" s="53" t="s">
        <v>9</v>
      </c>
      <c r="AT7" s="63" t="s">
        <v>10</v>
      </c>
      <c r="AU7" s="59" t="s">
        <v>11</v>
      </c>
      <c r="AV7" s="53" t="s">
        <v>9</v>
      </c>
      <c r="AW7" s="53" t="s">
        <v>12</v>
      </c>
      <c r="AX7" s="63" t="s">
        <v>106</v>
      </c>
      <c r="AY7" s="59" t="s">
        <v>13</v>
      </c>
      <c r="AZ7" s="59" t="s">
        <v>14</v>
      </c>
      <c r="BA7" s="59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66" t="s">
        <v>20</v>
      </c>
      <c r="B8" s="65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O8" s="67" t="s">
        <v>25</v>
      </c>
      <c r="P8" s="65" t="s">
        <v>30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70" t="s">
        <v>45</v>
      </c>
      <c r="X8" s="71" t="s">
        <v>20</v>
      </c>
      <c r="Y8" s="72"/>
      <c r="Z8" s="73" t="s">
        <v>33</v>
      </c>
      <c r="AA8" s="74"/>
      <c r="AB8" s="75" t="s">
        <v>39</v>
      </c>
      <c r="AC8" s="76"/>
      <c r="AD8" s="61"/>
      <c r="AE8" s="62"/>
      <c r="AF8" s="77" t="s">
        <v>20</v>
      </c>
      <c r="AG8" s="65" t="s">
        <v>21</v>
      </c>
      <c r="AH8" s="65" t="s">
        <v>22</v>
      </c>
      <c r="AI8" s="65" t="s">
        <v>46</v>
      </c>
      <c r="AJ8" s="73" t="s">
        <v>104</v>
      </c>
      <c r="AK8" s="73" t="s">
        <v>25</v>
      </c>
      <c r="AL8" s="73" t="s">
        <v>31</v>
      </c>
      <c r="AM8" s="73" t="s">
        <v>32</v>
      </c>
      <c r="AN8" s="73" t="s">
        <v>33</v>
      </c>
      <c r="AO8" s="73" t="s">
        <v>34</v>
      </c>
      <c r="AP8" s="73" t="s">
        <v>35</v>
      </c>
      <c r="AQ8" s="366"/>
      <c r="AR8" s="73" t="s">
        <v>36</v>
      </c>
      <c r="AS8" s="65" t="s">
        <v>8</v>
      </c>
      <c r="AT8" s="73" t="s">
        <v>37</v>
      </c>
      <c r="AU8" s="73" t="s">
        <v>38</v>
      </c>
      <c r="AV8" s="65" t="s">
        <v>10</v>
      </c>
      <c r="AW8" s="65" t="s">
        <v>39</v>
      </c>
      <c r="AX8" s="73" t="s">
        <v>25</v>
      </c>
      <c r="AY8" s="73" t="s">
        <v>25</v>
      </c>
      <c r="AZ8" s="73" t="s">
        <v>40</v>
      </c>
      <c r="BA8" s="73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78"/>
      <c r="B9" s="79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O9" s="79"/>
      <c r="P9" s="79" t="s">
        <v>46</v>
      </c>
      <c r="Q9" s="79" t="s">
        <v>49</v>
      </c>
      <c r="R9" s="79" t="s">
        <v>49</v>
      </c>
      <c r="S9" s="82"/>
      <c r="T9" s="79" t="s">
        <v>49</v>
      </c>
      <c r="U9" s="79"/>
      <c r="V9" s="83"/>
      <c r="W9" s="83"/>
      <c r="X9" s="84"/>
      <c r="Y9" s="85"/>
      <c r="Z9" s="86"/>
      <c r="AA9" s="87"/>
      <c r="AB9" s="81"/>
      <c r="AC9" s="88"/>
      <c r="AD9" s="61"/>
      <c r="AE9" s="62"/>
      <c r="AF9" s="78"/>
      <c r="AG9" s="79"/>
      <c r="AH9" s="80"/>
      <c r="AI9" s="80"/>
      <c r="AJ9" s="89" t="s">
        <v>47</v>
      </c>
      <c r="AK9" s="89" t="s">
        <v>36</v>
      </c>
      <c r="AL9" s="86" t="s">
        <v>36</v>
      </c>
      <c r="AM9" s="86" t="s">
        <v>36</v>
      </c>
      <c r="AN9" s="86"/>
      <c r="AO9" s="86"/>
      <c r="AP9" s="86"/>
      <c r="AQ9" s="367"/>
      <c r="AR9" s="90" t="s">
        <v>48</v>
      </c>
      <c r="AS9" s="79" t="s">
        <v>49</v>
      </c>
      <c r="AT9" s="86" t="s">
        <v>50</v>
      </c>
      <c r="AU9" s="86" t="s">
        <v>36</v>
      </c>
      <c r="AV9" s="79" t="s">
        <v>49</v>
      </c>
      <c r="AW9" s="82"/>
      <c r="AX9" s="86" t="s">
        <v>36</v>
      </c>
      <c r="AY9" s="86" t="s">
        <v>36</v>
      </c>
      <c r="AZ9" s="86" t="s">
        <v>51</v>
      </c>
      <c r="BA9" s="86"/>
      <c r="BB9" s="79" t="s">
        <v>49</v>
      </c>
      <c r="BC9" s="88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91" t="s">
        <v>2</v>
      </c>
      <c r="B10" s="92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99"/>
      <c r="X10" s="100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91" t="s">
        <v>2</v>
      </c>
      <c r="AG10" s="45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19">
        <v>1</v>
      </c>
      <c r="B11" s="20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4">
        <f>ROUND(J11/6/31/60*(N11+M11*60+L11*6*60),2)</f>
        <v>0</v>
      </c>
      <c r="L11" s="25">
        <v>0</v>
      </c>
      <c r="M11" s="25">
        <v>0</v>
      </c>
      <c r="N11" s="25"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6">
        <f>+AD11-V11</f>
        <v>15525.689999999999</v>
      </c>
      <c r="X11" s="19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31">
        <f>+O11-U11</f>
        <v>31051.69</v>
      </c>
      <c r="AE11" s="32">
        <f>(+O11-U11)/2</f>
        <v>15525.844999999999</v>
      </c>
      <c r="AF11" s="19">
        <v>1</v>
      </c>
      <c r="AG11" s="20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19"/>
      <c r="B12" s="20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4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6" t="s">
        <v>2</v>
      </c>
      <c r="X12" s="19"/>
      <c r="Y12" s="36"/>
      <c r="Z12" s="37"/>
      <c r="AA12" s="28"/>
      <c r="AB12" s="28"/>
      <c r="AC12" s="33"/>
      <c r="AD12" s="38"/>
      <c r="AE12" s="39"/>
      <c r="AF12" s="19"/>
      <c r="AG12" s="20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19">
        <v>2</v>
      </c>
      <c r="B13" s="20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4">
        <f>ROUND(J13/6/31/60*(N13+M13*60+L13*6*60),2)</f>
        <v>2997.51</v>
      </c>
      <c r="L13" s="25">
        <v>2</v>
      </c>
      <c r="M13" s="25">
        <v>4</v>
      </c>
      <c r="N13" s="25">
        <v>15</v>
      </c>
      <c r="O13" s="23">
        <f>J13-K13</f>
        <v>31312.489999999998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13444.34</v>
      </c>
      <c r="U13" s="23">
        <f>P13+Q13+R13+S13+T13</f>
        <v>28642.899999999998</v>
      </c>
      <c r="V13" s="26">
        <f t="shared" si="2"/>
        <v>1335</v>
      </c>
      <c r="W13" s="26">
        <f>+AD13-V13</f>
        <v>1334.5900000000001</v>
      </c>
      <c r="X13" s="19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31">
        <f>+O13-U13</f>
        <v>2669.59</v>
      </c>
      <c r="AE13" s="32">
        <f>(+O13-U13)/2</f>
        <v>1334.7950000000001</v>
      </c>
      <c r="AF13" s="19">
        <v>2</v>
      </c>
      <c r="AG13" s="20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9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6128</v>
      </c>
      <c r="BA13" s="22">
        <v>100</v>
      </c>
      <c r="BB13" s="22">
        <f>SUM(AX13:BA13)</f>
        <v>13444.34</v>
      </c>
      <c r="BC13" s="33">
        <f>AI13+AS13+AV13+AW13+BB13</f>
        <v>28642.899999999998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19"/>
      <c r="B14" s="20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4"/>
      <c r="O14" s="23"/>
      <c r="Q14" s="22"/>
      <c r="R14" s="22"/>
      <c r="S14" s="22"/>
      <c r="T14" s="22"/>
      <c r="U14" s="23"/>
      <c r="V14" s="26">
        <f t="shared" si="2"/>
        <v>0</v>
      </c>
      <c r="W14" s="26" t="s">
        <v>2</v>
      </c>
      <c r="X14" s="19"/>
      <c r="Y14" s="36"/>
      <c r="Z14" s="37"/>
      <c r="AA14" s="28"/>
      <c r="AB14" s="28"/>
      <c r="AC14" s="33"/>
      <c r="AD14" s="38"/>
      <c r="AE14" s="39"/>
      <c r="AF14" s="19"/>
      <c r="AG14" s="20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/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19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si="0"/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4">
        <f>ROUND(J15/6/31/60*(N15+M15*60+L15*6*60),2)</f>
        <v>0</v>
      </c>
      <c r="L15" s="25">
        <v>0</v>
      </c>
      <c r="M15" s="25">
        <v>0</v>
      </c>
      <c r="N15" s="25">
        <v>0</v>
      </c>
      <c r="O15" s="23">
        <f>J15-K15</f>
        <v>37384</v>
      </c>
      <c r="P15" s="22">
        <v>1807.73</v>
      </c>
      <c r="Q15" s="22">
        <f t="shared" ref="Q15" si="11">SUM(AJ15:AR15)</f>
        <v>10798.97</v>
      </c>
      <c r="R15" s="22">
        <f t="shared" ref="R15" si="12">SUM(AT15:AU15)</f>
        <v>200</v>
      </c>
      <c r="S15" s="22">
        <f t="shared" ref="S15" si="13">ROUNDDOWN(I15*5%/2,2)</f>
        <v>934.6</v>
      </c>
      <c r="T15" s="22">
        <f t="shared" ref="T15" si="14">SUM(AX15:BA15)</f>
        <v>12987.26</v>
      </c>
      <c r="U15" s="23">
        <f>P15+Q15+R15+S15+T15</f>
        <v>26728.559999999998</v>
      </c>
      <c r="V15" s="26">
        <f t="shared" si="2"/>
        <v>5328</v>
      </c>
      <c r="W15" s="26">
        <f>+AD15-V15</f>
        <v>5327.4400000000023</v>
      </c>
      <c r="X15" s="19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5">ROUNDUP(I15*5%/2,2)</f>
        <v>934.6</v>
      </c>
      <c r="AC15" s="30">
        <v>200</v>
      </c>
      <c r="AD15" s="31">
        <f>+O15-U15</f>
        <v>10655.440000000002</v>
      </c>
      <c r="AE15" s="32">
        <f>(+O15-U15)/2</f>
        <v>5327.7200000000012</v>
      </c>
      <c r="AF15" s="19">
        <v>3</v>
      </c>
      <c r="AG15" s="20" t="s">
        <v>56</v>
      </c>
      <c r="AH15" s="41" t="s">
        <v>53</v>
      </c>
      <c r="AI15" s="22">
        <f t="shared" ref="AI15" si="16">P15</f>
        <v>1807.73</v>
      </c>
      <c r="AJ15" s="22">
        <f t="shared" ref="AJ15" si="17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8">ROUNDDOWN(I15*5%/2,2)</f>
        <v>934.6</v>
      </c>
      <c r="AX15" s="22">
        <v>9470.26</v>
      </c>
      <c r="AY15" s="22">
        <v>0</v>
      </c>
      <c r="AZ15" s="22">
        <v>3417</v>
      </c>
      <c r="BA15" s="22">
        <v>100</v>
      </c>
      <c r="BB15" s="22">
        <f>SUM(AX15:BA15)</f>
        <v>12987.26</v>
      </c>
      <c r="BC15" s="33">
        <f>AI15+AS15+AV15+AW15+BB15</f>
        <v>26728.559999999998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19"/>
      <c r="B16" s="20"/>
      <c r="C16" s="25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3"/>
      <c r="K16" s="42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19"/>
      <c r="Y16" s="36"/>
      <c r="Z16" s="37"/>
      <c r="AA16" s="28"/>
      <c r="AB16" s="28"/>
      <c r="AC16" s="33"/>
      <c r="AD16" s="38"/>
      <c r="AE16" s="39"/>
      <c r="AF16" s="19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19">
        <v>4</v>
      </c>
      <c r="B17" s="20" t="s">
        <v>57</v>
      </c>
      <c r="C17" s="41" t="s">
        <v>96</v>
      </c>
      <c r="D17" s="22">
        <v>29165</v>
      </c>
      <c r="E17" s="22">
        <v>1540</v>
      </c>
      <c r="F17" s="22">
        <v>32870</v>
      </c>
      <c r="G17" s="22">
        <v>1551</v>
      </c>
      <c r="H17" s="22"/>
      <c r="I17" s="22">
        <f t="shared" si="1"/>
        <v>34421</v>
      </c>
      <c r="J17" s="23">
        <f>I17</f>
        <v>34421</v>
      </c>
      <c r="K17" s="24">
        <f>ROUND(J17/6/31/60*(N17+M17*60+L17*6*60),2)</f>
        <v>0</v>
      </c>
      <c r="L17" s="25">
        <v>0</v>
      </c>
      <c r="M17" s="25">
        <v>0</v>
      </c>
      <c r="N17" s="25">
        <v>0</v>
      </c>
      <c r="O17" s="23">
        <f>J17-K17</f>
        <v>34421</v>
      </c>
      <c r="P17" s="22">
        <v>1414.39</v>
      </c>
      <c r="Q17" s="22">
        <f t="shared" ref="Q17" si="19">SUM(AJ17:AR17)</f>
        <v>7686.59</v>
      </c>
      <c r="R17" s="22">
        <f t="shared" ref="R17" si="20">SUM(AT17:AU17)</f>
        <v>200</v>
      </c>
      <c r="S17" s="22">
        <f t="shared" ref="S17" si="21">ROUNDDOWN(I17*5%/2,2)</f>
        <v>860.52</v>
      </c>
      <c r="T17" s="22">
        <f t="shared" ref="T17" si="22">SUM(AX17:BA17)</f>
        <v>100</v>
      </c>
      <c r="U17" s="23">
        <f>P17+Q17+R17+S17+T17</f>
        <v>10261.5</v>
      </c>
      <c r="V17" s="26">
        <f t="shared" si="2"/>
        <v>12080</v>
      </c>
      <c r="W17" s="26">
        <f>+AD17-V17</f>
        <v>12079.5</v>
      </c>
      <c r="X17" s="19">
        <v>4</v>
      </c>
      <c r="Y17" s="27">
        <f>J17*12%</f>
        <v>4130.5199999999995</v>
      </c>
      <c r="Z17" s="28">
        <v>0</v>
      </c>
      <c r="AA17" s="29">
        <v>100</v>
      </c>
      <c r="AB17" s="28">
        <f t="shared" ref="AB17" si="23">ROUNDUP(I17*5%/2,2)</f>
        <v>860.53</v>
      </c>
      <c r="AC17" s="30">
        <v>200</v>
      </c>
      <c r="AD17" s="31">
        <f>+O17-U17</f>
        <v>24159.5</v>
      </c>
      <c r="AE17" s="32">
        <f>(+O17-U17)/2</f>
        <v>12079.75</v>
      </c>
      <c r="AF17" s="19">
        <v>4</v>
      </c>
      <c r="AG17" s="20" t="s">
        <v>57</v>
      </c>
      <c r="AH17" s="41" t="s">
        <v>96</v>
      </c>
      <c r="AI17" s="22">
        <f t="shared" ref="AI17" si="24">P17</f>
        <v>1414.39</v>
      </c>
      <c r="AJ17" s="22">
        <f t="shared" ref="AJ17:AJ19" si="25">I17*9%</f>
        <v>3097.89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7686.59</v>
      </c>
      <c r="AT17" s="29">
        <v>200</v>
      </c>
      <c r="AU17" s="22">
        <v>0</v>
      </c>
      <c r="AV17" s="22">
        <f>SUM(AT17:AU17)</f>
        <v>200</v>
      </c>
      <c r="AW17" s="22">
        <f t="shared" ref="AW17" si="26">ROUNDDOWN(I17*5%/2,2)</f>
        <v>860.52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10261.5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19"/>
      <c r="B18" s="20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42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6" t="s">
        <v>2</v>
      </c>
      <c r="X18" s="19"/>
      <c r="Y18" s="27"/>
      <c r="Z18" s="28"/>
      <c r="AA18" s="37"/>
      <c r="AB18" s="28"/>
      <c r="AC18" s="43"/>
      <c r="AD18" s="31"/>
      <c r="AE18" s="32"/>
      <c r="AF18" s="19"/>
      <c r="AG18" s="20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19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 t="shared" si="0"/>
        <v>38413</v>
      </c>
      <c r="G19" s="22">
        <v>1795</v>
      </c>
      <c r="H19" s="22"/>
      <c r="I19" s="22">
        <f t="shared" si="1"/>
        <v>40208</v>
      </c>
      <c r="J19" s="23">
        <f>I19</f>
        <v>40208</v>
      </c>
      <c r="K19" s="24">
        <f>ROUND(J19/6/31/60*(N19+M19*60+L19*6*60),2)</f>
        <v>0</v>
      </c>
      <c r="L19" s="25">
        <v>0</v>
      </c>
      <c r="M19" s="25">
        <v>0</v>
      </c>
      <c r="N19" s="25">
        <v>0</v>
      </c>
      <c r="O19" s="23">
        <f>J19-K19</f>
        <v>40208</v>
      </c>
      <c r="P19" s="22">
        <v>2285.15</v>
      </c>
      <c r="Q19" s="22">
        <f t="shared" ref="Q19" si="27">SUM(AJ19:AR19)</f>
        <v>8145</v>
      </c>
      <c r="R19" s="22">
        <f t="shared" ref="R19" si="28">SUM(AT19:AU19)</f>
        <v>200</v>
      </c>
      <c r="S19" s="22">
        <f t="shared" ref="S19" si="29">ROUNDDOWN(I19*5%/2,2)</f>
        <v>1005.2</v>
      </c>
      <c r="T19" s="22">
        <f t="shared" ref="T19" si="30">SUM(AX19:BA19)</f>
        <v>11448</v>
      </c>
      <c r="U19" s="23">
        <f>P19+Q19+R19+S19+T19</f>
        <v>23083.35</v>
      </c>
      <c r="V19" s="26">
        <f t="shared" si="2"/>
        <v>8562</v>
      </c>
      <c r="W19" s="26">
        <f>+AD19-V19</f>
        <v>8562.6500000000015</v>
      </c>
      <c r="X19" s="19">
        <v>5</v>
      </c>
      <c r="Y19" s="27">
        <f t="shared" ref="Y19" si="31">J19*12%</f>
        <v>4824.96</v>
      </c>
      <c r="Z19" s="28">
        <v>0</v>
      </c>
      <c r="AA19" s="29">
        <v>100</v>
      </c>
      <c r="AB19" s="28">
        <f t="shared" ref="AB19" si="32">ROUNDUP(I19*5%/2,2)</f>
        <v>1005.2</v>
      </c>
      <c r="AC19" s="30">
        <v>200</v>
      </c>
      <c r="AD19" s="31">
        <f>+O19-U19</f>
        <v>17124.650000000001</v>
      </c>
      <c r="AE19" s="32">
        <f>(+O19-U19)/2</f>
        <v>8562.3250000000007</v>
      </c>
      <c r="AF19" s="19">
        <v>5</v>
      </c>
      <c r="AG19" s="20" t="s">
        <v>58</v>
      </c>
      <c r="AH19" s="25" t="s">
        <v>59</v>
      </c>
      <c r="AI19" s="22">
        <f t="shared" ref="AI19" si="33">P19</f>
        <v>2285.15</v>
      </c>
      <c r="AJ19" s="22">
        <f t="shared" si="25"/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4">ROUNDDOWN(I19*5%/2,2)</f>
        <v>1005.2</v>
      </c>
      <c r="AX19" s="22">
        <v>0</v>
      </c>
      <c r="AY19" s="22">
        <v>0</v>
      </c>
      <c r="AZ19" s="22">
        <v>11348</v>
      </c>
      <c r="BA19" s="22">
        <v>100</v>
      </c>
      <c r="BB19" s="22">
        <f>SUM(AX19:BA19)</f>
        <v>11448</v>
      </c>
      <c r="BC19" s="33">
        <f>AI19+AS19+AV19+AW19+BB19</f>
        <v>23083.35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19"/>
      <c r="B20" s="20"/>
      <c r="C20" s="25"/>
      <c r="D20" s="22"/>
      <c r="E20" s="22"/>
      <c r="F20" s="22">
        <f t="shared" si="0"/>
        <v>0</v>
      </c>
      <c r="G20" s="22"/>
      <c r="H20" s="22"/>
      <c r="I20" s="22">
        <f t="shared" si="1"/>
        <v>0</v>
      </c>
      <c r="J20" s="23"/>
      <c r="K20" s="42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 t="shared" si="2"/>
        <v>0</v>
      </c>
      <c r="W20" s="26" t="s">
        <v>2</v>
      </c>
      <c r="X20" s="19"/>
      <c r="Y20" s="27"/>
      <c r="Z20" s="28"/>
      <c r="AA20" s="37"/>
      <c r="AB20" s="28"/>
      <c r="AC20" s="43"/>
      <c r="AD20" s="31"/>
      <c r="AE20" s="32"/>
      <c r="AF20" s="19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19">
        <v>6</v>
      </c>
      <c r="B21" s="4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4">
        <f>ROUND(J21/6/31/60*(N21+M21*60+L21*6*60),2)</f>
        <v>0</v>
      </c>
      <c r="L21" s="25">
        <v>0</v>
      </c>
      <c r="M21" s="25">
        <v>0</v>
      </c>
      <c r="N21" s="25">
        <v>0</v>
      </c>
      <c r="O21" s="23">
        <f>J21-K21</f>
        <v>51304</v>
      </c>
      <c r="P21" s="22">
        <v>4459.28</v>
      </c>
      <c r="Q21" s="22">
        <f t="shared" ref="Q21" si="35">SUM(AJ21:AR21)</f>
        <v>4617.3599999999997</v>
      </c>
      <c r="R21" s="22">
        <f t="shared" ref="R21" si="36">SUM(AT21:AU21)</f>
        <v>200</v>
      </c>
      <c r="S21" s="22">
        <f t="shared" ref="S21" si="37">ROUNDDOWN(I21*5%/2,2)</f>
        <v>1282.5999999999999</v>
      </c>
      <c r="T21" s="22">
        <f t="shared" ref="T21" si="38">SUM(AX21:BA21)</f>
        <v>200</v>
      </c>
      <c r="U21" s="23">
        <f>P21+Q21+R21+S21+T21</f>
        <v>10759.24</v>
      </c>
      <c r="V21" s="26">
        <f t="shared" si="2"/>
        <v>20272</v>
      </c>
      <c r="W21" s="26">
        <f>+AD21-V21</f>
        <v>20272.760000000002</v>
      </c>
      <c r="X21" s="19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39">ROUNDUP(I21*5%/2,2)</f>
        <v>1282.5999999999999</v>
      </c>
      <c r="AC21" s="30">
        <v>200</v>
      </c>
      <c r="AD21" s="31">
        <f>+O21-U21</f>
        <v>40544.76</v>
      </c>
      <c r="AE21" s="32">
        <f>(+O21-U21)/2</f>
        <v>20272.38</v>
      </c>
      <c r="AF21" s="19">
        <v>6</v>
      </c>
      <c r="AG21" s="44" t="s">
        <v>60</v>
      </c>
      <c r="AH21" s="45" t="s">
        <v>79</v>
      </c>
      <c r="AI21" s="22">
        <f t="shared" ref="AI21" si="40">P21</f>
        <v>4459.28</v>
      </c>
      <c r="AJ21" s="22">
        <f t="shared" ref="AJ21" si="41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2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19"/>
      <c r="B22" s="4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42"/>
      <c r="O22" s="23"/>
      <c r="P22" s="22"/>
      <c r="Q22" s="22"/>
      <c r="R22" s="22"/>
      <c r="S22" s="22"/>
      <c r="T22" s="22"/>
      <c r="U22" s="23"/>
      <c r="V22" s="26"/>
      <c r="W22" s="26"/>
      <c r="X22" s="19"/>
      <c r="Y22" s="27"/>
      <c r="Z22" s="28"/>
      <c r="AA22" s="29"/>
      <c r="AB22" s="28"/>
      <c r="AC22" s="30"/>
      <c r="AD22" s="31"/>
      <c r="AE22" s="32"/>
      <c r="AF22" s="19"/>
      <c r="AG22" s="4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19">
        <v>8</v>
      </c>
      <c r="B23" s="20" t="s">
        <v>61</v>
      </c>
      <c r="C23" s="21" t="s">
        <v>53</v>
      </c>
      <c r="D23" s="22">
        <v>34187</v>
      </c>
      <c r="E23" s="22">
        <v>1607</v>
      </c>
      <c r="F23" s="22">
        <f t="shared" si="0"/>
        <v>35794</v>
      </c>
      <c r="G23" s="22">
        <v>1590</v>
      </c>
      <c r="H23" s="22"/>
      <c r="I23" s="22">
        <f t="shared" si="1"/>
        <v>37384</v>
      </c>
      <c r="J23" s="23">
        <f>I23</f>
        <v>37384</v>
      </c>
      <c r="K23" s="24">
        <f>ROUND(J23/6/31/60*(N23+M23*60+L23*6*60),2)</f>
        <v>0</v>
      </c>
      <c r="L23" s="25">
        <v>0</v>
      </c>
      <c r="M23" s="25">
        <v>0</v>
      </c>
      <c r="N23" s="25">
        <v>0</v>
      </c>
      <c r="O23" s="23">
        <f>J23-K23</f>
        <v>37384</v>
      </c>
      <c r="P23" s="22">
        <v>1807.73</v>
      </c>
      <c r="Q23" s="22">
        <f t="shared" ref="Q23" si="43">SUM(AJ23:AR23)</f>
        <v>7566.3700000000008</v>
      </c>
      <c r="R23" s="22">
        <f t="shared" ref="R23" si="44">SUM(AT23:AU23)</f>
        <v>200</v>
      </c>
      <c r="S23" s="22">
        <f t="shared" ref="S23" si="45">ROUNDDOWN(I23*5%/2,2)</f>
        <v>934.6</v>
      </c>
      <c r="T23" s="22">
        <f t="shared" ref="T23" si="46">SUM(AX23:BA23)</f>
        <v>200</v>
      </c>
      <c r="U23" s="23">
        <f>P23+Q23+R23+S23+T23</f>
        <v>10708.7</v>
      </c>
      <c r="V23" s="26">
        <f t="shared" si="2"/>
        <v>13338</v>
      </c>
      <c r="W23" s="26">
        <f>+AD23-V23</f>
        <v>13337.3</v>
      </c>
      <c r="X23" s="19">
        <v>8</v>
      </c>
      <c r="Y23" s="27">
        <f>J23*12%</f>
        <v>4486.08</v>
      </c>
      <c r="Z23" s="28">
        <v>0</v>
      </c>
      <c r="AA23" s="29">
        <v>100</v>
      </c>
      <c r="AB23" s="28">
        <f t="shared" ref="AB23" si="47">ROUNDUP(I23*5%/2,2)</f>
        <v>934.6</v>
      </c>
      <c r="AC23" s="30">
        <v>200</v>
      </c>
      <c r="AD23" s="31">
        <f>+O23-U23</f>
        <v>26675.3</v>
      </c>
      <c r="AE23" s="32">
        <f>(+O23-U23)/2</f>
        <v>13337.65</v>
      </c>
      <c r="AF23" s="19">
        <v>8</v>
      </c>
      <c r="AG23" s="20" t="s">
        <v>61</v>
      </c>
      <c r="AH23" s="21" t="s">
        <v>53</v>
      </c>
      <c r="AI23" s="22">
        <f t="shared" ref="AI23" si="48">P23</f>
        <v>1807.73</v>
      </c>
      <c r="AJ23" s="22">
        <f t="shared" ref="AJ23" si="49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0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19"/>
      <c r="B24" s="20"/>
      <c r="C24" s="21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3"/>
      <c r="K24" s="24"/>
      <c r="O24" s="23"/>
      <c r="P24" s="22"/>
      <c r="Q24" s="22"/>
      <c r="R24" s="22"/>
      <c r="S24" s="22"/>
      <c r="T24" s="22"/>
      <c r="U24" s="23"/>
      <c r="V24" s="26">
        <f t="shared" si="2"/>
        <v>0</v>
      </c>
      <c r="W24" s="26"/>
      <c r="X24" s="19"/>
      <c r="Y24" s="36"/>
      <c r="Z24" s="37"/>
      <c r="AA24" s="46"/>
      <c r="AB24" s="28"/>
      <c r="AC24" s="33"/>
      <c r="AD24" s="38"/>
      <c r="AE24" s="39"/>
      <c r="AF24" s="19"/>
      <c r="AG24" s="20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19">
        <v>9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 t="shared" si="0"/>
        <v>45138</v>
      </c>
      <c r="G25" s="22">
        <v>2109</v>
      </c>
      <c r="H25" s="22"/>
      <c r="I25" s="22">
        <f t="shared" si="1"/>
        <v>47247</v>
      </c>
      <c r="J25" s="23">
        <f>I25</f>
        <v>47247</v>
      </c>
      <c r="K25" s="24">
        <f>ROUND(J25/6/31/60*(N25+M25*60+L25*6*60),2)</f>
        <v>0</v>
      </c>
      <c r="L25" s="25">
        <v>0</v>
      </c>
      <c r="M25" s="25">
        <v>0</v>
      </c>
      <c r="N25" s="25">
        <v>0</v>
      </c>
      <c r="O25" s="23">
        <f>J25-K25</f>
        <v>47247</v>
      </c>
      <c r="P25" s="22">
        <v>3605.95</v>
      </c>
      <c r="Q25" s="22">
        <f t="shared" ref="Q25" si="51">SUM(AJ25:AR25)</f>
        <v>4252.2299999999996</v>
      </c>
      <c r="R25" s="22">
        <f t="shared" ref="R25" si="52">SUM(AT25:AU25)</f>
        <v>200</v>
      </c>
      <c r="S25" s="22">
        <f t="shared" ref="S25" si="53">ROUNDDOWN(I25*5%/2,2)</f>
        <v>1181.17</v>
      </c>
      <c r="T25" s="22">
        <f t="shared" ref="T25" si="54">SUM(AX25:BA25)</f>
        <v>1637.5</v>
      </c>
      <c r="U25" s="23">
        <f>P25+Q25+R25+S25+T25</f>
        <v>10876.849999999999</v>
      </c>
      <c r="V25" s="26">
        <f t="shared" si="2"/>
        <v>18185</v>
      </c>
      <c r="W25" s="26">
        <f>+AD25-V25</f>
        <v>18185.150000000001</v>
      </c>
      <c r="X25" s="19">
        <v>9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5">ROUNDUP(I25*5%/2,2)</f>
        <v>1181.18</v>
      </c>
      <c r="AC25" s="30">
        <v>200</v>
      </c>
      <c r="AD25" s="31">
        <f>+O25-U25</f>
        <v>36370.15</v>
      </c>
      <c r="AE25" s="32">
        <f>(+O25-U25)/2</f>
        <v>18185.075000000001</v>
      </c>
      <c r="AF25" s="19">
        <v>9</v>
      </c>
      <c r="AG25" s="44" t="s">
        <v>62</v>
      </c>
      <c r="AH25" s="41" t="s">
        <v>63</v>
      </c>
      <c r="AI25" s="22">
        <f t="shared" ref="AI25" si="56">P25</f>
        <v>3605.95</v>
      </c>
      <c r="AJ25" s="22">
        <f t="shared" ref="AJ25" si="57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8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19"/>
      <c r="B26" s="20"/>
      <c r="C26" s="21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3"/>
      <c r="K26" s="24"/>
      <c r="O26" s="23"/>
      <c r="P26" s="22"/>
      <c r="Q26" s="22"/>
      <c r="R26" s="22"/>
      <c r="S26" s="22"/>
      <c r="T26" s="22"/>
      <c r="U26" s="23"/>
      <c r="V26" s="26">
        <f t="shared" si="2"/>
        <v>0</v>
      </c>
      <c r="W26" s="26" t="s">
        <v>2</v>
      </c>
      <c r="X26" s="19"/>
      <c r="Y26" s="36"/>
      <c r="Z26" s="37"/>
      <c r="AA26" s="28"/>
      <c r="AB26" s="28"/>
      <c r="AC26" s="33"/>
      <c r="AD26" s="38"/>
      <c r="AE26" s="39"/>
      <c r="AF26" s="19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19">
        <v>10</v>
      </c>
      <c r="B27" s="4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4">
        <f>ROUND(J27/6/31/60*(N27+M27*60+L27*6*60),2)</f>
        <v>0</v>
      </c>
      <c r="L27" s="25">
        <v>0</v>
      </c>
      <c r="M27" s="25">
        <v>0</v>
      </c>
      <c r="N27" s="25">
        <v>0</v>
      </c>
      <c r="O27" s="23">
        <f>J27-K27</f>
        <v>47247</v>
      </c>
      <c r="P27" s="22">
        <v>3605.95</v>
      </c>
      <c r="Q27" s="22">
        <f t="shared" ref="Q27" si="59">SUM(AJ27:AR27)</f>
        <v>4252.2299999999996</v>
      </c>
      <c r="R27" s="22">
        <f t="shared" ref="R27" si="60">SUM(AT27:AU27)</f>
        <v>200</v>
      </c>
      <c r="S27" s="22">
        <f t="shared" ref="S27" si="61">ROUNDDOWN(I27*5%/2,2)</f>
        <v>1181.17</v>
      </c>
      <c r="T27" s="22">
        <f t="shared" ref="T27" si="62">SUM(AX27:BA27)</f>
        <v>100</v>
      </c>
      <c r="U27" s="23">
        <f>P27+Q27+R27+S27+T27</f>
        <v>9339.3499999999985</v>
      </c>
      <c r="V27" s="26">
        <f t="shared" si="2"/>
        <v>18954</v>
      </c>
      <c r="W27" s="26">
        <f>+AD27-V27</f>
        <v>18953.650000000001</v>
      </c>
      <c r="X27" s="19">
        <v>10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3">ROUNDUP(I27*5%/2,2)</f>
        <v>1181.18</v>
      </c>
      <c r="AC27" s="30">
        <v>200</v>
      </c>
      <c r="AD27" s="31">
        <f>+O27-U27</f>
        <v>37907.65</v>
      </c>
      <c r="AE27" s="32">
        <f>(+O27-U27)/2</f>
        <v>18953.825000000001</v>
      </c>
      <c r="AF27" s="19">
        <v>10</v>
      </c>
      <c r="AG27" s="44" t="s">
        <v>64</v>
      </c>
      <c r="AH27" s="21" t="s">
        <v>63</v>
      </c>
      <c r="AI27" s="22">
        <f t="shared" ref="AI27" si="64">P27</f>
        <v>3605.95</v>
      </c>
      <c r="AJ27" s="22">
        <f t="shared" ref="AJ27" si="65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6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19"/>
      <c r="B28" s="47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48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6"/>
      <c r="X28" s="19"/>
      <c r="Y28" s="49"/>
      <c r="Z28" s="23"/>
      <c r="AA28" s="23"/>
      <c r="AB28" s="28"/>
      <c r="AC28" s="33"/>
      <c r="AD28" s="38"/>
      <c r="AE28" s="39"/>
      <c r="AF28" s="19"/>
      <c r="AG28" s="47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19">
        <v>11</v>
      </c>
      <c r="B29" s="20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4">
        <f>ROUND(J29/6/31/60*(N29+M29*60+L29*6*60),2)</f>
        <v>0</v>
      </c>
      <c r="L29" s="25">
        <v>0</v>
      </c>
      <c r="M29" s="25">
        <v>0</v>
      </c>
      <c r="N29" s="25">
        <v>0</v>
      </c>
      <c r="O29" s="23">
        <f>J29-K29</f>
        <v>34310</v>
      </c>
      <c r="P29" s="22">
        <v>1399.65</v>
      </c>
      <c r="Q29" s="22">
        <f t="shared" ref="Q29" si="67">SUM(AJ29:AR29)</f>
        <v>9771.7899999999991</v>
      </c>
      <c r="R29" s="22">
        <f t="shared" ref="R29" si="68">SUM(AT29:AU29)</f>
        <v>1105.96</v>
      </c>
      <c r="S29" s="22">
        <f t="shared" ref="S29" si="69">ROUNDDOWN(I29*5%/2,2)</f>
        <v>857.75</v>
      </c>
      <c r="T29" s="22">
        <f t="shared" ref="T29" si="70">SUM(AX29:BA29)</f>
        <v>13956.59</v>
      </c>
      <c r="U29" s="23">
        <f>P29+Q29+R29+S29+T29</f>
        <v>27091.739999999998</v>
      </c>
      <c r="V29" s="26">
        <f t="shared" si="2"/>
        <v>3609</v>
      </c>
      <c r="W29" s="26">
        <f>+AD29-V29</f>
        <v>3609.260000000002</v>
      </c>
      <c r="X29" s="19">
        <v>11</v>
      </c>
      <c r="Y29" s="27">
        <f>J29*12%</f>
        <v>4117.2</v>
      </c>
      <c r="Z29" s="28">
        <v>0</v>
      </c>
      <c r="AA29" s="29">
        <v>100</v>
      </c>
      <c r="AB29" s="28">
        <f t="shared" ref="AB29" si="71">ROUNDUP(I29*5%/2,2)</f>
        <v>857.75</v>
      </c>
      <c r="AC29" s="30">
        <v>200</v>
      </c>
      <c r="AD29" s="31">
        <f>+O29-U29</f>
        <v>7218.260000000002</v>
      </c>
      <c r="AE29" s="32">
        <f>(+O29-U29)/2</f>
        <v>3609.130000000001</v>
      </c>
      <c r="AF29" s="19">
        <v>11</v>
      </c>
      <c r="AG29" s="20" t="s">
        <v>65</v>
      </c>
      <c r="AH29" s="41" t="s">
        <v>54</v>
      </c>
      <c r="AI29" s="22">
        <f t="shared" ref="AI29" si="72">P29</f>
        <v>1399.65</v>
      </c>
      <c r="AJ29" s="22">
        <f t="shared" ref="AJ29" si="73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>
        <v>655.56</v>
      </c>
      <c r="AS29" s="22">
        <f>SUM(AJ29:AR29)</f>
        <v>9771.7899999999991</v>
      </c>
      <c r="AT29" s="29">
        <v>200</v>
      </c>
      <c r="AU29" s="22">
        <v>905.96</v>
      </c>
      <c r="AV29" s="22">
        <f>SUM(AT29:AU29)</f>
        <v>1105.96</v>
      </c>
      <c r="AW29" s="22">
        <f t="shared" ref="AW29" si="74">ROUNDDOWN(I29*5%/2,2)</f>
        <v>857.75</v>
      </c>
      <c r="AX29" s="22">
        <v>3314.59</v>
      </c>
      <c r="AY29" s="22">
        <v>0</v>
      </c>
      <c r="AZ29" s="22">
        <v>10542</v>
      </c>
      <c r="BA29" s="22">
        <v>100</v>
      </c>
      <c r="BB29" s="22">
        <f>SUM(AX29:BA29)</f>
        <v>13956.59</v>
      </c>
      <c r="BC29" s="33">
        <f>AI29+AS29+AV29+AW29+BB29</f>
        <v>27091.739999999998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19"/>
      <c r="B30" s="20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42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6" t="s">
        <v>2</v>
      </c>
      <c r="X30" s="19"/>
      <c r="Y30" s="27"/>
      <c r="Z30" s="28"/>
      <c r="AA30" s="37"/>
      <c r="AB30" s="28"/>
      <c r="AC30" s="43"/>
      <c r="AD30" s="31"/>
      <c r="AE30" s="32"/>
      <c r="AF30" s="19"/>
      <c r="AG30" s="20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19">
        <v>12</v>
      </c>
      <c r="B31" s="20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4">
        <f>ROUND(J31/6/31/60*(N31+M31*60+L31*6*60),2)</f>
        <v>0</v>
      </c>
      <c r="L31" s="25">
        <v>0</v>
      </c>
      <c r="M31" s="25">
        <v>0</v>
      </c>
      <c r="N31" s="25">
        <v>0</v>
      </c>
      <c r="O31" s="23">
        <f>J31-K31</f>
        <v>32245</v>
      </c>
      <c r="P31" s="22">
        <v>1125.52</v>
      </c>
      <c r="Q31" s="22">
        <f t="shared" ref="Q31" si="75">SUM(AJ31:AR31)</f>
        <v>3557.6099999999997</v>
      </c>
      <c r="R31" s="22">
        <f t="shared" ref="R31" si="76">SUM(AT31:AU31)</f>
        <v>200</v>
      </c>
      <c r="S31" s="22">
        <f t="shared" ref="S31" si="77">ROUNDDOWN(I31*5%/2,2)</f>
        <v>806.12</v>
      </c>
      <c r="T31" s="22">
        <f t="shared" ref="T31" si="78">SUM(AX31:BA31)</f>
        <v>100</v>
      </c>
      <c r="U31" s="23">
        <f>P31+Q31+R31+S31+T31</f>
        <v>5789.2499999999991</v>
      </c>
      <c r="V31" s="26">
        <f t="shared" si="2"/>
        <v>13228</v>
      </c>
      <c r="W31" s="26">
        <f>+AD31-V31</f>
        <v>13227.75</v>
      </c>
      <c r="X31" s="19">
        <v>12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79">ROUNDUP(I31*5%/2,2)</f>
        <v>806.13</v>
      </c>
      <c r="AC31" s="30">
        <v>200</v>
      </c>
      <c r="AD31" s="31">
        <f>+O31-U31</f>
        <v>26455.75</v>
      </c>
      <c r="AE31" s="32">
        <f>(+O31-U31)/2</f>
        <v>13227.875</v>
      </c>
      <c r="AF31" s="19">
        <v>12</v>
      </c>
      <c r="AG31" s="20" t="s">
        <v>66</v>
      </c>
      <c r="AH31" s="41" t="s">
        <v>54</v>
      </c>
      <c r="AI31" s="22">
        <f t="shared" ref="AI31" si="80">P31</f>
        <v>1125.52</v>
      </c>
      <c r="AJ31" s="22">
        <f t="shared" ref="AJ31" si="81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2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19"/>
      <c r="B32" s="20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42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6" t="s">
        <v>2</v>
      </c>
      <c r="X32" s="19"/>
      <c r="Y32" s="27"/>
      <c r="Z32" s="28"/>
      <c r="AA32" s="37"/>
      <c r="AB32" s="28"/>
      <c r="AC32" s="43"/>
      <c r="AD32" s="31"/>
      <c r="AE32" s="32"/>
      <c r="AF32" s="19"/>
      <c r="AG32" s="20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19">
        <v>13</v>
      </c>
      <c r="B33" s="20" t="s">
        <v>67</v>
      </c>
      <c r="C33" s="41" t="s">
        <v>53</v>
      </c>
      <c r="D33" s="22">
        <v>29165</v>
      </c>
      <c r="E33" s="22">
        <v>1540</v>
      </c>
      <c r="F33" s="22">
        <v>35434</v>
      </c>
      <c r="G33" s="22">
        <v>1590</v>
      </c>
      <c r="H33" s="22"/>
      <c r="I33" s="22">
        <f t="shared" si="1"/>
        <v>37024</v>
      </c>
      <c r="J33" s="23">
        <f>I33</f>
        <v>37024</v>
      </c>
      <c r="K33" s="24">
        <f>ROUND(J33/6/31/60*(N33+M33*60+L33*6*60),2)</f>
        <v>0</v>
      </c>
      <c r="L33" s="25">
        <v>0</v>
      </c>
      <c r="M33" s="25">
        <v>0</v>
      </c>
      <c r="N33" s="25">
        <v>0</v>
      </c>
      <c r="O33" s="23">
        <f>J33-K33</f>
        <v>37024</v>
      </c>
      <c r="P33" s="22">
        <v>1759.94</v>
      </c>
      <c r="Q33" s="22">
        <f t="shared" ref="Q33" si="83">SUM(AJ33:AR33)</f>
        <v>8685.8799999999992</v>
      </c>
      <c r="R33" s="22">
        <f t="shared" ref="R33" si="84">SUM(AT33:AU33)</f>
        <v>200</v>
      </c>
      <c r="S33" s="22">
        <f t="shared" ref="S33" si="85">ROUNDDOWN(I33*5%/2,2)</f>
        <v>925.6</v>
      </c>
      <c r="T33" s="22">
        <f t="shared" ref="T33" si="86">SUM(AX33:BA33)</f>
        <v>100</v>
      </c>
      <c r="U33" s="23">
        <f>P33+Q33+R33+S33+T33</f>
        <v>11671.42</v>
      </c>
      <c r="V33" s="26">
        <f t="shared" si="2"/>
        <v>12676</v>
      </c>
      <c r="W33" s="26">
        <f>+AD33-V33</f>
        <v>12676.580000000002</v>
      </c>
      <c r="X33" s="19">
        <v>13</v>
      </c>
      <c r="Y33" s="27">
        <f>J33*12%</f>
        <v>4442.88</v>
      </c>
      <c r="Z33" s="28">
        <v>0</v>
      </c>
      <c r="AA33" s="29">
        <v>100</v>
      </c>
      <c r="AB33" s="28">
        <f t="shared" ref="AB33" si="87">ROUNDUP(I33*5%/2,2)</f>
        <v>925.6</v>
      </c>
      <c r="AC33" s="30">
        <v>200</v>
      </c>
      <c r="AD33" s="31">
        <f>+O33-U33</f>
        <v>25352.58</v>
      </c>
      <c r="AE33" s="32">
        <f>(+O33-U33)/2</f>
        <v>12676.29</v>
      </c>
      <c r="AF33" s="19">
        <v>13</v>
      </c>
      <c r="AG33" s="20" t="s">
        <v>67</v>
      </c>
      <c r="AH33" s="41" t="s">
        <v>53</v>
      </c>
      <c r="AI33" s="22">
        <f t="shared" ref="AI33" si="88">P33</f>
        <v>1759.94</v>
      </c>
      <c r="AJ33" s="22">
        <f t="shared" ref="AJ33" si="89">I33*9%</f>
        <v>3332.16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8685.8799999999992</v>
      </c>
      <c r="AT33" s="29">
        <v>200</v>
      </c>
      <c r="AU33" s="22">
        <v>0</v>
      </c>
      <c r="AV33" s="22">
        <f>SUM(AT33:AU33)</f>
        <v>200</v>
      </c>
      <c r="AW33" s="22">
        <f t="shared" ref="AW33" si="90">ROUNDDOWN(I33*5%/2,2)</f>
        <v>925.6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11671.42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19"/>
      <c r="B34" s="20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42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6" t="s">
        <v>2</v>
      </c>
      <c r="X34" s="19"/>
      <c r="Y34" s="27"/>
      <c r="Z34" s="28"/>
      <c r="AA34" s="37"/>
      <c r="AB34" s="28"/>
      <c r="AC34" s="43"/>
      <c r="AD34" s="31"/>
      <c r="AE34" s="32"/>
      <c r="AF34" s="19"/>
      <c r="AG34" s="20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19">
        <v>14</v>
      </c>
      <c r="B35" s="20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4">
        <f>ROUND(J35/6/31/60*(N35+M35*60+L35*6*60),2)</f>
        <v>0</v>
      </c>
      <c r="L35" s="25">
        <v>0</v>
      </c>
      <c r="M35" s="25">
        <v>0</v>
      </c>
      <c r="N35" s="25">
        <v>0</v>
      </c>
      <c r="O35" s="23">
        <f>J35-K35</f>
        <v>47247</v>
      </c>
      <c r="P35" s="22">
        <v>3605.95</v>
      </c>
      <c r="Q35" s="22">
        <f t="shared" ref="Q35" si="91">SUM(AJ35:AR35)</f>
        <v>11442.93</v>
      </c>
      <c r="R35" s="22">
        <f t="shared" ref="R35" si="92">SUM(AT35:AU35)</f>
        <v>200</v>
      </c>
      <c r="S35" s="22">
        <f t="shared" ref="S35" si="93">ROUNDDOWN(I35*5%/2,2)</f>
        <v>1181.17</v>
      </c>
      <c r="T35" s="22">
        <f t="shared" ref="T35" si="94">SUM(AX35:BA35)</f>
        <v>7991.88</v>
      </c>
      <c r="U35" s="23">
        <f>P35+Q35+R35+S35+T35</f>
        <v>24421.930000000004</v>
      </c>
      <c r="V35" s="26">
        <f t="shared" si="2"/>
        <v>11413</v>
      </c>
      <c r="W35" s="26">
        <f>+AD35-V35</f>
        <v>11412.069999999996</v>
      </c>
      <c r="X35" s="19">
        <v>14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5">ROUNDUP(I35*5%/2,2)</f>
        <v>1181.18</v>
      </c>
      <c r="AC35" s="30">
        <v>200</v>
      </c>
      <c r="AD35" s="31">
        <f>+O35-U35</f>
        <v>22825.069999999996</v>
      </c>
      <c r="AE35" s="32">
        <f>(+O35-U35)/2</f>
        <v>11412.534999999998</v>
      </c>
      <c r="AF35" s="19">
        <v>14</v>
      </c>
      <c r="AG35" s="20" t="s">
        <v>68</v>
      </c>
      <c r="AH35" s="21" t="s">
        <v>86</v>
      </c>
      <c r="AI35" s="22">
        <f t="shared" ref="AI35" si="96">P35</f>
        <v>3605.95</v>
      </c>
      <c r="AJ35" s="22">
        <f t="shared" ref="AJ35" si="97">I35*9%</f>
        <v>4252.2299999999996</v>
      </c>
      <c r="AK35" s="22">
        <v>4201.8100000000004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11442.93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8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24421.930000000004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19"/>
      <c r="B36" s="20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4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6"/>
      <c r="X36" s="19"/>
      <c r="Y36" s="36"/>
      <c r="Z36" s="37"/>
      <c r="AA36" s="28"/>
      <c r="AB36" s="28"/>
      <c r="AC36" s="33"/>
      <c r="AD36" s="38"/>
      <c r="AE36" s="39"/>
      <c r="AF36" s="19"/>
      <c r="AG36" s="20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19">
        <v>15</v>
      </c>
      <c r="B37" s="20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51">
        <f>ROUND(J37/6/31/60*(N37+M37*60+L37*6*60),2)</f>
        <v>2327.3000000000002</v>
      </c>
      <c r="L37" s="25">
        <v>2</v>
      </c>
      <c r="M37" s="25">
        <v>0</v>
      </c>
      <c r="N37" s="25">
        <v>37</v>
      </c>
      <c r="O37" s="23">
        <f>J37-K37</f>
        <v>31982.7</v>
      </c>
      <c r="P37" s="22">
        <v>1399.65</v>
      </c>
      <c r="Q37" s="22">
        <f t="shared" ref="Q37" si="99">SUM(AJ37:AR37)</f>
        <v>7709.369999999999</v>
      </c>
      <c r="R37" s="22">
        <f t="shared" ref="R37" si="100">SUM(AT37:AU37)</f>
        <v>200</v>
      </c>
      <c r="S37" s="22">
        <f t="shared" ref="S37" si="101">ROUNDDOWN(I37*5%/2,2)</f>
        <v>857.75</v>
      </c>
      <c r="T37" s="22">
        <f t="shared" ref="T37" si="102">SUM(AX37:BA37)</f>
        <v>2909</v>
      </c>
      <c r="U37" s="23">
        <f>P37+Q37+R37+S37+T37</f>
        <v>13075.769999999999</v>
      </c>
      <c r="V37" s="26">
        <f t="shared" si="2"/>
        <v>9453</v>
      </c>
      <c r="W37" s="26">
        <f>+AD37-V37</f>
        <v>9453.93</v>
      </c>
      <c r="X37" s="19">
        <v>15</v>
      </c>
      <c r="Y37" s="27">
        <f>J37*12%</f>
        <v>4117.2</v>
      </c>
      <c r="Z37" s="28">
        <v>0</v>
      </c>
      <c r="AA37" s="29">
        <v>100</v>
      </c>
      <c r="AB37" s="28">
        <f t="shared" ref="AB37" si="103">ROUNDUP(I37*5%/2,2)</f>
        <v>857.75</v>
      </c>
      <c r="AC37" s="30">
        <v>200</v>
      </c>
      <c r="AD37" s="31">
        <f>+O37-U37</f>
        <v>18906.93</v>
      </c>
      <c r="AE37" s="32">
        <f>(+O37-U37)/2</f>
        <v>9453.4650000000001</v>
      </c>
      <c r="AF37" s="19">
        <v>15</v>
      </c>
      <c r="AG37" s="20" t="s">
        <v>69</v>
      </c>
      <c r="AH37" s="21" t="s">
        <v>54</v>
      </c>
      <c r="AI37" s="22">
        <f t="shared" ref="AI37" si="104">P37</f>
        <v>1399.65</v>
      </c>
      <c r="AJ37" s="22">
        <f t="shared" ref="AJ37" si="105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6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19"/>
      <c r="B38" s="109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114"/>
      <c r="X38" s="115"/>
      <c r="Y38" s="116"/>
      <c r="Z38" s="117"/>
      <c r="AA38" s="118"/>
      <c r="AB38" s="118"/>
      <c r="AC38" s="119"/>
      <c r="AD38" s="38"/>
      <c r="AE38" s="39"/>
      <c r="AF38" s="120"/>
      <c r="AG38" s="109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124"/>
      <c r="B39" s="125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129"/>
      <c r="X39" s="130"/>
      <c r="Y39" s="131"/>
      <c r="Z39" s="96"/>
      <c r="AA39" s="102"/>
      <c r="AB39" s="132"/>
      <c r="AC39" s="103"/>
      <c r="AD39" s="104"/>
      <c r="AE39" s="133"/>
      <c r="AF39" s="124"/>
      <c r="AG39" s="125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x14ac:dyDescent="0.35">
      <c r="A40" s="136"/>
      <c r="B40" s="137" t="s">
        <v>70</v>
      </c>
      <c r="D40" s="138">
        <f>SUM(D11:D37)</f>
        <v>496528</v>
      </c>
      <c r="E40" s="138">
        <f t="shared" ref="E40:G40" si="107">SUM(E11:E37)</f>
        <v>24485</v>
      </c>
      <c r="F40" s="138">
        <f t="shared" si="107"/>
        <v>527907</v>
      </c>
      <c r="G40" s="138">
        <f t="shared" si="107"/>
        <v>24483</v>
      </c>
      <c r="H40" s="138">
        <f>SUM(H11:H37)</f>
        <v>0</v>
      </c>
      <c r="I40" s="138">
        <f>SUM(I11:I37)</f>
        <v>552390</v>
      </c>
      <c r="J40" s="138">
        <f>SUM(J11:J37)</f>
        <v>552390</v>
      </c>
      <c r="K40" s="138">
        <f>SUM(K11:K37)</f>
        <v>5324.81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8">SUM(O11:O37)</f>
        <v>547065.18999999994</v>
      </c>
      <c r="P40" s="138">
        <f t="shared" si="108"/>
        <v>31532.720000000005</v>
      </c>
      <c r="Q40" s="138">
        <f t="shared" si="108"/>
        <v>102826.01999999999</v>
      </c>
      <c r="R40" s="138">
        <f t="shared" si="108"/>
        <v>5504.84</v>
      </c>
      <c r="S40" s="138">
        <f t="shared" si="108"/>
        <v>13809.720000000001</v>
      </c>
      <c r="T40" s="138">
        <f t="shared" si="108"/>
        <v>65474.57</v>
      </c>
      <c r="U40" s="138">
        <f t="shared" si="108"/>
        <v>219147.87</v>
      </c>
      <c r="V40" s="138">
        <f t="shared" si="108"/>
        <v>163959</v>
      </c>
      <c r="W40" s="138">
        <f t="shared" si="108"/>
        <v>163958.32</v>
      </c>
      <c r="X40" s="139"/>
      <c r="Y40" s="140">
        <f t="shared" ref="Y40:AE40" si="109">SUM(Y11:Y37)</f>
        <v>66286.799999999988</v>
      </c>
      <c r="Z40" s="138">
        <f t="shared" si="109"/>
        <v>0</v>
      </c>
      <c r="AA40" s="138">
        <f t="shared" si="109"/>
        <v>1400</v>
      </c>
      <c r="AB40" s="138">
        <f t="shared" si="109"/>
        <v>13809.78</v>
      </c>
      <c r="AC40" s="139">
        <f t="shared" si="109"/>
        <v>2800</v>
      </c>
      <c r="AD40" s="140">
        <f t="shared" si="109"/>
        <v>327917.32</v>
      </c>
      <c r="AE40" s="141">
        <f t="shared" si="109"/>
        <v>163958.66</v>
      </c>
      <c r="AF40" s="136"/>
      <c r="AG40" s="137" t="s">
        <v>70</v>
      </c>
      <c r="AI40" s="138">
        <f t="shared" ref="AI40:BC40" si="110">SUM(AI11:AI37)</f>
        <v>31532.720000000005</v>
      </c>
      <c r="AJ40" s="138">
        <f t="shared" si="110"/>
        <v>49715.1</v>
      </c>
      <c r="AK40" s="138">
        <f t="shared" si="110"/>
        <v>12369.53</v>
      </c>
      <c r="AL40" s="138">
        <f t="shared" si="110"/>
        <v>0</v>
      </c>
      <c r="AM40" s="138">
        <f t="shared" si="110"/>
        <v>0</v>
      </c>
      <c r="AN40" s="138">
        <f t="shared" si="110"/>
        <v>0</v>
      </c>
      <c r="AO40" s="138">
        <f t="shared" si="110"/>
        <v>0</v>
      </c>
      <c r="AP40" s="138">
        <f t="shared" si="110"/>
        <v>31485.81</v>
      </c>
      <c r="AQ40" s="138">
        <f t="shared" si="110"/>
        <v>4666.66</v>
      </c>
      <c r="AR40" s="138">
        <f t="shared" si="110"/>
        <v>4588.92</v>
      </c>
      <c r="AS40" s="138">
        <f t="shared" si="110"/>
        <v>102826.01999999999</v>
      </c>
      <c r="AT40" s="138">
        <f t="shared" si="110"/>
        <v>2800</v>
      </c>
      <c r="AU40" s="138">
        <f t="shared" si="110"/>
        <v>2704.84</v>
      </c>
      <c r="AV40" s="138">
        <f t="shared" si="110"/>
        <v>5504.84</v>
      </c>
      <c r="AW40" s="138">
        <f t="shared" si="110"/>
        <v>13809.720000000001</v>
      </c>
      <c r="AX40" s="138">
        <f t="shared" si="110"/>
        <v>27893.07</v>
      </c>
      <c r="AY40" s="138">
        <f t="shared" si="110"/>
        <v>0</v>
      </c>
      <c r="AZ40" s="138">
        <f t="shared" si="110"/>
        <v>36181.5</v>
      </c>
      <c r="BA40" s="138">
        <f t="shared" si="110"/>
        <v>1400</v>
      </c>
      <c r="BB40" s="138">
        <f t="shared" si="110"/>
        <v>65474.57</v>
      </c>
      <c r="BC40" s="139">
        <f t="shared" si="110"/>
        <v>219147.87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150" t="s">
        <v>2</v>
      </c>
      <c r="X41" s="119"/>
      <c r="Y41" s="151"/>
      <c r="Z41" s="149"/>
      <c r="AA41" s="148"/>
      <c r="AB41" s="149"/>
      <c r="AC41" s="119"/>
      <c r="AD41" s="104"/>
      <c r="AE41" s="105"/>
      <c r="AF41" s="145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ht="23.1" customHeight="1" x14ac:dyDescent="0.35">
      <c r="B42" s="7"/>
      <c r="D42" s="5"/>
      <c r="H42" s="5"/>
      <c r="I42" s="5"/>
      <c r="J42" s="5"/>
      <c r="K42" s="2"/>
      <c r="L42" s="5"/>
      <c r="M42" s="5"/>
      <c r="N42" s="5"/>
      <c r="P42" s="153"/>
      <c r="Q42" s="5"/>
      <c r="R42" s="5"/>
      <c r="U42" s="5"/>
      <c r="V42" s="374"/>
      <c r="W42" s="374"/>
      <c r="X42" s="5"/>
      <c r="Y42" s="2" t="s">
        <v>2</v>
      </c>
      <c r="Z42" s="2"/>
      <c r="AA42" s="5" t="s">
        <v>2</v>
      </c>
      <c r="AB42" s="2"/>
      <c r="AC42" s="154"/>
      <c r="AD42" s="154"/>
      <c r="AE42" s="168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11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154"/>
      <c r="AD43" s="154"/>
      <c r="AE43" s="168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154"/>
      <c r="AD44" s="154"/>
      <c r="AE44" s="168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154"/>
      <c r="AD45" s="154"/>
      <c r="AE45" s="168"/>
      <c r="AF45" s="155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156"/>
      <c r="AD46" s="156"/>
      <c r="AE46" s="143"/>
      <c r="AF46" s="164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29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AG43:AI43"/>
    <mergeCell ref="O4:S4"/>
    <mergeCell ref="AP4:AU4"/>
    <mergeCell ref="O5:S5"/>
    <mergeCell ref="AP5:AU5"/>
    <mergeCell ref="V42:W42"/>
    <mergeCell ref="B43:D43"/>
    <mergeCell ref="I43:O43"/>
    <mergeCell ref="R43:T43"/>
    <mergeCell ref="W43:AB43"/>
    <mergeCell ref="B47:D47"/>
    <mergeCell ref="I47:O47"/>
    <mergeCell ref="R47:T47"/>
    <mergeCell ref="W47:AB47"/>
    <mergeCell ref="AG47:AI47"/>
    <mergeCell ref="B46:D46"/>
    <mergeCell ref="I46:O46"/>
    <mergeCell ref="R46:T46"/>
    <mergeCell ref="W46:AB46"/>
    <mergeCell ref="AG46:AI46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7D44-2DBA-4654-BF1D-F9DDF7DF6F98}">
  <sheetPr>
    <pageSetUpPr fitToPage="1"/>
  </sheetPr>
  <dimension ref="A1:IK47"/>
  <sheetViews>
    <sheetView view="pageBreakPreview" topLeftCell="AO1" zoomScale="60" zoomScaleNormal="60" workbookViewId="0">
      <selection activeCell="BI15" sqref="BI15"/>
    </sheetView>
  </sheetViews>
  <sheetFormatPr defaultColWidth="9.140625" defaultRowHeight="23.1" customHeight="1" x14ac:dyDescent="0.35"/>
  <cols>
    <col min="1" max="1" width="4.85546875" style="3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3" customWidth="1"/>
    <col min="30" max="30" width="16.85546875" style="3" customWidth="1"/>
    <col min="31" max="31" width="17.28515625" style="1" customWidth="1"/>
    <col min="32" max="32" width="4.85546875" style="3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68" width="9.140625" style="152"/>
    <col min="69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94</v>
      </c>
      <c r="P4" s="371"/>
      <c r="Q4" s="371"/>
      <c r="R4" s="371"/>
      <c r="S4" s="371"/>
      <c r="AK4" s="155"/>
      <c r="AP4" s="372" t="s">
        <v>95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3" t="s">
        <v>2</v>
      </c>
    </row>
    <row r="7" spans="1:245" s="65" customFormat="1" ht="23.1" customHeight="1" x14ac:dyDescent="0.35">
      <c r="A7" s="52"/>
      <c r="B7" s="53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O7" s="54" t="s">
        <v>5</v>
      </c>
      <c r="P7" s="53" t="s">
        <v>103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56" t="s">
        <v>15</v>
      </c>
      <c r="X7" s="57"/>
      <c r="Y7" s="58" t="s">
        <v>16</v>
      </c>
      <c r="Z7" s="59" t="s">
        <v>8</v>
      </c>
      <c r="AA7" s="53" t="s">
        <v>17</v>
      </c>
      <c r="AB7" s="55" t="s">
        <v>18</v>
      </c>
      <c r="AC7" s="60" t="s">
        <v>19</v>
      </c>
      <c r="AD7" s="61"/>
      <c r="AE7" s="62"/>
      <c r="AF7" s="52"/>
      <c r="AG7" s="53"/>
      <c r="AH7" s="53"/>
      <c r="AI7" s="53" t="s">
        <v>6</v>
      </c>
      <c r="AJ7" s="63" t="s">
        <v>7</v>
      </c>
      <c r="AK7" s="59" t="s">
        <v>8</v>
      </c>
      <c r="AL7" s="59" t="s">
        <v>8</v>
      </c>
      <c r="AM7" s="59" t="s">
        <v>8</v>
      </c>
      <c r="AN7" s="59" t="s">
        <v>8</v>
      </c>
      <c r="AO7" s="59"/>
      <c r="AP7" s="59"/>
      <c r="AQ7" s="365" t="s">
        <v>89</v>
      </c>
      <c r="AR7" s="59" t="s">
        <v>105</v>
      </c>
      <c r="AS7" s="53" t="s">
        <v>9</v>
      </c>
      <c r="AT7" s="63" t="s">
        <v>10</v>
      </c>
      <c r="AU7" s="59" t="s">
        <v>11</v>
      </c>
      <c r="AV7" s="53" t="s">
        <v>9</v>
      </c>
      <c r="AW7" s="53" t="s">
        <v>12</v>
      </c>
      <c r="AX7" s="63" t="s">
        <v>106</v>
      </c>
      <c r="AY7" s="59" t="s">
        <v>13</v>
      </c>
      <c r="AZ7" s="59" t="s">
        <v>14</v>
      </c>
      <c r="BA7" s="59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66" t="s">
        <v>20</v>
      </c>
      <c r="B8" s="65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O8" s="67" t="s">
        <v>25</v>
      </c>
      <c r="P8" s="65" t="s">
        <v>46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70" t="s">
        <v>45</v>
      </c>
      <c r="X8" s="71" t="s">
        <v>20</v>
      </c>
      <c r="Y8" s="72"/>
      <c r="Z8" s="73" t="s">
        <v>33</v>
      </c>
      <c r="AA8" s="74"/>
      <c r="AB8" s="75" t="s">
        <v>39</v>
      </c>
      <c r="AC8" s="76"/>
      <c r="AD8" s="61"/>
      <c r="AE8" s="62"/>
      <c r="AF8" s="77" t="s">
        <v>20</v>
      </c>
      <c r="AG8" s="65" t="s">
        <v>21</v>
      </c>
      <c r="AH8" s="65" t="s">
        <v>22</v>
      </c>
      <c r="AI8" s="65" t="s">
        <v>30</v>
      </c>
      <c r="AJ8" s="73" t="s">
        <v>104</v>
      </c>
      <c r="AK8" s="73" t="s">
        <v>25</v>
      </c>
      <c r="AL8" s="73" t="s">
        <v>31</v>
      </c>
      <c r="AM8" s="73" t="s">
        <v>32</v>
      </c>
      <c r="AN8" s="73" t="s">
        <v>33</v>
      </c>
      <c r="AO8" s="73" t="s">
        <v>34</v>
      </c>
      <c r="AP8" s="73" t="s">
        <v>35</v>
      </c>
      <c r="AQ8" s="366"/>
      <c r="AR8" s="73" t="s">
        <v>36</v>
      </c>
      <c r="AS8" s="65" t="s">
        <v>8</v>
      </c>
      <c r="AT8" s="73" t="s">
        <v>37</v>
      </c>
      <c r="AU8" s="73" t="s">
        <v>38</v>
      </c>
      <c r="AV8" s="65" t="s">
        <v>10</v>
      </c>
      <c r="AW8" s="65" t="s">
        <v>39</v>
      </c>
      <c r="AX8" s="73" t="s">
        <v>25</v>
      </c>
      <c r="AY8" s="73" t="s">
        <v>25</v>
      </c>
      <c r="AZ8" s="73" t="s">
        <v>40</v>
      </c>
      <c r="BA8" s="73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78"/>
      <c r="B9" s="79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O9" s="79"/>
      <c r="P9" s="79"/>
      <c r="Q9" s="79" t="s">
        <v>49</v>
      </c>
      <c r="R9" s="79" t="s">
        <v>49</v>
      </c>
      <c r="S9" s="82"/>
      <c r="T9" s="79" t="s">
        <v>49</v>
      </c>
      <c r="U9" s="79"/>
      <c r="V9" s="83"/>
      <c r="W9" s="83"/>
      <c r="X9" s="84"/>
      <c r="Y9" s="85"/>
      <c r="Z9" s="86"/>
      <c r="AA9" s="87"/>
      <c r="AB9" s="81"/>
      <c r="AC9" s="88"/>
      <c r="AD9" s="61"/>
      <c r="AE9" s="62"/>
      <c r="AF9" s="78"/>
      <c r="AG9" s="79"/>
      <c r="AH9" s="80"/>
      <c r="AI9" s="80" t="s">
        <v>46</v>
      </c>
      <c r="AJ9" s="89" t="s">
        <v>47</v>
      </c>
      <c r="AK9" s="89" t="s">
        <v>36</v>
      </c>
      <c r="AL9" s="86" t="s">
        <v>36</v>
      </c>
      <c r="AM9" s="86" t="s">
        <v>36</v>
      </c>
      <c r="AN9" s="86"/>
      <c r="AO9" s="86"/>
      <c r="AP9" s="86"/>
      <c r="AQ9" s="367"/>
      <c r="AR9" s="90" t="s">
        <v>48</v>
      </c>
      <c r="AS9" s="79" t="s">
        <v>49</v>
      </c>
      <c r="AT9" s="86" t="s">
        <v>50</v>
      </c>
      <c r="AU9" s="86" t="s">
        <v>36</v>
      </c>
      <c r="AV9" s="79" t="s">
        <v>49</v>
      </c>
      <c r="AW9" s="82"/>
      <c r="AX9" s="86" t="s">
        <v>36</v>
      </c>
      <c r="AY9" s="86" t="s">
        <v>36</v>
      </c>
      <c r="AZ9" s="86" t="s">
        <v>51</v>
      </c>
      <c r="BA9" s="86"/>
      <c r="BB9" s="79" t="s">
        <v>49</v>
      </c>
      <c r="BC9" s="88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91" t="s">
        <v>2</v>
      </c>
      <c r="B10" s="92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99"/>
      <c r="X10" s="100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91" t="s">
        <v>2</v>
      </c>
      <c r="AG10" s="45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19">
        <v>1</v>
      </c>
      <c r="B11" s="20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4">
        <f>ROUND(J11/6/31/60*(N11+M11*60+L11*6*60),2)</f>
        <v>0</v>
      </c>
      <c r="L11" s="25">
        <v>0</v>
      </c>
      <c r="M11" s="25">
        <v>0</v>
      </c>
      <c r="N11" s="25"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6">
        <f>+AD11-V11</f>
        <v>15525.689999999999</v>
      </c>
      <c r="X11" s="19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31">
        <f>+O11-U11</f>
        <v>31051.69</v>
      </c>
      <c r="AE11" s="32">
        <f>(+O11-U11)/2</f>
        <v>15525.844999999999</v>
      </c>
      <c r="AF11" s="19">
        <v>1</v>
      </c>
      <c r="AG11" s="20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19"/>
      <c r="B12" s="20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4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6" t="s">
        <v>2</v>
      </c>
      <c r="X12" s="19"/>
      <c r="Y12" s="36"/>
      <c r="Z12" s="37"/>
      <c r="AA12" s="28"/>
      <c r="AB12" s="28"/>
      <c r="AC12" s="33"/>
      <c r="AD12" s="38"/>
      <c r="AE12" s="39"/>
      <c r="AF12" s="19"/>
      <c r="AG12" s="20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19">
        <v>2</v>
      </c>
      <c r="B13" s="20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4">
        <f>ROUND(J13/6/31/60*(N13+M13*60+L13*6*60),2)</f>
        <v>0</v>
      </c>
      <c r="L13" s="25">
        <v>0</v>
      </c>
      <c r="O13" s="23">
        <f>J13-K13</f>
        <v>34310</v>
      </c>
      <c r="P13" s="22">
        <v>1399.65</v>
      </c>
      <c r="Q13" s="22">
        <f t="shared" ref="Q13" si="3">SUM(AJ13:AR13)</f>
        <v>10942.279999999999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13444.34</v>
      </c>
      <c r="U13" s="23">
        <f>P13+Q13+R13+S13+T13</f>
        <v>28642.899999999998</v>
      </c>
      <c r="V13" s="26">
        <f t="shared" si="2"/>
        <v>2834</v>
      </c>
      <c r="W13" s="26">
        <f>+AD13-V13</f>
        <v>2833.1000000000022</v>
      </c>
      <c r="X13" s="19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31">
        <f>+O13-U13</f>
        <v>5667.1000000000022</v>
      </c>
      <c r="AE13" s="32">
        <f>(+O13-U13)/2</f>
        <v>2833.5500000000011</v>
      </c>
      <c r="AF13" s="19">
        <v>2</v>
      </c>
      <c r="AG13" s="20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>
        <v>2333.33</v>
      </c>
      <c r="AR13" s="22">
        <v>655.56</v>
      </c>
      <c r="AS13" s="22">
        <f>SUM(AJ13:AR13)</f>
        <v>10942.279999999999</v>
      </c>
      <c r="AT13" s="29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6128</v>
      </c>
      <c r="BA13" s="22">
        <v>100</v>
      </c>
      <c r="BB13" s="22">
        <f>SUM(AX13:BA13)</f>
        <v>13444.34</v>
      </c>
      <c r="BC13" s="33">
        <f>AI13+AS13+AV13+AW13+BB13</f>
        <v>28642.899999999998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19"/>
      <c r="B14" s="20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4"/>
      <c r="O14" s="23"/>
      <c r="Q14" s="22"/>
      <c r="R14" s="22"/>
      <c r="S14" s="22"/>
      <c r="T14" s="22"/>
      <c r="U14" s="23"/>
      <c r="V14" s="26">
        <f t="shared" si="2"/>
        <v>0</v>
      </c>
      <c r="W14" s="26" t="s">
        <v>2</v>
      </c>
      <c r="X14" s="19"/>
      <c r="Y14" s="36"/>
      <c r="Z14" s="37"/>
      <c r="AA14" s="28"/>
      <c r="AB14" s="28"/>
      <c r="AC14" s="33"/>
      <c r="AD14" s="38"/>
      <c r="AE14" s="39"/>
      <c r="AF14" s="19"/>
      <c r="AG14" s="20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/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19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si="0"/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4">
        <f>ROUND(J15/6/31/60*(N15+M15*60+L15*6*60),2)</f>
        <v>0</v>
      </c>
      <c r="L15" s="25">
        <v>0</v>
      </c>
      <c r="M15" s="25">
        <v>0</v>
      </c>
      <c r="N15" s="25">
        <v>0</v>
      </c>
      <c r="O15" s="23">
        <f>J15-K15</f>
        <v>37384</v>
      </c>
      <c r="P15" s="22">
        <v>1807.73</v>
      </c>
      <c r="Q15" s="22">
        <f t="shared" ref="Q15" si="11">SUM(AJ15:AR15)</f>
        <v>10798.97</v>
      </c>
      <c r="R15" s="22">
        <f t="shared" ref="R15" si="12">SUM(AT15:AU15)</f>
        <v>200</v>
      </c>
      <c r="S15" s="22">
        <f t="shared" ref="S15" si="13">ROUNDDOWN(I15*5%/2,2)</f>
        <v>934.6</v>
      </c>
      <c r="T15" s="22">
        <f t="shared" ref="T15" si="14">SUM(AX15:BA15)</f>
        <v>12987.26</v>
      </c>
      <c r="U15" s="23">
        <f>P15+Q15+R15+S15+T15</f>
        <v>26728.559999999998</v>
      </c>
      <c r="V15" s="26">
        <f t="shared" si="2"/>
        <v>5328</v>
      </c>
      <c r="W15" s="26">
        <f>+AD15-V15</f>
        <v>5327.4400000000023</v>
      </c>
      <c r="X15" s="19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5">ROUNDUP(I15*5%/2,2)</f>
        <v>934.6</v>
      </c>
      <c r="AC15" s="30">
        <v>200</v>
      </c>
      <c r="AD15" s="31">
        <f>+O15-U15</f>
        <v>10655.440000000002</v>
      </c>
      <c r="AE15" s="32">
        <f>(+O15-U15)/2</f>
        <v>5327.7200000000012</v>
      </c>
      <c r="AF15" s="19">
        <v>3</v>
      </c>
      <c r="AG15" s="20" t="s">
        <v>56</v>
      </c>
      <c r="AH15" s="41" t="s">
        <v>53</v>
      </c>
      <c r="AI15" s="22">
        <f t="shared" ref="AI15" si="16">P15</f>
        <v>1807.73</v>
      </c>
      <c r="AJ15" s="22">
        <f t="shared" ref="AJ15" si="17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8">ROUNDDOWN(I15*5%/2,2)</f>
        <v>934.6</v>
      </c>
      <c r="AX15" s="22">
        <v>9470.26</v>
      </c>
      <c r="AY15" s="22">
        <v>0</v>
      </c>
      <c r="AZ15" s="22">
        <v>3417</v>
      </c>
      <c r="BA15" s="22">
        <v>100</v>
      </c>
      <c r="BB15" s="22">
        <f>SUM(AX15:BA15)</f>
        <v>12987.26</v>
      </c>
      <c r="BC15" s="33">
        <f>AI15+AS15+AV15+AW15+BB15</f>
        <v>26728.559999999998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19"/>
      <c r="B16" s="20"/>
      <c r="C16" s="25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3"/>
      <c r="K16" s="42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19"/>
      <c r="Y16" s="36"/>
      <c r="Z16" s="37"/>
      <c r="AA16" s="28"/>
      <c r="AB16" s="28"/>
      <c r="AC16" s="33"/>
      <c r="AD16" s="38"/>
      <c r="AE16" s="39"/>
      <c r="AF16" s="19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19">
        <v>4</v>
      </c>
      <c r="B17" s="20" t="s">
        <v>57</v>
      </c>
      <c r="C17" s="41" t="s">
        <v>96</v>
      </c>
      <c r="D17" s="22">
        <v>29165</v>
      </c>
      <c r="E17" s="22">
        <v>1540</v>
      </c>
      <c r="F17" s="22">
        <v>32870</v>
      </c>
      <c r="G17" s="22"/>
      <c r="H17" s="22"/>
      <c r="I17" s="22">
        <f t="shared" si="1"/>
        <v>32870</v>
      </c>
      <c r="J17" s="23">
        <f>I17</f>
        <v>32870</v>
      </c>
      <c r="K17" s="24">
        <f>ROUND(J17/6/31/60*(N17+M17*60+L17*6*60),2)</f>
        <v>0</v>
      </c>
      <c r="L17" s="25">
        <v>0</v>
      </c>
      <c r="M17" s="25">
        <v>0</v>
      </c>
      <c r="N17" s="25">
        <v>0</v>
      </c>
      <c r="O17" s="23">
        <f>J17-K17</f>
        <v>32870</v>
      </c>
      <c r="P17" s="22">
        <v>1125.52</v>
      </c>
      <c r="Q17" s="22">
        <f t="shared" ref="Q17" si="19">SUM(AJ17:AR17)</f>
        <v>7547</v>
      </c>
      <c r="R17" s="22">
        <f t="shared" ref="R17" si="20">SUM(AT17:AU17)</f>
        <v>200</v>
      </c>
      <c r="S17" s="22">
        <f t="shared" ref="S17" si="21">ROUNDDOWN(I17*5%/2,2)</f>
        <v>821.75</v>
      </c>
      <c r="T17" s="22">
        <f t="shared" ref="T17" si="22">SUM(AX17:BA17)</f>
        <v>100</v>
      </c>
      <c r="U17" s="23">
        <f>P17+Q17+R17+S17+T17</f>
        <v>9794.27</v>
      </c>
      <c r="V17" s="26">
        <f t="shared" si="2"/>
        <v>11538</v>
      </c>
      <c r="W17" s="26">
        <f>+AD17-V17</f>
        <v>11537.73</v>
      </c>
      <c r="X17" s="19">
        <v>4</v>
      </c>
      <c r="Y17" s="27">
        <f>J17*12%</f>
        <v>3944.3999999999996</v>
      </c>
      <c r="Z17" s="28">
        <v>0</v>
      </c>
      <c r="AA17" s="29">
        <v>100</v>
      </c>
      <c r="AB17" s="28">
        <f t="shared" ref="AB17" si="23">ROUNDUP(I17*5%/2,2)</f>
        <v>821.75</v>
      </c>
      <c r="AC17" s="30">
        <v>200</v>
      </c>
      <c r="AD17" s="31">
        <f>+O17-U17</f>
        <v>23075.73</v>
      </c>
      <c r="AE17" s="32">
        <f>(+O17-U17)/2</f>
        <v>11537.865</v>
      </c>
      <c r="AF17" s="19">
        <v>4</v>
      </c>
      <c r="AG17" s="20" t="s">
        <v>57</v>
      </c>
      <c r="AH17" s="41" t="s">
        <v>96</v>
      </c>
      <c r="AI17" s="22">
        <f t="shared" ref="AI17" si="24">P17</f>
        <v>1125.52</v>
      </c>
      <c r="AJ17" s="22">
        <f t="shared" ref="AJ17:AJ19" si="25">I17*9%</f>
        <v>2958.2999999999997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7547</v>
      </c>
      <c r="AT17" s="29">
        <v>200</v>
      </c>
      <c r="AU17" s="22">
        <v>0</v>
      </c>
      <c r="AV17" s="22">
        <f>SUM(AT17:AU17)</f>
        <v>200</v>
      </c>
      <c r="AW17" s="22">
        <f t="shared" ref="AW17" si="26">ROUNDDOWN(I17*5%/2,2)</f>
        <v>821.75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9794.27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19"/>
      <c r="B18" s="20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42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6" t="s">
        <v>2</v>
      </c>
      <c r="X18" s="19"/>
      <c r="Y18" s="27"/>
      <c r="Z18" s="28"/>
      <c r="AA18" s="37"/>
      <c r="AB18" s="28"/>
      <c r="AC18" s="43"/>
      <c r="AD18" s="31"/>
      <c r="AE18" s="32"/>
      <c r="AF18" s="19"/>
      <c r="AG18" s="20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19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 t="shared" si="0"/>
        <v>38413</v>
      </c>
      <c r="G19" s="22">
        <v>1795</v>
      </c>
      <c r="H19" s="22"/>
      <c r="I19" s="22">
        <f t="shared" si="1"/>
        <v>40208</v>
      </c>
      <c r="J19" s="23">
        <f>I19</f>
        <v>40208</v>
      </c>
      <c r="K19" s="24">
        <f>ROUND(J19/6/31/60*(N19+M19*60+L19*6*60),2)</f>
        <v>0</v>
      </c>
      <c r="L19" s="25">
        <v>0</v>
      </c>
      <c r="M19" s="25">
        <v>0</v>
      </c>
      <c r="N19" s="25">
        <v>0</v>
      </c>
      <c r="O19" s="23">
        <f>J19-K19</f>
        <v>40208</v>
      </c>
      <c r="P19" s="22">
        <v>2285.15</v>
      </c>
      <c r="Q19" s="22">
        <f t="shared" ref="Q19" si="27">SUM(AJ19:AR19)</f>
        <v>8145</v>
      </c>
      <c r="R19" s="22">
        <f t="shared" ref="R19" si="28">SUM(AT19:AU19)</f>
        <v>200</v>
      </c>
      <c r="S19" s="22">
        <f t="shared" ref="S19" si="29">ROUNDDOWN(I19*5%/2,2)</f>
        <v>1005.2</v>
      </c>
      <c r="T19" s="22">
        <f t="shared" ref="T19" si="30">SUM(AX19:BA19)</f>
        <v>11448</v>
      </c>
      <c r="U19" s="23">
        <f>P19+Q19+R19+S19+T19</f>
        <v>23083.35</v>
      </c>
      <c r="V19" s="26">
        <f t="shared" si="2"/>
        <v>8562</v>
      </c>
      <c r="W19" s="26">
        <f>+AD19-V19</f>
        <v>8562.6500000000015</v>
      </c>
      <c r="X19" s="19">
        <v>5</v>
      </c>
      <c r="Y19" s="27">
        <f t="shared" ref="Y19" si="31">J19*12%</f>
        <v>4824.96</v>
      </c>
      <c r="Z19" s="28">
        <v>0</v>
      </c>
      <c r="AA19" s="29">
        <v>100</v>
      </c>
      <c r="AB19" s="28">
        <f t="shared" ref="AB19" si="32">ROUNDUP(I19*5%/2,2)</f>
        <v>1005.2</v>
      </c>
      <c r="AC19" s="30">
        <v>200</v>
      </c>
      <c r="AD19" s="31">
        <f>+O19-U19</f>
        <v>17124.650000000001</v>
      </c>
      <c r="AE19" s="32">
        <f>(+O19-U19)/2</f>
        <v>8562.3250000000007</v>
      </c>
      <c r="AF19" s="19">
        <v>5</v>
      </c>
      <c r="AG19" s="20" t="s">
        <v>58</v>
      </c>
      <c r="AH19" s="25" t="s">
        <v>59</v>
      </c>
      <c r="AI19" s="22">
        <f t="shared" ref="AI19" si="33">P19</f>
        <v>2285.15</v>
      </c>
      <c r="AJ19" s="22">
        <f t="shared" si="25"/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4">ROUNDDOWN(I19*5%/2,2)</f>
        <v>1005.2</v>
      </c>
      <c r="AX19" s="22">
        <v>0</v>
      </c>
      <c r="AY19" s="22">
        <v>0</v>
      </c>
      <c r="AZ19" s="22">
        <v>11348</v>
      </c>
      <c r="BA19" s="22">
        <v>100</v>
      </c>
      <c r="BB19" s="22">
        <f>SUM(AX19:BA19)</f>
        <v>11448</v>
      </c>
      <c r="BC19" s="33">
        <f>AI19+AS19+AV19+AW19+BB19</f>
        <v>23083.35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19"/>
      <c r="B20" s="20"/>
      <c r="C20" s="25"/>
      <c r="D20" s="22"/>
      <c r="E20" s="22"/>
      <c r="F20" s="22">
        <f t="shared" si="0"/>
        <v>0</v>
      </c>
      <c r="G20" s="22"/>
      <c r="H20" s="22"/>
      <c r="I20" s="22">
        <f t="shared" si="1"/>
        <v>0</v>
      </c>
      <c r="J20" s="23"/>
      <c r="K20" s="42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 t="shared" si="2"/>
        <v>0</v>
      </c>
      <c r="W20" s="26" t="s">
        <v>2</v>
      </c>
      <c r="X20" s="19"/>
      <c r="Y20" s="27"/>
      <c r="Z20" s="28"/>
      <c r="AA20" s="37"/>
      <c r="AB20" s="28"/>
      <c r="AC20" s="43"/>
      <c r="AD20" s="31"/>
      <c r="AE20" s="32"/>
      <c r="AF20" s="19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19">
        <v>6</v>
      </c>
      <c r="B21" s="4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4">
        <f>ROUND(J21/6/31/60*(N21+M21*60+L21*6*60),2)</f>
        <v>0</v>
      </c>
      <c r="L21" s="25">
        <v>0</v>
      </c>
      <c r="M21" s="25">
        <v>0</v>
      </c>
      <c r="N21" s="25">
        <v>0</v>
      </c>
      <c r="O21" s="23">
        <f>J21-K21</f>
        <v>51304</v>
      </c>
      <c r="P21" s="22">
        <v>4459.28</v>
      </c>
      <c r="Q21" s="22">
        <f t="shared" ref="Q21" si="35">SUM(AJ21:AR21)</f>
        <v>4617.3599999999997</v>
      </c>
      <c r="R21" s="22">
        <f t="shared" ref="R21" si="36">SUM(AT21:AU21)</f>
        <v>200</v>
      </c>
      <c r="S21" s="22">
        <f t="shared" ref="S21" si="37">ROUNDDOWN(I21*5%/2,2)</f>
        <v>1282.5999999999999</v>
      </c>
      <c r="T21" s="22">
        <f t="shared" ref="T21" si="38">SUM(AX21:BA21)</f>
        <v>200</v>
      </c>
      <c r="U21" s="23">
        <f>P21+Q21+R21+S21+T21</f>
        <v>10759.24</v>
      </c>
      <c r="V21" s="26">
        <f t="shared" si="2"/>
        <v>20272</v>
      </c>
      <c r="W21" s="26">
        <f>+AD21-V21</f>
        <v>20272.760000000002</v>
      </c>
      <c r="X21" s="19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39">ROUNDUP(I21*5%/2,2)</f>
        <v>1282.5999999999999</v>
      </c>
      <c r="AC21" s="30">
        <v>200</v>
      </c>
      <c r="AD21" s="31">
        <f>+O21-U21</f>
        <v>40544.76</v>
      </c>
      <c r="AE21" s="32">
        <f>(+O21-U21)/2</f>
        <v>20272.38</v>
      </c>
      <c r="AF21" s="19">
        <v>6</v>
      </c>
      <c r="AG21" s="44" t="s">
        <v>60</v>
      </c>
      <c r="AH21" s="45" t="s">
        <v>79</v>
      </c>
      <c r="AI21" s="22">
        <f t="shared" ref="AI21" si="40">P21</f>
        <v>4459.28</v>
      </c>
      <c r="AJ21" s="22">
        <f t="shared" ref="AJ21" si="41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2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19"/>
      <c r="B22" s="4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42"/>
      <c r="O22" s="23"/>
      <c r="P22" s="22"/>
      <c r="Q22" s="22"/>
      <c r="R22" s="22"/>
      <c r="S22" s="22"/>
      <c r="T22" s="22"/>
      <c r="U22" s="23"/>
      <c r="V22" s="26"/>
      <c r="W22" s="26"/>
      <c r="X22" s="19"/>
      <c r="Y22" s="27"/>
      <c r="Z22" s="28"/>
      <c r="AA22" s="29"/>
      <c r="AB22" s="28"/>
      <c r="AC22" s="30"/>
      <c r="AD22" s="31"/>
      <c r="AE22" s="32"/>
      <c r="AF22" s="19"/>
      <c r="AG22" s="4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19">
        <v>8</v>
      </c>
      <c r="B23" s="20" t="s">
        <v>61</v>
      </c>
      <c r="C23" s="21" t="s">
        <v>53</v>
      </c>
      <c r="D23" s="22">
        <v>34187</v>
      </c>
      <c r="E23" s="22">
        <v>1607</v>
      </c>
      <c r="F23" s="22">
        <f t="shared" si="0"/>
        <v>35794</v>
      </c>
      <c r="G23" s="22">
        <v>1590</v>
      </c>
      <c r="H23" s="22"/>
      <c r="I23" s="22">
        <f t="shared" si="1"/>
        <v>37384</v>
      </c>
      <c r="J23" s="23">
        <f>I23</f>
        <v>37384</v>
      </c>
      <c r="K23" s="24">
        <f>ROUND(J23/6/31/60*(N23+M23*60+L23*6*60),2)</f>
        <v>0</v>
      </c>
      <c r="L23" s="25">
        <v>0</v>
      </c>
      <c r="M23" s="25">
        <v>0</v>
      </c>
      <c r="N23" s="25">
        <v>0</v>
      </c>
      <c r="O23" s="23">
        <f>J23-K23</f>
        <v>37384</v>
      </c>
      <c r="P23" s="22">
        <v>1807.73</v>
      </c>
      <c r="Q23" s="22">
        <f t="shared" ref="Q23" si="43">SUM(AJ23:AR23)</f>
        <v>7566.3700000000008</v>
      </c>
      <c r="R23" s="22">
        <f t="shared" ref="R23" si="44">SUM(AT23:AU23)</f>
        <v>200</v>
      </c>
      <c r="S23" s="22">
        <f t="shared" ref="S23" si="45">ROUNDDOWN(I23*5%/2,2)</f>
        <v>934.6</v>
      </c>
      <c r="T23" s="22">
        <f t="shared" ref="T23" si="46">SUM(AX23:BA23)</f>
        <v>200</v>
      </c>
      <c r="U23" s="23">
        <f>P23+Q23+R23+S23+T23</f>
        <v>10708.7</v>
      </c>
      <c r="V23" s="26">
        <f t="shared" si="2"/>
        <v>13338</v>
      </c>
      <c r="W23" s="26">
        <f>+AD23-V23</f>
        <v>13337.3</v>
      </c>
      <c r="X23" s="19">
        <v>8</v>
      </c>
      <c r="Y23" s="27">
        <f>J23*12%</f>
        <v>4486.08</v>
      </c>
      <c r="Z23" s="28">
        <v>0</v>
      </c>
      <c r="AA23" s="29">
        <v>100</v>
      </c>
      <c r="AB23" s="28">
        <f t="shared" ref="AB23" si="47">ROUNDUP(I23*5%/2,2)</f>
        <v>934.6</v>
      </c>
      <c r="AC23" s="30">
        <v>200</v>
      </c>
      <c r="AD23" s="31">
        <f>+O23-U23</f>
        <v>26675.3</v>
      </c>
      <c r="AE23" s="32">
        <f>(+O23-U23)/2</f>
        <v>13337.65</v>
      </c>
      <c r="AF23" s="19">
        <v>8</v>
      </c>
      <c r="AG23" s="20" t="s">
        <v>61</v>
      </c>
      <c r="AH23" s="21" t="s">
        <v>53</v>
      </c>
      <c r="AI23" s="22">
        <f t="shared" ref="AI23" si="48">P23</f>
        <v>1807.73</v>
      </c>
      <c r="AJ23" s="22">
        <f t="shared" ref="AJ23" si="49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0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19"/>
      <c r="B24" s="20"/>
      <c r="C24" s="21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3"/>
      <c r="K24" s="24"/>
      <c r="O24" s="23"/>
      <c r="P24" s="22"/>
      <c r="Q24" s="22"/>
      <c r="R24" s="22"/>
      <c r="S24" s="22"/>
      <c r="T24" s="22"/>
      <c r="U24" s="23"/>
      <c r="V24" s="26">
        <f t="shared" si="2"/>
        <v>0</v>
      </c>
      <c r="W24" s="26"/>
      <c r="X24" s="19"/>
      <c r="Y24" s="36"/>
      <c r="Z24" s="37"/>
      <c r="AA24" s="46"/>
      <c r="AB24" s="28"/>
      <c r="AC24" s="33"/>
      <c r="AD24" s="38"/>
      <c r="AE24" s="39"/>
      <c r="AF24" s="19"/>
      <c r="AG24" s="20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19">
        <v>9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 t="shared" si="0"/>
        <v>45138</v>
      </c>
      <c r="G25" s="22">
        <v>2109</v>
      </c>
      <c r="H25" s="22"/>
      <c r="I25" s="22">
        <f t="shared" si="1"/>
        <v>47247</v>
      </c>
      <c r="J25" s="23">
        <f>I25</f>
        <v>47247</v>
      </c>
      <c r="K25" s="24">
        <f>ROUND(J25/6/31/60*(N25+M25*60+L25*6*60),2)</f>
        <v>0</v>
      </c>
      <c r="L25" s="25">
        <v>0</v>
      </c>
      <c r="M25" s="25">
        <v>0</v>
      </c>
      <c r="N25" s="25">
        <v>0</v>
      </c>
      <c r="O25" s="23">
        <f>J25-K25</f>
        <v>47247</v>
      </c>
      <c r="P25" s="22">
        <v>3605.95</v>
      </c>
      <c r="Q25" s="22">
        <f t="shared" ref="Q25" si="51">SUM(AJ25:AR25)</f>
        <v>4252.2299999999996</v>
      </c>
      <c r="R25" s="22">
        <f t="shared" ref="R25" si="52">SUM(AT25:AU25)</f>
        <v>200</v>
      </c>
      <c r="S25" s="22">
        <f t="shared" ref="S25" si="53">ROUNDDOWN(I25*5%/2,2)</f>
        <v>1181.17</v>
      </c>
      <c r="T25" s="22">
        <f t="shared" ref="T25" si="54">SUM(AX25:BA25)</f>
        <v>1637.5</v>
      </c>
      <c r="U25" s="23">
        <f>P25+Q25+R25+S25+T25</f>
        <v>10876.849999999999</v>
      </c>
      <c r="V25" s="26">
        <f t="shared" si="2"/>
        <v>18185</v>
      </c>
      <c r="W25" s="26">
        <f>+AD25-V25</f>
        <v>18185.150000000001</v>
      </c>
      <c r="X25" s="19">
        <v>9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5">ROUNDUP(I25*5%/2,2)</f>
        <v>1181.18</v>
      </c>
      <c r="AC25" s="30">
        <v>200</v>
      </c>
      <c r="AD25" s="31">
        <f>+O25-U25</f>
        <v>36370.15</v>
      </c>
      <c r="AE25" s="32">
        <f>(+O25-U25)/2</f>
        <v>18185.075000000001</v>
      </c>
      <c r="AF25" s="19">
        <v>9</v>
      </c>
      <c r="AG25" s="44" t="s">
        <v>62</v>
      </c>
      <c r="AH25" s="41" t="s">
        <v>63</v>
      </c>
      <c r="AI25" s="22">
        <f t="shared" ref="AI25" si="56">P25</f>
        <v>3605.95</v>
      </c>
      <c r="AJ25" s="22">
        <f t="shared" ref="AJ25" si="57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8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19"/>
      <c r="B26" s="20"/>
      <c r="C26" s="21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3"/>
      <c r="K26" s="24"/>
      <c r="O26" s="23"/>
      <c r="P26" s="22"/>
      <c r="Q26" s="22"/>
      <c r="R26" s="22"/>
      <c r="S26" s="22"/>
      <c r="T26" s="22"/>
      <c r="U26" s="23"/>
      <c r="V26" s="26">
        <f t="shared" si="2"/>
        <v>0</v>
      </c>
      <c r="W26" s="26" t="s">
        <v>2</v>
      </c>
      <c r="X26" s="19"/>
      <c r="Y26" s="36"/>
      <c r="Z26" s="37"/>
      <c r="AA26" s="28"/>
      <c r="AB26" s="28"/>
      <c r="AC26" s="33"/>
      <c r="AD26" s="38"/>
      <c r="AE26" s="39"/>
      <c r="AF26" s="19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19">
        <v>10</v>
      </c>
      <c r="B27" s="4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4">
        <f>ROUND(J27/6/31/60*(N27+M27*60+L27*6*60),2)</f>
        <v>0</v>
      </c>
      <c r="L27" s="25">
        <v>0</v>
      </c>
      <c r="M27" s="25">
        <v>0</v>
      </c>
      <c r="N27" s="25">
        <v>0</v>
      </c>
      <c r="O27" s="23">
        <f>J27-K27</f>
        <v>47247</v>
      </c>
      <c r="P27" s="22">
        <v>3605.95</v>
      </c>
      <c r="Q27" s="22">
        <f t="shared" ref="Q27" si="59">SUM(AJ27:AR27)</f>
        <v>4252.2299999999996</v>
      </c>
      <c r="R27" s="22">
        <f t="shared" ref="R27" si="60">SUM(AT27:AU27)</f>
        <v>200</v>
      </c>
      <c r="S27" s="22">
        <f t="shared" ref="S27" si="61">ROUNDDOWN(I27*5%/2,2)</f>
        <v>1181.17</v>
      </c>
      <c r="T27" s="22">
        <f t="shared" ref="T27" si="62">SUM(AX27:BA27)</f>
        <v>100</v>
      </c>
      <c r="U27" s="23">
        <f>P27+Q27+R27+S27+T27</f>
        <v>9339.3499999999985</v>
      </c>
      <c r="V27" s="26">
        <f t="shared" si="2"/>
        <v>18954</v>
      </c>
      <c r="W27" s="26">
        <f>+AD27-V27</f>
        <v>18953.650000000001</v>
      </c>
      <c r="X27" s="19">
        <v>10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3">ROUNDUP(I27*5%/2,2)</f>
        <v>1181.18</v>
      </c>
      <c r="AC27" s="30">
        <v>200</v>
      </c>
      <c r="AD27" s="31">
        <f>+O27-U27</f>
        <v>37907.65</v>
      </c>
      <c r="AE27" s="32">
        <f>(+O27-U27)/2</f>
        <v>18953.825000000001</v>
      </c>
      <c r="AF27" s="19">
        <v>10</v>
      </c>
      <c r="AG27" s="44" t="s">
        <v>64</v>
      </c>
      <c r="AH27" s="21" t="s">
        <v>63</v>
      </c>
      <c r="AI27" s="22">
        <f t="shared" ref="AI27" si="64">P27</f>
        <v>3605.95</v>
      </c>
      <c r="AJ27" s="22">
        <f t="shared" ref="AJ27" si="65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6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19"/>
      <c r="B28" s="47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48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6"/>
      <c r="X28" s="19"/>
      <c r="Y28" s="49"/>
      <c r="Z28" s="23"/>
      <c r="AA28" s="23"/>
      <c r="AB28" s="28"/>
      <c r="AC28" s="33"/>
      <c r="AD28" s="38"/>
      <c r="AE28" s="39"/>
      <c r="AF28" s="19"/>
      <c r="AG28" s="47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19">
        <v>11</v>
      </c>
      <c r="B29" s="20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4">
        <f>ROUND(J29/6/31/60*(N29+M29*60+L29*6*60),2)</f>
        <v>0</v>
      </c>
      <c r="L29" s="25">
        <v>0</v>
      </c>
      <c r="M29" s="25">
        <v>0</v>
      </c>
      <c r="N29" s="25">
        <v>0</v>
      </c>
      <c r="O29" s="23">
        <f>J29-K29</f>
        <v>34310</v>
      </c>
      <c r="P29" s="22">
        <v>1399.65</v>
      </c>
      <c r="Q29" s="22">
        <f t="shared" ref="Q29" si="67">SUM(AJ29:AR29)</f>
        <v>9771.7899999999991</v>
      </c>
      <c r="R29" s="22">
        <f t="shared" ref="R29" si="68">SUM(AT29:AU29)</f>
        <v>1105.96</v>
      </c>
      <c r="S29" s="22">
        <f t="shared" ref="S29" si="69">ROUNDDOWN(I29*5%/2,2)</f>
        <v>857.75</v>
      </c>
      <c r="T29" s="22">
        <f t="shared" ref="T29" si="70">SUM(AX29:BA29)</f>
        <v>13956.59</v>
      </c>
      <c r="U29" s="23">
        <f>P29+Q29+R29+S29+T29</f>
        <v>27091.739999999998</v>
      </c>
      <c r="V29" s="26">
        <f t="shared" si="2"/>
        <v>3609</v>
      </c>
      <c r="W29" s="26">
        <f>+AD29-V29</f>
        <v>3609.260000000002</v>
      </c>
      <c r="X29" s="19">
        <v>11</v>
      </c>
      <c r="Y29" s="27">
        <f>J29*12%</f>
        <v>4117.2</v>
      </c>
      <c r="Z29" s="28">
        <v>0</v>
      </c>
      <c r="AA29" s="29">
        <v>100</v>
      </c>
      <c r="AB29" s="28">
        <f t="shared" ref="AB29" si="71">ROUNDUP(I29*5%/2,2)</f>
        <v>857.75</v>
      </c>
      <c r="AC29" s="30">
        <v>200</v>
      </c>
      <c r="AD29" s="31">
        <f>+O29-U29</f>
        <v>7218.260000000002</v>
      </c>
      <c r="AE29" s="32">
        <f>(+O29-U29)/2</f>
        <v>3609.130000000001</v>
      </c>
      <c r="AF29" s="19">
        <v>11</v>
      </c>
      <c r="AG29" s="20" t="s">
        <v>65</v>
      </c>
      <c r="AH29" s="41" t="s">
        <v>54</v>
      </c>
      <c r="AI29" s="22">
        <f t="shared" ref="AI29" si="72">P29</f>
        <v>1399.65</v>
      </c>
      <c r="AJ29" s="22">
        <f t="shared" ref="AJ29" si="73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>
        <v>655.56</v>
      </c>
      <c r="AS29" s="22">
        <f>SUM(AJ29:AR29)</f>
        <v>9771.7899999999991</v>
      </c>
      <c r="AT29" s="29">
        <v>200</v>
      </c>
      <c r="AU29" s="22">
        <v>905.96</v>
      </c>
      <c r="AV29" s="22">
        <f>SUM(AT29:AU29)</f>
        <v>1105.96</v>
      </c>
      <c r="AW29" s="22">
        <f t="shared" ref="AW29" si="74">ROUNDDOWN(I29*5%/2,2)</f>
        <v>857.75</v>
      </c>
      <c r="AX29" s="22">
        <v>3314.59</v>
      </c>
      <c r="AY29" s="22">
        <v>0</v>
      </c>
      <c r="AZ29" s="22">
        <v>10542</v>
      </c>
      <c r="BA29" s="22">
        <v>100</v>
      </c>
      <c r="BB29" s="22">
        <f>SUM(AX29:BA29)</f>
        <v>13956.59</v>
      </c>
      <c r="BC29" s="33">
        <f>AI29+AS29+AV29+AW29+BB29</f>
        <v>27091.739999999998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19"/>
      <c r="B30" s="20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42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6" t="s">
        <v>2</v>
      </c>
      <c r="X30" s="19"/>
      <c r="Y30" s="27"/>
      <c r="Z30" s="28"/>
      <c r="AA30" s="37"/>
      <c r="AB30" s="28"/>
      <c r="AC30" s="43"/>
      <c r="AD30" s="31"/>
      <c r="AE30" s="32"/>
      <c r="AF30" s="19"/>
      <c r="AG30" s="20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19">
        <v>12</v>
      </c>
      <c r="B31" s="20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4">
        <f>ROUND(J31/6/31/60*(N31+M31*60+L31*6*60),2)</f>
        <v>0</v>
      </c>
      <c r="L31" s="25">
        <v>0</v>
      </c>
      <c r="M31" s="25">
        <v>0</v>
      </c>
      <c r="N31" s="25">
        <v>0</v>
      </c>
      <c r="O31" s="23">
        <f>J31-K31</f>
        <v>32245</v>
      </c>
      <c r="P31" s="22">
        <v>1125.52</v>
      </c>
      <c r="Q31" s="22">
        <f t="shared" ref="Q31" si="75">SUM(AJ31:AR31)</f>
        <v>3557.6099999999997</v>
      </c>
      <c r="R31" s="22">
        <f t="shared" ref="R31" si="76">SUM(AT31:AU31)</f>
        <v>200</v>
      </c>
      <c r="S31" s="22">
        <f t="shared" ref="S31" si="77">ROUNDDOWN(I31*5%/2,2)</f>
        <v>806.12</v>
      </c>
      <c r="T31" s="22">
        <f t="shared" ref="T31" si="78">SUM(AX31:BA31)</f>
        <v>100</v>
      </c>
      <c r="U31" s="23">
        <f>P31+Q31+R31+S31+T31</f>
        <v>5789.2499999999991</v>
      </c>
      <c r="V31" s="26">
        <f t="shared" si="2"/>
        <v>13228</v>
      </c>
      <c r="W31" s="26">
        <f>+AD31-V31</f>
        <v>13227.75</v>
      </c>
      <c r="X31" s="19">
        <v>12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79">ROUNDUP(I31*5%/2,2)</f>
        <v>806.13</v>
      </c>
      <c r="AC31" s="30">
        <v>200</v>
      </c>
      <c r="AD31" s="31">
        <f>+O31-U31</f>
        <v>26455.75</v>
      </c>
      <c r="AE31" s="32">
        <f>(+O31-U31)/2</f>
        <v>13227.875</v>
      </c>
      <c r="AF31" s="19">
        <v>12</v>
      </c>
      <c r="AG31" s="20" t="s">
        <v>66</v>
      </c>
      <c r="AH31" s="41" t="s">
        <v>54</v>
      </c>
      <c r="AI31" s="22">
        <f t="shared" ref="AI31" si="80">P31</f>
        <v>1125.52</v>
      </c>
      <c r="AJ31" s="22">
        <f t="shared" ref="AJ31" si="81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2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19"/>
      <c r="B32" s="20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42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6" t="s">
        <v>2</v>
      </c>
      <c r="X32" s="19"/>
      <c r="Y32" s="27"/>
      <c r="Z32" s="28"/>
      <c r="AA32" s="37"/>
      <c r="AB32" s="28"/>
      <c r="AC32" s="43"/>
      <c r="AD32" s="31"/>
      <c r="AE32" s="32"/>
      <c r="AF32" s="19"/>
      <c r="AG32" s="20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19">
        <v>13</v>
      </c>
      <c r="B33" s="20" t="s">
        <v>67</v>
      </c>
      <c r="C33" s="41" t="s">
        <v>53</v>
      </c>
      <c r="D33" s="22">
        <v>29165</v>
      </c>
      <c r="E33" s="22">
        <v>1540</v>
      </c>
      <c r="F33" s="22">
        <v>35434</v>
      </c>
      <c r="G33" s="22"/>
      <c r="H33" s="22"/>
      <c r="I33" s="22">
        <f t="shared" si="1"/>
        <v>35434</v>
      </c>
      <c r="J33" s="23">
        <f>I33</f>
        <v>35434</v>
      </c>
      <c r="K33" s="24">
        <f>ROUND(J33/6/31/60*(N33+M33*60+L33*6*60),2)</f>
        <v>0</v>
      </c>
      <c r="L33" s="25">
        <v>0</v>
      </c>
      <c r="M33" s="25">
        <v>0</v>
      </c>
      <c r="N33" s="25">
        <v>0</v>
      </c>
      <c r="O33" s="23">
        <f>J33-K33</f>
        <v>35434</v>
      </c>
      <c r="P33" s="22">
        <v>1125.52</v>
      </c>
      <c r="Q33" s="22">
        <f t="shared" ref="Q33" si="83">SUM(AJ33:AR33)</f>
        <v>8542.7799999999988</v>
      </c>
      <c r="R33" s="22">
        <f t="shared" ref="R33" si="84">SUM(AT33:AU33)</f>
        <v>200</v>
      </c>
      <c r="S33" s="22">
        <f t="shared" ref="S33" si="85">ROUNDDOWN(I33*5%/2,2)</f>
        <v>885.85</v>
      </c>
      <c r="T33" s="22">
        <f t="shared" ref="T33" si="86">SUM(AX33:BA33)</f>
        <v>100</v>
      </c>
      <c r="U33" s="23">
        <f>P33+Q33+R33+S33+T33</f>
        <v>10854.15</v>
      </c>
      <c r="V33" s="26">
        <f t="shared" si="2"/>
        <v>12290</v>
      </c>
      <c r="W33" s="26">
        <f>+AD33-V33</f>
        <v>12289.849999999999</v>
      </c>
      <c r="X33" s="19">
        <v>13</v>
      </c>
      <c r="Y33" s="27">
        <f>J33*12%</f>
        <v>4252.08</v>
      </c>
      <c r="Z33" s="28">
        <v>0</v>
      </c>
      <c r="AA33" s="29">
        <v>100</v>
      </c>
      <c r="AB33" s="28">
        <f t="shared" ref="AB33" si="87">ROUNDUP(I33*5%/2,2)</f>
        <v>885.85</v>
      </c>
      <c r="AC33" s="30">
        <v>200</v>
      </c>
      <c r="AD33" s="31">
        <f>+O33-U33</f>
        <v>24579.85</v>
      </c>
      <c r="AE33" s="32">
        <f>(+O33-U33)/2</f>
        <v>12289.924999999999</v>
      </c>
      <c r="AF33" s="19">
        <v>13</v>
      </c>
      <c r="AG33" s="20" t="s">
        <v>67</v>
      </c>
      <c r="AH33" s="41" t="s">
        <v>53</v>
      </c>
      <c r="AI33" s="22">
        <f t="shared" ref="AI33" si="88">P33</f>
        <v>1125.52</v>
      </c>
      <c r="AJ33" s="22">
        <f t="shared" ref="AJ33" si="89">I33*9%</f>
        <v>3189.06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8542.7799999999988</v>
      </c>
      <c r="AT33" s="29">
        <v>200</v>
      </c>
      <c r="AU33" s="22">
        <v>0</v>
      </c>
      <c r="AV33" s="22">
        <f>SUM(AT33:AU33)</f>
        <v>200</v>
      </c>
      <c r="AW33" s="22">
        <f t="shared" ref="AW33" si="90">ROUNDDOWN(I33*5%/2,2)</f>
        <v>885.85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10854.15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19"/>
      <c r="B34" s="20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42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6" t="s">
        <v>2</v>
      </c>
      <c r="X34" s="19"/>
      <c r="Y34" s="27"/>
      <c r="Z34" s="28"/>
      <c r="AA34" s="37"/>
      <c r="AB34" s="28"/>
      <c r="AC34" s="43"/>
      <c r="AD34" s="31"/>
      <c r="AE34" s="32"/>
      <c r="AF34" s="19"/>
      <c r="AG34" s="20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19">
        <v>14</v>
      </c>
      <c r="B35" s="20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4">
        <f>ROUND(J35/6/31/60*(N35+M35*60+L35*6*60),2)</f>
        <v>0</v>
      </c>
      <c r="L35" s="25">
        <v>0</v>
      </c>
      <c r="M35" s="25">
        <v>0</v>
      </c>
      <c r="N35" s="25">
        <v>0</v>
      </c>
      <c r="O35" s="23">
        <f>J35-K35</f>
        <v>47247</v>
      </c>
      <c r="P35" s="22">
        <v>3605.95</v>
      </c>
      <c r="Q35" s="22">
        <f t="shared" ref="Q35" si="91">SUM(AJ35:AR35)</f>
        <v>11442.93</v>
      </c>
      <c r="R35" s="22">
        <f t="shared" ref="R35" si="92">SUM(AT35:AU35)</f>
        <v>200</v>
      </c>
      <c r="S35" s="22">
        <f t="shared" ref="S35" si="93">ROUNDDOWN(I35*5%/2,2)</f>
        <v>1181.17</v>
      </c>
      <c r="T35" s="22">
        <f t="shared" ref="T35" si="94">SUM(AX35:BA35)</f>
        <v>7991.88</v>
      </c>
      <c r="U35" s="23">
        <f>P35+Q35+R35+S35+T35</f>
        <v>24421.930000000004</v>
      </c>
      <c r="V35" s="26">
        <f t="shared" si="2"/>
        <v>11413</v>
      </c>
      <c r="W35" s="26">
        <f>+AD35-V35</f>
        <v>11412.069999999996</v>
      </c>
      <c r="X35" s="19">
        <v>14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5">ROUNDUP(I35*5%/2,2)</f>
        <v>1181.18</v>
      </c>
      <c r="AC35" s="30">
        <v>200</v>
      </c>
      <c r="AD35" s="31">
        <f>+O35-U35</f>
        <v>22825.069999999996</v>
      </c>
      <c r="AE35" s="32">
        <f>(+O35-U35)/2</f>
        <v>11412.534999999998</v>
      </c>
      <c r="AF35" s="19">
        <v>14</v>
      </c>
      <c r="AG35" s="20" t="s">
        <v>68</v>
      </c>
      <c r="AH35" s="21" t="s">
        <v>86</v>
      </c>
      <c r="AI35" s="22">
        <f t="shared" ref="AI35" si="96">P35</f>
        <v>3605.95</v>
      </c>
      <c r="AJ35" s="22">
        <f t="shared" ref="AJ35" si="97">I35*9%</f>
        <v>4252.2299999999996</v>
      </c>
      <c r="AK35" s="22">
        <v>4201.8100000000004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11442.93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8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24421.930000000004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19"/>
      <c r="B36" s="20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4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6"/>
      <c r="X36" s="19"/>
      <c r="Y36" s="36"/>
      <c r="Z36" s="37"/>
      <c r="AA36" s="28"/>
      <c r="AB36" s="28"/>
      <c r="AC36" s="33"/>
      <c r="AD36" s="38"/>
      <c r="AE36" s="39"/>
      <c r="AF36" s="19"/>
      <c r="AG36" s="20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19">
        <v>15</v>
      </c>
      <c r="B37" s="20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51">
        <f>ROUND(J37/6/31/60*(N37+M37*60+L37*6*60),2)</f>
        <v>2508.69</v>
      </c>
      <c r="L37" s="25">
        <v>1</v>
      </c>
      <c r="M37" s="25">
        <v>7</v>
      </c>
      <c r="N37" s="25">
        <v>36</v>
      </c>
      <c r="O37" s="23">
        <f>J37-K37</f>
        <v>31801.31</v>
      </c>
      <c r="P37" s="22">
        <v>1399.65</v>
      </c>
      <c r="Q37" s="22">
        <f t="shared" ref="Q37" si="99">SUM(AJ37:AR37)</f>
        <v>7709.369999999999</v>
      </c>
      <c r="R37" s="22">
        <f t="shared" ref="R37" si="100">SUM(AT37:AU37)</f>
        <v>200</v>
      </c>
      <c r="S37" s="22">
        <f t="shared" ref="S37" si="101">ROUNDDOWN(I37*5%/2,2)</f>
        <v>857.75</v>
      </c>
      <c r="T37" s="22">
        <f t="shared" ref="T37" si="102">SUM(AX37:BA37)</f>
        <v>2909</v>
      </c>
      <c r="U37" s="23">
        <f>P37+Q37+R37+S37+T37</f>
        <v>13075.769999999999</v>
      </c>
      <c r="V37" s="26">
        <f t="shared" si="2"/>
        <v>9363</v>
      </c>
      <c r="W37" s="26">
        <f>+AD37-V37</f>
        <v>9362.5400000000009</v>
      </c>
      <c r="X37" s="19">
        <v>15</v>
      </c>
      <c r="Y37" s="27">
        <f>J37*12%</f>
        <v>4117.2</v>
      </c>
      <c r="Z37" s="28">
        <v>0</v>
      </c>
      <c r="AA37" s="29">
        <v>100</v>
      </c>
      <c r="AB37" s="28">
        <f t="shared" ref="AB37" si="103">ROUNDUP(I37*5%/2,2)</f>
        <v>857.75</v>
      </c>
      <c r="AC37" s="30">
        <v>200</v>
      </c>
      <c r="AD37" s="31">
        <f>+O37-U37</f>
        <v>18725.54</v>
      </c>
      <c r="AE37" s="32">
        <f>(+O37-U37)/2</f>
        <v>9362.77</v>
      </c>
      <c r="AF37" s="19">
        <v>15</v>
      </c>
      <c r="AG37" s="20" t="s">
        <v>69</v>
      </c>
      <c r="AH37" s="21" t="s">
        <v>54</v>
      </c>
      <c r="AI37" s="22">
        <f t="shared" ref="AI37" si="104">P37</f>
        <v>1399.65</v>
      </c>
      <c r="AJ37" s="22">
        <f t="shared" ref="AJ37" si="105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6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19"/>
      <c r="B38" s="109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114"/>
      <c r="X38" s="115"/>
      <c r="Y38" s="116"/>
      <c r="Z38" s="117"/>
      <c r="AA38" s="118"/>
      <c r="AB38" s="118"/>
      <c r="AC38" s="119"/>
      <c r="AD38" s="38"/>
      <c r="AE38" s="39"/>
      <c r="AF38" s="120"/>
      <c r="AG38" s="109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124"/>
      <c r="B39" s="125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129"/>
      <c r="X39" s="130"/>
      <c r="Y39" s="131"/>
      <c r="Z39" s="96"/>
      <c r="AA39" s="102"/>
      <c r="AB39" s="132"/>
      <c r="AC39" s="103"/>
      <c r="AD39" s="104"/>
      <c r="AE39" s="133"/>
      <c r="AF39" s="124"/>
      <c r="AG39" s="125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x14ac:dyDescent="0.35">
      <c r="A40" s="136"/>
      <c r="B40" s="137" t="s">
        <v>70</v>
      </c>
      <c r="D40" s="138">
        <f>SUM(D11:D37)</f>
        <v>496528</v>
      </c>
      <c r="E40" s="138">
        <f t="shared" ref="E40:G40" si="107">SUM(E11:E37)</f>
        <v>24485</v>
      </c>
      <c r="F40" s="138">
        <f t="shared" si="107"/>
        <v>527907</v>
      </c>
      <c r="G40" s="138">
        <f t="shared" si="107"/>
        <v>21342</v>
      </c>
      <c r="H40" s="138">
        <f>SUM(H11:H37)</f>
        <v>0</v>
      </c>
      <c r="I40" s="138">
        <f>SUM(I11:I37)</f>
        <v>549249</v>
      </c>
      <c r="J40" s="138">
        <f>SUM(J11:J37)</f>
        <v>549249</v>
      </c>
      <c r="K40" s="138">
        <f>SUM(K11:K37)</f>
        <v>2508.69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8">SUM(O11:O37)</f>
        <v>546740.31000000006</v>
      </c>
      <c r="P40" s="138">
        <f t="shared" si="108"/>
        <v>30609.430000000004</v>
      </c>
      <c r="Q40" s="138">
        <f t="shared" si="108"/>
        <v>102543.32999999999</v>
      </c>
      <c r="R40" s="138">
        <f t="shared" si="108"/>
        <v>5504.84</v>
      </c>
      <c r="S40" s="138">
        <f t="shared" si="108"/>
        <v>13731.200000000003</v>
      </c>
      <c r="T40" s="138">
        <f t="shared" si="108"/>
        <v>65474.57</v>
      </c>
      <c r="U40" s="138">
        <f t="shared" si="108"/>
        <v>217863.36999999997</v>
      </c>
      <c r="V40" s="138">
        <f t="shared" si="108"/>
        <v>164440</v>
      </c>
      <c r="W40" s="138">
        <f t="shared" si="108"/>
        <v>164436.94000000003</v>
      </c>
      <c r="X40" s="139"/>
      <c r="Y40" s="140">
        <f t="shared" ref="Y40:AE40" si="109">SUM(Y11:Y37)</f>
        <v>65909.87999999999</v>
      </c>
      <c r="Z40" s="138">
        <f t="shared" si="109"/>
        <v>0</v>
      </c>
      <c r="AA40" s="138">
        <f t="shared" si="109"/>
        <v>1400</v>
      </c>
      <c r="AB40" s="138">
        <f t="shared" si="109"/>
        <v>13731.25</v>
      </c>
      <c r="AC40" s="139">
        <f t="shared" si="109"/>
        <v>2800</v>
      </c>
      <c r="AD40" s="140">
        <f t="shared" si="109"/>
        <v>328876.93999999994</v>
      </c>
      <c r="AE40" s="141">
        <f t="shared" si="109"/>
        <v>164438.46999999997</v>
      </c>
      <c r="AF40" s="136"/>
      <c r="AG40" s="137" t="s">
        <v>70</v>
      </c>
      <c r="AI40" s="138">
        <f t="shared" ref="AI40:BC40" si="110">SUM(AI11:AI37)</f>
        <v>30609.430000000004</v>
      </c>
      <c r="AJ40" s="138">
        <f t="shared" si="110"/>
        <v>49432.410000000011</v>
      </c>
      <c r="AK40" s="138">
        <f t="shared" si="110"/>
        <v>12369.53</v>
      </c>
      <c r="AL40" s="138">
        <f t="shared" si="110"/>
        <v>0</v>
      </c>
      <c r="AM40" s="138">
        <f t="shared" si="110"/>
        <v>0</v>
      </c>
      <c r="AN40" s="138">
        <f t="shared" si="110"/>
        <v>0</v>
      </c>
      <c r="AO40" s="138">
        <f t="shared" si="110"/>
        <v>0</v>
      </c>
      <c r="AP40" s="138">
        <f t="shared" si="110"/>
        <v>31485.81</v>
      </c>
      <c r="AQ40" s="138">
        <f t="shared" si="110"/>
        <v>4666.66</v>
      </c>
      <c r="AR40" s="138">
        <f t="shared" si="110"/>
        <v>4588.92</v>
      </c>
      <c r="AS40" s="138">
        <f t="shared" si="110"/>
        <v>102543.32999999999</v>
      </c>
      <c r="AT40" s="138">
        <f t="shared" si="110"/>
        <v>2800</v>
      </c>
      <c r="AU40" s="138">
        <f t="shared" si="110"/>
        <v>2704.84</v>
      </c>
      <c r="AV40" s="138">
        <f t="shared" si="110"/>
        <v>5504.84</v>
      </c>
      <c r="AW40" s="138">
        <f t="shared" si="110"/>
        <v>13731.200000000003</v>
      </c>
      <c r="AX40" s="138">
        <f t="shared" si="110"/>
        <v>27893.07</v>
      </c>
      <c r="AY40" s="138">
        <f t="shared" si="110"/>
        <v>0</v>
      </c>
      <c r="AZ40" s="138">
        <f t="shared" si="110"/>
        <v>36181.5</v>
      </c>
      <c r="BA40" s="138">
        <f t="shared" si="110"/>
        <v>1400</v>
      </c>
      <c r="BB40" s="138">
        <f t="shared" si="110"/>
        <v>65474.57</v>
      </c>
      <c r="BC40" s="139">
        <f t="shared" si="110"/>
        <v>217863.36999999997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150" t="s">
        <v>2</v>
      </c>
      <c r="X41" s="119"/>
      <c r="Y41" s="151"/>
      <c r="Z41" s="149"/>
      <c r="AA41" s="148"/>
      <c r="AB41" s="149"/>
      <c r="AC41" s="119"/>
      <c r="AD41" s="104"/>
      <c r="AE41" s="105"/>
      <c r="AF41" s="145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ht="23.1" customHeight="1" x14ac:dyDescent="0.35">
      <c r="B42" s="7"/>
      <c r="D42" s="5"/>
      <c r="H42" s="5"/>
      <c r="I42" s="5"/>
      <c r="J42" s="5"/>
      <c r="K42" s="2"/>
      <c r="L42" s="5"/>
      <c r="M42" s="5"/>
      <c r="N42" s="5"/>
      <c r="P42" s="153"/>
      <c r="Q42" s="5"/>
      <c r="R42" s="5"/>
      <c r="U42" s="5"/>
      <c r="V42" s="374"/>
      <c r="W42" s="374"/>
      <c r="X42" s="5"/>
      <c r="Y42" s="2" t="s">
        <v>2</v>
      </c>
      <c r="Z42" s="2"/>
      <c r="AA42" s="5" t="s">
        <v>2</v>
      </c>
      <c r="AB42" s="2"/>
      <c r="AC42" s="5"/>
      <c r="AD42" s="5"/>
      <c r="AE42" s="2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11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5"/>
      <c r="AD43" s="5"/>
      <c r="AE43" s="2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5"/>
      <c r="AD44" s="5"/>
      <c r="AE44" s="2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5"/>
      <c r="AD45" s="5"/>
      <c r="AE45" s="2"/>
      <c r="AF45" s="4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6"/>
      <c r="AD46" s="6"/>
      <c r="AE46" s="10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29">
    <mergeCell ref="AG47:AI47"/>
    <mergeCell ref="B46:D46"/>
    <mergeCell ref="I46:O46"/>
    <mergeCell ref="R46:T46"/>
    <mergeCell ref="W46:AB46"/>
    <mergeCell ref="AG46:AI46"/>
    <mergeCell ref="B43:D43"/>
    <mergeCell ref="I43:O43"/>
    <mergeCell ref="R43:T43"/>
    <mergeCell ref="W43:AB43"/>
    <mergeCell ref="B47:D47"/>
    <mergeCell ref="I47:O47"/>
    <mergeCell ref="R47:T47"/>
    <mergeCell ref="W47:AB47"/>
    <mergeCell ref="AG43:AI43"/>
    <mergeCell ref="O4:S4"/>
    <mergeCell ref="AP4:AU4"/>
    <mergeCell ref="O5:S5"/>
    <mergeCell ref="AP5:AU5"/>
    <mergeCell ref="V42:W42"/>
    <mergeCell ref="F7:F9"/>
    <mergeCell ref="G7:G9"/>
    <mergeCell ref="AQ7:AQ9"/>
    <mergeCell ref="O1:S1"/>
    <mergeCell ref="AP1:AU1"/>
    <mergeCell ref="O2:S2"/>
    <mergeCell ref="AP2:AU2"/>
    <mergeCell ref="O3:S3"/>
    <mergeCell ref="AP3:AU3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9E5-C3B5-4703-A518-69EE00B64D06}">
  <sheetPr>
    <pageSetUpPr fitToPage="1"/>
  </sheetPr>
  <dimension ref="A1:IK47"/>
  <sheetViews>
    <sheetView view="pageBreakPreview" topLeftCell="AI3" zoomScale="70" zoomScaleNormal="60" zoomScaleSheetLayoutView="70" workbookViewId="0">
      <selection activeCell="AX7" sqref="AX7"/>
    </sheetView>
  </sheetViews>
  <sheetFormatPr defaultColWidth="9.140625" defaultRowHeight="23.1" customHeight="1" x14ac:dyDescent="0.35"/>
  <cols>
    <col min="1" max="1" width="4.85546875" style="3" customWidth="1"/>
    <col min="2" max="2" width="37.42578125" style="3" customWidth="1"/>
    <col min="3" max="3" width="17.140625" style="3" customWidth="1"/>
    <col min="4" max="4" width="18.5703125" style="3" hidden="1" customWidth="1"/>
    <col min="5" max="5" width="15.42578125" style="3" hidden="1" customWidth="1"/>
    <col min="6" max="6" width="19" style="3" customWidth="1"/>
    <col min="7" max="7" width="15.42578125" style="3" customWidth="1"/>
    <col min="8" max="8" width="18.85546875" style="3" customWidth="1"/>
    <col min="9" max="9" width="19" style="3" hidden="1" customWidth="1"/>
    <col min="10" max="10" width="18.28515625" style="3" customWidth="1"/>
    <col min="11" max="11" width="12.5703125" style="1" customWidth="1"/>
    <col min="12" max="12" width="4.85546875" style="3" customWidth="1"/>
    <col min="13" max="13" width="3.28515625" style="3" customWidth="1"/>
    <col min="14" max="14" width="4.7109375" style="3" customWidth="1"/>
    <col min="15" max="15" width="17" style="3" customWidth="1"/>
    <col min="16" max="16" width="16.42578125" style="152" customWidth="1"/>
    <col min="17" max="17" width="17.140625" style="3" customWidth="1"/>
    <col min="18" max="18" width="15" style="3" customWidth="1"/>
    <col min="19" max="19" width="15.140625" style="3" customWidth="1"/>
    <col min="20" max="20" width="17.5703125" style="3" customWidth="1"/>
    <col min="21" max="21" width="17.85546875" style="3" customWidth="1"/>
    <col min="22" max="22" width="23" style="9" customWidth="1"/>
    <col min="23" max="23" width="22.28515625" style="9" customWidth="1"/>
    <col min="24" max="24" width="6.140625" style="3" customWidth="1"/>
    <col min="25" max="25" width="15.140625" style="1" customWidth="1"/>
    <col min="26" max="26" width="15.140625" style="1" hidden="1" customWidth="1"/>
    <col min="27" max="27" width="12.28515625" style="3" customWidth="1"/>
    <col min="28" max="28" width="13.5703125" style="1" customWidth="1"/>
    <col min="29" max="29" width="14.7109375" style="3" customWidth="1"/>
    <col min="30" max="30" width="16.85546875" style="3" customWidth="1"/>
    <col min="31" max="31" width="17.28515625" style="1" customWidth="1"/>
    <col min="32" max="32" width="4.85546875" style="3" customWidth="1"/>
    <col min="33" max="33" width="33.7109375" style="152" customWidth="1"/>
    <col min="34" max="34" width="13.85546875" style="152" customWidth="1"/>
    <col min="35" max="35" width="16.42578125" style="152" customWidth="1"/>
    <col min="36" max="36" width="18.28515625" style="152" customWidth="1"/>
    <col min="37" max="37" width="17.140625" style="152" customWidth="1"/>
    <col min="38" max="38" width="14.5703125" style="152" customWidth="1"/>
    <col min="39" max="39" width="14.85546875" style="152" customWidth="1"/>
    <col min="40" max="40" width="14.5703125" style="152" hidden="1" customWidth="1"/>
    <col min="41" max="41" width="13.42578125" style="152" customWidth="1"/>
    <col min="42" max="43" width="16" style="152" customWidth="1"/>
    <col min="44" max="44" width="17.7109375" style="152" customWidth="1"/>
    <col min="45" max="45" width="17.140625" style="152" customWidth="1"/>
    <col min="46" max="46" width="13.42578125" style="152" customWidth="1"/>
    <col min="47" max="47" width="15.5703125" style="152" customWidth="1"/>
    <col min="48" max="48" width="16" style="152" customWidth="1"/>
    <col min="49" max="49" width="15.140625" style="152" customWidth="1"/>
    <col min="50" max="50" width="19.28515625" style="152" customWidth="1"/>
    <col min="51" max="51" width="16.42578125" style="152" customWidth="1"/>
    <col min="52" max="52" width="17.85546875" style="152" customWidth="1"/>
    <col min="53" max="53" width="15.42578125" style="152" customWidth="1"/>
    <col min="54" max="54" width="17.5703125" style="152" customWidth="1"/>
    <col min="55" max="55" width="18.5703125" style="152" customWidth="1"/>
    <col min="56" max="68" width="9.140625" style="152"/>
    <col min="69" max="16384" width="9.140625" style="3"/>
  </cols>
  <sheetData>
    <row r="1" spans="1:245" ht="23.1" customHeight="1" x14ac:dyDescent="0.35">
      <c r="D1" s="7"/>
      <c r="E1" s="7"/>
      <c r="F1" s="7"/>
      <c r="G1" s="7"/>
      <c r="H1" s="7"/>
      <c r="I1" s="7"/>
      <c r="O1" s="368" t="s">
        <v>0</v>
      </c>
      <c r="P1" s="368"/>
      <c r="Q1" s="368"/>
      <c r="R1" s="368"/>
      <c r="S1" s="368"/>
      <c r="U1" s="8" t="s">
        <v>2</v>
      </c>
      <c r="AP1" s="369" t="s">
        <v>0</v>
      </c>
      <c r="AQ1" s="369"/>
      <c r="AR1" s="369"/>
      <c r="AS1" s="369"/>
      <c r="AT1" s="369"/>
      <c r="AU1" s="369"/>
      <c r="AV1" s="158"/>
      <c r="AX1" s="152" t="s">
        <v>2</v>
      </c>
      <c r="BC1" s="159" t="s">
        <v>2</v>
      </c>
    </row>
    <row r="2" spans="1:245" ht="23.1" customHeight="1" x14ac:dyDescent="0.35">
      <c r="M2" s="7"/>
      <c r="N2" s="7"/>
      <c r="O2" s="368" t="s">
        <v>1</v>
      </c>
      <c r="P2" s="368"/>
      <c r="Q2" s="368"/>
      <c r="R2" s="368"/>
      <c r="S2" s="368"/>
      <c r="AP2" s="369" t="s">
        <v>1</v>
      </c>
      <c r="AQ2" s="369"/>
      <c r="AR2" s="369"/>
      <c r="AS2" s="369"/>
      <c r="AT2" s="369"/>
      <c r="AU2" s="369"/>
      <c r="AV2" s="155"/>
    </row>
    <row r="3" spans="1:245" ht="23.1" customHeight="1" x14ac:dyDescent="0.35">
      <c r="O3" s="368" t="s">
        <v>80</v>
      </c>
      <c r="P3" s="368"/>
      <c r="Q3" s="368"/>
      <c r="R3" s="368"/>
      <c r="S3" s="368"/>
      <c r="AK3" s="160"/>
      <c r="AL3" s="160"/>
      <c r="AM3" s="160"/>
      <c r="AN3" s="160"/>
      <c r="AO3" s="160"/>
      <c r="AP3" s="369" t="s">
        <v>81</v>
      </c>
      <c r="AQ3" s="369"/>
      <c r="AR3" s="369"/>
      <c r="AS3" s="369"/>
      <c r="AT3" s="369"/>
      <c r="AU3" s="369"/>
    </row>
    <row r="4" spans="1:245" ht="23.1" customHeight="1" x14ac:dyDescent="0.35">
      <c r="O4" s="371" t="s">
        <v>90</v>
      </c>
      <c r="P4" s="371"/>
      <c r="Q4" s="371"/>
      <c r="R4" s="371"/>
      <c r="S4" s="371"/>
      <c r="AK4" s="155"/>
      <c r="AP4" s="372" t="s">
        <v>91</v>
      </c>
      <c r="AQ4" s="372"/>
      <c r="AR4" s="372"/>
      <c r="AS4" s="372"/>
      <c r="AT4" s="372"/>
      <c r="AU4" s="372"/>
      <c r="AV4" s="160"/>
      <c r="AW4" s="160"/>
    </row>
    <row r="5" spans="1:245" ht="23.1" customHeight="1" x14ac:dyDescent="0.35">
      <c r="O5" s="373" t="s">
        <v>84</v>
      </c>
      <c r="P5" s="373"/>
      <c r="Q5" s="373"/>
      <c r="R5" s="373"/>
      <c r="S5" s="373"/>
      <c r="AK5" s="155"/>
      <c r="AP5" s="372" t="s">
        <v>84</v>
      </c>
      <c r="AQ5" s="372"/>
      <c r="AR5" s="372"/>
      <c r="AS5" s="372"/>
      <c r="AT5" s="372"/>
      <c r="AU5" s="372"/>
      <c r="AV5" s="161"/>
      <c r="AW5" s="161"/>
    </row>
    <row r="6" spans="1:245" ht="23.1" customHeight="1" thickBot="1" x14ac:dyDescent="0.4">
      <c r="AD6" s="3" t="s">
        <v>2</v>
      </c>
    </row>
    <row r="7" spans="1:245" s="65" customFormat="1" ht="23.1" customHeight="1" x14ac:dyDescent="0.35">
      <c r="A7" s="52"/>
      <c r="B7" s="53"/>
      <c r="C7" s="53"/>
      <c r="D7" s="54" t="s">
        <v>3</v>
      </c>
      <c r="E7" s="53"/>
      <c r="F7" s="359" t="s">
        <v>92</v>
      </c>
      <c r="G7" s="362" t="s">
        <v>93</v>
      </c>
      <c r="H7" s="53"/>
      <c r="I7" s="54" t="s">
        <v>4</v>
      </c>
      <c r="J7" s="54" t="s">
        <v>4</v>
      </c>
      <c r="K7" s="55"/>
      <c r="L7" s="53"/>
      <c r="M7" s="53"/>
      <c r="N7" s="53"/>
      <c r="O7" s="54" t="s">
        <v>5</v>
      </c>
      <c r="P7" s="53" t="s">
        <v>103</v>
      </c>
      <c r="Q7" s="53" t="s">
        <v>9</v>
      </c>
      <c r="R7" s="53" t="s">
        <v>9</v>
      </c>
      <c r="S7" s="53" t="s">
        <v>12</v>
      </c>
      <c r="T7" s="53" t="s">
        <v>9</v>
      </c>
      <c r="U7" s="53" t="s">
        <v>9</v>
      </c>
      <c r="V7" s="56" t="s">
        <v>15</v>
      </c>
      <c r="W7" s="56" t="s">
        <v>15</v>
      </c>
      <c r="X7" s="57"/>
      <c r="Y7" s="58" t="s">
        <v>16</v>
      </c>
      <c r="Z7" s="59" t="s">
        <v>8</v>
      </c>
      <c r="AA7" s="53" t="s">
        <v>17</v>
      </c>
      <c r="AB7" s="55" t="s">
        <v>18</v>
      </c>
      <c r="AC7" s="60" t="s">
        <v>19</v>
      </c>
      <c r="AD7" s="61"/>
      <c r="AE7" s="62"/>
      <c r="AF7" s="52"/>
      <c r="AG7" s="53"/>
      <c r="AH7" s="53"/>
      <c r="AI7" s="53" t="s">
        <v>6</v>
      </c>
      <c r="AJ7" s="63" t="s">
        <v>7</v>
      </c>
      <c r="AK7" s="59" t="s">
        <v>8</v>
      </c>
      <c r="AL7" s="59" t="s">
        <v>8</v>
      </c>
      <c r="AM7" s="59" t="s">
        <v>8</v>
      </c>
      <c r="AN7" s="59" t="s">
        <v>8</v>
      </c>
      <c r="AO7" s="59"/>
      <c r="AP7" s="59"/>
      <c r="AQ7" s="365" t="s">
        <v>89</v>
      </c>
      <c r="AR7" s="59" t="s">
        <v>105</v>
      </c>
      <c r="AS7" s="53" t="s">
        <v>9</v>
      </c>
      <c r="AT7" s="63" t="s">
        <v>10</v>
      </c>
      <c r="AU7" s="59" t="s">
        <v>11</v>
      </c>
      <c r="AV7" s="53" t="s">
        <v>9</v>
      </c>
      <c r="AW7" s="53" t="s">
        <v>12</v>
      </c>
      <c r="AX7" s="63" t="s">
        <v>106</v>
      </c>
      <c r="AY7" s="59" t="s">
        <v>13</v>
      </c>
      <c r="AZ7" s="59" t="s">
        <v>14</v>
      </c>
      <c r="BA7" s="59"/>
      <c r="BB7" s="53" t="s">
        <v>9</v>
      </c>
      <c r="BC7" s="60" t="s">
        <v>9</v>
      </c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1"/>
    </row>
    <row r="8" spans="1:245" s="65" customFormat="1" ht="23.1" customHeight="1" x14ac:dyDescent="0.35">
      <c r="A8" s="66" t="s">
        <v>20</v>
      </c>
      <c r="B8" s="65" t="s">
        <v>21</v>
      </c>
      <c r="C8" s="65" t="s">
        <v>22</v>
      </c>
      <c r="D8" s="65" t="s">
        <v>23</v>
      </c>
      <c r="E8" s="67" t="s">
        <v>85</v>
      </c>
      <c r="F8" s="360"/>
      <c r="G8" s="363"/>
      <c r="H8" s="68" t="s">
        <v>24</v>
      </c>
      <c r="I8" s="65" t="s">
        <v>25</v>
      </c>
      <c r="J8" s="65" t="s">
        <v>25</v>
      </c>
      <c r="K8" s="69" t="s">
        <v>26</v>
      </c>
      <c r="L8" s="65" t="s">
        <v>27</v>
      </c>
      <c r="M8" s="65" t="s">
        <v>28</v>
      </c>
      <c r="N8" s="65" t="s">
        <v>29</v>
      </c>
      <c r="O8" s="67" t="s">
        <v>25</v>
      </c>
      <c r="P8" s="65" t="s">
        <v>46</v>
      </c>
      <c r="Q8" s="65" t="s">
        <v>8</v>
      </c>
      <c r="R8" s="65" t="s">
        <v>10</v>
      </c>
      <c r="S8" s="65" t="s">
        <v>39</v>
      </c>
      <c r="T8" s="65" t="s">
        <v>42</v>
      </c>
      <c r="U8" s="65" t="s">
        <v>43</v>
      </c>
      <c r="V8" s="70" t="s">
        <v>44</v>
      </c>
      <c r="W8" s="70" t="s">
        <v>45</v>
      </c>
      <c r="X8" s="71" t="s">
        <v>20</v>
      </c>
      <c r="Y8" s="72"/>
      <c r="Z8" s="73" t="s">
        <v>33</v>
      </c>
      <c r="AA8" s="74"/>
      <c r="AB8" s="75" t="s">
        <v>39</v>
      </c>
      <c r="AC8" s="76"/>
      <c r="AD8" s="61"/>
      <c r="AE8" s="62"/>
      <c r="AF8" s="77" t="s">
        <v>20</v>
      </c>
      <c r="AG8" s="65" t="s">
        <v>21</v>
      </c>
      <c r="AH8" s="65" t="s">
        <v>22</v>
      </c>
      <c r="AI8" s="65" t="s">
        <v>30</v>
      </c>
      <c r="AJ8" s="73" t="s">
        <v>104</v>
      </c>
      <c r="AK8" s="73" t="s">
        <v>25</v>
      </c>
      <c r="AL8" s="73" t="s">
        <v>31</v>
      </c>
      <c r="AM8" s="73" t="s">
        <v>32</v>
      </c>
      <c r="AN8" s="73" t="s">
        <v>33</v>
      </c>
      <c r="AO8" s="73" t="s">
        <v>34</v>
      </c>
      <c r="AP8" s="73" t="s">
        <v>35</v>
      </c>
      <c r="AQ8" s="366"/>
      <c r="AR8" s="73" t="s">
        <v>36</v>
      </c>
      <c r="AS8" s="65" t="s">
        <v>8</v>
      </c>
      <c r="AT8" s="73" t="s">
        <v>37</v>
      </c>
      <c r="AU8" s="73" t="s">
        <v>38</v>
      </c>
      <c r="AV8" s="65" t="s">
        <v>10</v>
      </c>
      <c r="AW8" s="65" t="s">
        <v>39</v>
      </c>
      <c r="AX8" s="73" t="s">
        <v>25</v>
      </c>
      <c r="AY8" s="73" t="s">
        <v>25</v>
      </c>
      <c r="AZ8" s="73" t="s">
        <v>40</v>
      </c>
      <c r="BA8" s="73" t="s">
        <v>41</v>
      </c>
      <c r="BB8" s="65" t="s">
        <v>42</v>
      </c>
      <c r="BC8" s="76" t="s">
        <v>49</v>
      </c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1"/>
    </row>
    <row r="9" spans="1:245" s="65" customFormat="1" ht="23.1" customHeight="1" thickBot="1" x14ac:dyDescent="0.4">
      <c r="A9" s="78"/>
      <c r="B9" s="79"/>
      <c r="C9" s="80"/>
      <c r="D9" s="79"/>
      <c r="E9" s="79"/>
      <c r="F9" s="361"/>
      <c r="G9" s="364"/>
      <c r="H9" s="79"/>
      <c r="I9" s="79"/>
      <c r="J9" s="79"/>
      <c r="K9" s="81"/>
      <c r="L9" s="79"/>
      <c r="M9" s="79"/>
      <c r="N9" s="79"/>
      <c r="O9" s="79"/>
      <c r="P9" s="79"/>
      <c r="Q9" s="79" t="s">
        <v>49</v>
      </c>
      <c r="R9" s="79" t="s">
        <v>49</v>
      </c>
      <c r="S9" s="82"/>
      <c r="T9" s="79" t="s">
        <v>49</v>
      </c>
      <c r="U9" s="79"/>
      <c r="V9" s="83"/>
      <c r="W9" s="83"/>
      <c r="X9" s="84"/>
      <c r="Y9" s="85"/>
      <c r="Z9" s="86"/>
      <c r="AA9" s="87"/>
      <c r="AB9" s="81"/>
      <c r="AC9" s="88"/>
      <c r="AD9" s="61"/>
      <c r="AE9" s="62"/>
      <c r="AF9" s="78"/>
      <c r="AG9" s="79"/>
      <c r="AH9" s="80"/>
      <c r="AI9" s="80" t="s">
        <v>46</v>
      </c>
      <c r="AJ9" s="89" t="s">
        <v>47</v>
      </c>
      <c r="AK9" s="89" t="s">
        <v>36</v>
      </c>
      <c r="AL9" s="86" t="s">
        <v>36</v>
      </c>
      <c r="AM9" s="86" t="s">
        <v>36</v>
      </c>
      <c r="AN9" s="86"/>
      <c r="AO9" s="86"/>
      <c r="AP9" s="86"/>
      <c r="AQ9" s="367"/>
      <c r="AR9" s="90" t="s">
        <v>48</v>
      </c>
      <c r="AS9" s="79" t="s">
        <v>49</v>
      </c>
      <c r="AT9" s="86" t="s">
        <v>50</v>
      </c>
      <c r="AU9" s="86" t="s">
        <v>36</v>
      </c>
      <c r="AV9" s="79" t="s">
        <v>49</v>
      </c>
      <c r="AW9" s="82"/>
      <c r="AX9" s="86" t="s">
        <v>36</v>
      </c>
      <c r="AY9" s="86" t="s">
        <v>36</v>
      </c>
      <c r="AZ9" s="86" t="s">
        <v>51</v>
      </c>
      <c r="BA9" s="86"/>
      <c r="BB9" s="79" t="s">
        <v>49</v>
      </c>
      <c r="BC9" s="88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1"/>
    </row>
    <row r="10" spans="1:245" s="25" customFormat="1" ht="23.1" customHeight="1" x14ac:dyDescent="0.35">
      <c r="A10" s="91" t="s">
        <v>2</v>
      </c>
      <c r="B10" s="92"/>
      <c r="C10" s="93"/>
      <c r="D10" s="94"/>
      <c r="E10" s="94"/>
      <c r="F10" s="94"/>
      <c r="G10" s="94"/>
      <c r="H10" s="94"/>
      <c r="I10" s="94"/>
      <c r="J10" s="95"/>
      <c r="K10" s="96"/>
      <c r="L10" s="97" t="s">
        <v>2</v>
      </c>
      <c r="M10" s="97" t="s">
        <v>2</v>
      </c>
      <c r="N10" s="97" t="s">
        <v>2</v>
      </c>
      <c r="O10" s="98" t="s">
        <v>2</v>
      </c>
      <c r="P10" s="94"/>
      <c r="Q10" s="94"/>
      <c r="R10" s="94"/>
      <c r="S10" s="94"/>
      <c r="T10" s="94"/>
      <c r="U10" s="98"/>
      <c r="V10" s="99"/>
      <c r="W10" s="99"/>
      <c r="X10" s="100" t="str">
        <f>+A10</f>
        <v xml:space="preserve"> </v>
      </c>
      <c r="Y10" s="101" t="s">
        <v>2</v>
      </c>
      <c r="Z10" s="96"/>
      <c r="AA10" s="102"/>
      <c r="AB10" s="96"/>
      <c r="AC10" s="103"/>
      <c r="AD10" s="104"/>
      <c r="AE10" s="105"/>
      <c r="AF10" s="91" t="s">
        <v>2</v>
      </c>
      <c r="AG10" s="45"/>
      <c r="AH10" s="93"/>
      <c r="AI10" s="106"/>
      <c r="AJ10" s="106"/>
      <c r="AK10" s="106"/>
      <c r="AL10" s="94" t="s">
        <v>2</v>
      </c>
      <c r="AM10" s="94" t="s">
        <v>2</v>
      </c>
      <c r="AN10" s="94" t="s">
        <v>2</v>
      </c>
      <c r="AO10" s="94"/>
      <c r="AP10" s="94"/>
      <c r="AQ10" s="94"/>
      <c r="AR10" s="94"/>
      <c r="AS10" s="94"/>
      <c r="AT10" s="107"/>
      <c r="AU10" s="94"/>
      <c r="AV10" s="94"/>
      <c r="AW10" s="94"/>
      <c r="AX10" s="94"/>
      <c r="AY10" s="94"/>
      <c r="AZ10" s="94"/>
      <c r="BA10" s="94"/>
      <c r="BB10" s="94"/>
      <c r="BC10" s="108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5"/>
    </row>
    <row r="11" spans="1:245" s="25" customFormat="1" ht="23.1" customHeight="1" x14ac:dyDescent="0.35">
      <c r="A11" s="19">
        <v>1</v>
      </c>
      <c r="B11" s="20" t="s">
        <v>52</v>
      </c>
      <c r="C11" s="21" t="s">
        <v>53</v>
      </c>
      <c r="D11" s="22">
        <v>34535</v>
      </c>
      <c r="E11" s="22">
        <v>1623</v>
      </c>
      <c r="F11" s="22">
        <f>SUM(D11:E11)</f>
        <v>36158</v>
      </c>
      <c r="G11" s="22">
        <v>1591</v>
      </c>
      <c r="H11" s="22"/>
      <c r="I11" s="22">
        <f>SUM(F11:H11)</f>
        <v>37749</v>
      </c>
      <c r="J11" s="23">
        <f>I11</f>
        <v>37749</v>
      </c>
      <c r="K11" s="24">
        <f>ROUND(J11/6/31/60*(N11+M11*60+L11*6*60),2)</f>
        <v>0</v>
      </c>
      <c r="L11" s="25">
        <v>0</v>
      </c>
      <c r="M11" s="25">
        <v>0</v>
      </c>
      <c r="N11" s="25">
        <v>0</v>
      </c>
      <c r="O11" s="23">
        <f>J11-K11</f>
        <v>37749</v>
      </c>
      <c r="P11" s="22">
        <v>1856.18</v>
      </c>
      <c r="Q11" s="22">
        <f>SUM(AJ11:AR11)</f>
        <v>3397.41</v>
      </c>
      <c r="R11" s="22">
        <f>SUM(AT11:AU11)</f>
        <v>200</v>
      </c>
      <c r="S11" s="22">
        <f>ROUNDDOWN(I11*5%/2,2)</f>
        <v>943.72</v>
      </c>
      <c r="T11" s="22">
        <f>SUM(AX11:BA11)</f>
        <v>300</v>
      </c>
      <c r="U11" s="23">
        <f>P11+Q11+R11+S11+T11</f>
        <v>6697.31</v>
      </c>
      <c r="V11" s="26">
        <f>ROUND(AE11,0)</f>
        <v>15526</v>
      </c>
      <c r="W11" s="26">
        <f>+AD11-V11</f>
        <v>15525.689999999999</v>
      </c>
      <c r="X11" s="19">
        <v>1</v>
      </c>
      <c r="Y11" s="27">
        <f>I11*12%</f>
        <v>4529.88</v>
      </c>
      <c r="Z11" s="28">
        <v>0</v>
      </c>
      <c r="AA11" s="29">
        <v>100</v>
      </c>
      <c r="AB11" s="28">
        <f>ROUNDUP(I11*5%/2,2)</f>
        <v>943.73</v>
      </c>
      <c r="AC11" s="30">
        <v>200</v>
      </c>
      <c r="AD11" s="31">
        <f>+O11-U11</f>
        <v>31051.69</v>
      </c>
      <c r="AE11" s="32">
        <f>(+O11-U11)/2</f>
        <v>15525.844999999999</v>
      </c>
      <c r="AF11" s="19">
        <v>1</v>
      </c>
      <c r="AG11" s="20" t="s">
        <v>52</v>
      </c>
      <c r="AH11" s="21" t="s">
        <v>53</v>
      </c>
      <c r="AI11" s="22">
        <f>P11</f>
        <v>1856.18</v>
      </c>
      <c r="AJ11" s="22">
        <f>I11*9%</f>
        <v>3397.41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/>
      <c r="AR11" s="22">
        <v>0</v>
      </c>
      <c r="AS11" s="22">
        <f>SUM(AJ11:AR11)</f>
        <v>3397.41</v>
      </c>
      <c r="AT11" s="29">
        <v>200</v>
      </c>
      <c r="AU11" s="22">
        <v>0</v>
      </c>
      <c r="AV11" s="22">
        <f>SUM(AT11:AU11)</f>
        <v>200</v>
      </c>
      <c r="AW11" s="22">
        <f>ROUNDDOWN(I11*5%/2,2)</f>
        <v>943.72</v>
      </c>
      <c r="AX11" s="22">
        <v>0</v>
      </c>
      <c r="AY11" s="22">
        <v>0</v>
      </c>
      <c r="AZ11" s="22">
        <v>200</v>
      </c>
      <c r="BA11" s="22">
        <v>100</v>
      </c>
      <c r="BB11" s="22">
        <f>SUM(AX11:BA11)</f>
        <v>300</v>
      </c>
      <c r="BC11" s="33">
        <f>AI11+AS11+AV11+AW11+BB11</f>
        <v>6697.31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5"/>
    </row>
    <row r="12" spans="1:245" s="25" customFormat="1" ht="23.1" customHeight="1" x14ac:dyDescent="0.35">
      <c r="A12" s="19"/>
      <c r="B12" s="20"/>
      <c r="C12" s="21"/>
      <c r="D12" s="22"/>
      <c r="E12" s="22"/>
      <c r="F12" s="22">
        <f t="shared" ref="F12:F37" si="0">SUM(D12:E12)</f>
        <v>0</v>
      </c>
      <c r="G12" s="22"/>
      <c r="H12" s="22"/>
      <c r="I12" s="22">
        <f t="shared" ref="I12:I37" si="1">SUM(F12:H12)</f>
        <v>0</v>
      </c>
      <c r="J12" s="23"/>
      <c r="K12" s="24"/>
      <c r="O12" s="23"/>
      <c r="Q12" s="22"/>
      <c r="R12" s="22"/>
      <c r="S12" s="22"/>
      <c r="T12" s="22"/>
      <c r="U12" s="23"/>
      <c r="V12" s="26">
        <f t="shared" ref="V12:V38" si="2">ROUND(AE12,0)</f>
        <v>0</v>
      </c>
      <c r="W12" s="26" t="s">
        <v>2</v>
      </c>
      <c r="X12" s="19"/>
      <c r="Y12" s="36"/>
      <c r="Z12" s="37"/>
      <c r="AA12" s="28"/>
      <c r="AB12" s="28"/>
      <c r="AC12" s="33"/>
      <c r="AD12" s="38"/>
      <c r="AE12" s="39"/>
      <c r="AF12" s="19"/>
      <c r="AG12" s="20"/>
      <c r="AH12" s="21"/>
      <c r="AJ12" s="22"/>
      <c r="AK12" s="28"/>
      <c r="AL12" s="22"/>
      <c r="AM12" s="22"/>
      <c r="AN12" s="22"/>
      <c r="AO12" s="40"/>
      <c r="AP12" s="22"/>
      <c r="AQ12" s="22"/>
      <c r="AR12" s="22"/>
      <c r="AS12" s="22"/>
      <c r="AT12" s="29"/>
      <c r="AU12" s="22"/>
      <c r="AV12" s="22"/>
      <c r="AW12" s="22"/>
      <c r="AX12" s="22"/>
      <c r="AY12" s="22"/>
      <c r="AZ12" s="22"/>
      <c r="BA12" s="22"/>
      <c r="BB12" s="22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5"/>
    </row>
    <row r="13" spans="1:245" s="25" customFormat="1" ht="23.1" customHeight="1" x14ac:dyDescent="0.35">
      <c r="A13" s="19">
        <v>2</v>
      </c>
      <c r="B13" s="20" t="s">
        <v>55</v>
      </c>
      <c r="C13" s="21" t="s">
        <v>54</v>
      </c>
      <c r="D13" s="22">
        <v>31230</v>
      </c>
      <c r="E13" s="22">
        <v>1540</v>
      </c>
      <c r="F13" s="22">
        <f t="shared" si="0"/>
        <v>32770</v>
      </c>
      <c r="G13" s="22">
        <v>1540</v>
      </c>
      <c r="H13" s="22"/>
      <c r="I13" s="22">
        <f t="shared" si="1"/>
        <v>34310</v>
      </c>
      <c r="J13" s="23">
        <f>I13</f>
        <v>34310</v>
      </c>
      <c r="K13" s="24">
        <f>ROUND(J13/6/31/60*(N13+M13*60+L13*6*60),2)</f>
        <v>0</v>
      </c>
      <c r="L13" s="25">
        <v>0</v>
      </c>
      <c r="O13" s="23">
        <f>J13-K13</f>
        <v>34310</v>
      </c>
      <c r="P13" s="22">
        <v>1399.65</v>
      </c>
      <c r="Q13" s="22">
        <f t="shared" ref="Q13" si="3">SUM(AJ13:AR13)</f>
        <v>8608.9499999999989</v>
      </c>
      <c r="R13" s="22">
        <f t="shared" ref="R13" si="4">SUM(AT13:AU13)</f>
        <v>1998.88</v>
      </c>
      <c r="S13" s="22">
        <f t="shared" ref="S13" si="5">ROUNDDOWN(I13*5%/2,2)</f>
        <v>857.75</v>
      </c>
      <c r="T13" s="22">
        <f t="shared" ref="T13" si="6">SUM(AX13:BA13)</f>
        <v>13444.34</v>
      </c>
      <c r="U13" s="23">
        <f>P13+Q13+R13+S13+T13</f>
        <v>26309.57</v>
      </c>
      <c r="V13" s="26">
        <f t="shared" si="2"/>
        <v>4000</v>
      </c>
      <c r="W13" s="26">
        <f>+AD13-V13</f>
        <v>4000.4300000000003</v>
      </c>
      <c r="X13" s="19">
        <v>2</v>
      </c>
      <c r="Y13" s="27">
        <f>J13*12%</f>
        <v>4117.2</v>
      </c>
      <c r="Z13" s="28">
        <v>0</v>
      </c>
      <c r="AA13" s="29">
        <v>100</v>
      </c>
      <c r="AB13" s="28">
        <f t="shared" ref="AB13" si="7">ROUNDUP(I13*5%/2,2)</f>
        <v>857.75</v>
      </c>
      <c r="AC13" s="30">
        <v>200</v>
      </c>
      <c r="AD13" s="31">
        <f>+O13-U13</f>
        <v>8000.43</v>
      </c>
      <c r="AE13" s="32">
        <f>(+O13-U13)/2</f>
        <v>4000.2150000000001</v>
      </c>
      <c r="AF13" s="19">
        <v>2</v>
      </c>
      <c r="AG13" s="20" t="s">
        <v>55</v>
      </c>
      <c r="AH13" s="21" t="s">
        <v>54</v>
      </c>
      <c r="AI13" s="22">
        <f t="shared" ref="AI13" si="8">P13</f>
        <v>1399.65</v>
      </c>
      <c r="AJ13" s="22">
        <f t="shared" ref="AJ13" si="9">I13*9%</f>
        <v>3087.9</v>
      </c>
      <c r="AK13" s="22">
        <v>0</v>
      </c>
      <c r="AL13" s="22">
        <v>0</v>
      </c>
      <c r="AM13" s="22">
        <v>0</v>
      </c>
      <c r="AN13" s="22">
        <v>0</v>
      </c>
      <c r="AO13" s="40"/>
      <c r="AP13" s="22">
        <v>4865.49</v>
      </c>
      <c r="AQ13" s="22"/>
      <c r="AR13" s="22">
        <v>655.56</v>
      </c>
      <c r="AS13" s="22">
        <f>SUM(AJ13:AR13)</f>
        <v>8608.9499999999989</v>
      </c>
      <c r="AT13" s="29">
        <v>200</v>
      </c>
      <c r="AU13" s="22">
        <v>1798.88</v>
      </c>
      <c r="AV13" s="22">
        <f>SUM(AT13:AU13)</f>
        <v>1998.88</v>
      </c>
      <c r="AW13" s="22">
        <f t="shared" ref="AW13" si="10">ROUNDDOWN(I13*5%/2,2)</f>
        <v>857.75</v>
      </c>
      <c r="AX13" s="22">
        <v>7216.34</v>
      </c>
      <c r="AY13" s="22">
        <v>0</v>
      </c>
      <c r="AZ13" s="22">
        <v>6128</v>
      </c>
      <c r="BA13" s="22">
        <v>100</v>
      </c>
      <c r="BB13" s="22">
        <f>SUM(AX13:BA13)</f>
        <v>13444.34</v>
      </c>
      <c r="BC13" s="33">
        <f>AI13+AS13+AV13+AW13+BB13</f>
        <v>26309.57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5"/>
    </row>
    <row r="14" spans="1:245" s="25" customFormat="1" ht="23.1" customHeight="1" x14ac:dyDescent="0.35">
      <c r="A14" s="19"/>
      <c r="B14" s="20"/>
      <c r="C14" s="21"/>
      <c r="D14" s="22"/>
      <c r="E14" s="22"/>
      <c r="F14" s="22">
        <f t="shared" si="0"/>
        <v>0</v>
      </c>
      <c r="G14" s="22"/>
      <c r="H14" s="22"/>
      <c r="I14" s="22">
        <f t="shared" si="1"/>
        <v>0</v>
      </c>
      <c r="J14" s="23"/>
      <c r="K14" s="24"/>
      <c r="O14" s="23"/>
      <c r="Q14" s="22"/>
      <c r="R14" s="22"/>
      <c r="S14" s="22"/>
      <c r="T14" s="22"/>
      <c r="U14" s="23"/>
      <c r="V14" s="26">
        <f t="shared" si="2"/>
        <v>0</v>
      </c>
      <c r="W14" s="26" t="s">
        <v>2</v>
      </c>
      <c r="X14" s="19"/>
      <c r="Y14" s="36"/>
      <c r="Z14" s="37"/>
      <c r="AA14" s="28"/>
      <c r="AB14" s="28"/>
      <c r="AC14" s="33"/>
      <c r="AD14" s="38"/>
      <c r="AE14" s="39"/>
      <c r="AF14" s="19"/>
      <c r="AG14" s="20"/>
      <c r="AH14" s="21"/>
      <c r="AJ14" s="22"/>
      <c r="AK14" s="28"/>
      <c r="AL14" s="22"/>
      <c r="AM14" s="22"/>
      <c r="AN14" s="22"/>
      <c r="AO14" s="40"/>
      <c r="AP14" s="22"/>
      <c r="AQ14" s="22"/>
      <c r="AR14" s="22"/>
      <c r="AS14" s="22"/>
      <c r="AT14" s="29"/>
      <c r="AU14" s="22"/>
      <c r="AV14" s="22"/>
      <c r="AW14" s="22"/>
      <c r="AX14" s="22"/>
      <c r="AY14" s="22"/>
      <c r="AZ14" s="22"/>
      <c r="BA14" s="22"/>
      <c r="BB14" s="22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5"/>
    </row>
    <row r="15" spans="1:245" s="25" customFormat="1" ht="23.1" customHeight="1" x14ac:dyDescent="0.35">
      <c r="A15" s="19">
        <v>3</v>
      </c>
      <c r="B15" s="20" t="s">
        <v>56</v>
      </c>
      <c r="C15" s="41" t="s">
        <v>53</v>
      </c>
      <c r="D15" s="22">
        <v>34187</v>
      </c>
      <c r="E15" s="22">
        <v>1607</v>
      </c>
      <c r="F15" s="22">
        <f t="shared" si="0"/>
        <v>35794</v>
      </c>
      <c r="G15" s="22">
        <v>1590</v>
      </c>
      <c r="H15" s="22"/>
      <c r="I15" s="22">
        <f t="shared" si="1"/>
        <v>37384</v>
      </c>
      <c r="J15" s="23">
        <f>I15</f>
        <v>37384</v>
      </c>
      <c r="K15" s="24">
        <f>ROUND(J15/6/31/60*(N15+M15*60+L15*6*60),2)</f>
        <v>0</v>
      </c>
      <c r="L15" s="25">
        <v>0</v>
      </c>
      <c r="M15" s="25">
        <v>0</v>
      </c>
      <c r="N15" s="25">
        <v>0</v>
      </c>
      <c r="O15" s="23">
        <f>J15-K15</f>
        <v>37384</v>
      </c>
      <c r="P15" s="22">
        <v>1807.73</v>
      </c>
      <c r="Q15" s="22">
        <f t="shared" ref="Q15" si="11">SUM(AJ15:AR15)</f>
        <v>10798.97</v>
      </c>
      <c r="R15" s="22">
        <f t="shared" ref="R15" si="12">SUM(AT15:AU15)</f>
        <v>200</v>
      </c>
      <c r="S15" s="22">
        <f t="shared" ref="S15" si="13">ROUNDDOWN(I15*5%/2,2)</f>
        <v>934.6</v>
      </c>
      <c r="T15" s="22">
        <f t="shared" ref="T15" si="14">SUM(AX15:BA15)</f>
        <v>12987.26</v>
      </c>
      <c r="U15" s="23">
        <f>P15+Q15+R15+S15+T15</f>
        <v>26728.559999999998</v>
      </c>
      <c r="V15" s="26">
        <f t="shared" si="2"/>
        <v>5328</v>
      </c>
      <c r="W15" s="26">
        <f>+AD15-V15</f>
        <v>5327.4400000000023</v>
      </c>
      <c r="X15" s="19">
        <v>3</v>
      </c>
      <c r="Y15" s="27">
        <f>J15*12%</f>
        <v>4486.08</v>
      </c>
      <c r="Z15" s="28">
        <v>0</v>
      </c>
      <c r="AA15" s="29">
        <v>100</v>
      </c>
      <c r="AB15" s="28">
        <f t="shared" ref="AB15" si="15">ROUNDUP(I15*5%/2,2)</f>
        <v>934.6</v>
      </c>
      <c r="AC15" s="30">
        <v>200</v>
      </c>
      <c r="AD15" s="31">
        <f>+O15-U15</f>
        <v>10655.440000000002</v>
      </c>
      <c r="AE15" s="32">
        <f>(+O15-U15)/2</f>
        <v>5327.7200000000012</v>
      </c>
      <c r="AF15" s="19">
        <v>3</v>
      </c>
      <c r="AG15" s="20" t="s">
        <v>56</v>
      </c>
      <c r="AH15" s="41" t="s">
        <v>53</v>
      </c>
      <c r="AI15" s="22">
        <f t="shared" ref="AI15" si="16">P15</f>
        <v>1807.73</v>
      </c>
      <c r="AJ15" s="22">
        <f t="shared" ref="AJ15" si="17">I15*9%</f>
        <v>3364.56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7434.41</v>
      </c>
      <c r="AQ15" s="22"/>
      <c r="AR15" s="22">
        <v>0</v>
      </c>
      <c r="AS15" s="22">
        <f>SUM(AJ15:AR15)</f>
        <v>10798.97</v>
      </c>
      <c r="AT15" s="29">
        <v>200</v>
      </c>
      <c r="AU15" s="22">
        <v>0</v>
      </c>
      <c r="AV15" s="22">
        <f>SUM(AT15:AU15)</f>
        <v>200</v>
      </c>
      <c r="AW15" s="22">
        <f t="shared" ref="AW15" si="18">ROUNDDOWN(I15*5%/2,2)</f>
        <v>934.6</v>
      </c>
      <c r="AX15" s="22">
        <v>9470.26</v>
      </c>
      <c r="AY15" s="22">
        <v>0</v>
      </c>
      <c r="AZ15" s="22">
        <v>3417</v>
      </c>
      <c r="BA15" s="22">
        <v>100</v>
      </c>
      <c r="BB15" s="22">
        <f>SUM(AX15:BA15)</f>
        <v>12987.26</v>
      </c>
      <c r="BC15" s="33">
        <f>AI15+AS15+AV15+AW15+BB15</f>
        <v>26728.559999999998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5"/>
    </row>
    <row r="16" spans="1:245" s="34" customFormat="1" ht="23.1" customHeight="1" x14ac:dyDescent="0.35">
      <c r="A16" s="19"/>
      <c r="B16" s="20"/>
      <c r="C16" s="25"/>
      <c r="D16" s="22"/>
      <c r="E16" s="22"/>
      <c r="F16" s="22">
        <f t="shared" si="0"/>
        <v>0</v>
      </c>
      <c r="G16" s="22"/>
      <c r="H16" s="22"/>
      <c r="I16" s="22">
        <f t="shared" si="1"/>
        <v>0</v>
      </c>
      <c r="J16" s="23"/>
      <c r="K16" s="42"/>
      <c r="L16" s="25"/>
      <c r="M16" s="25"/>
      <c r="N16" s="25"/>
      <c r="O16" s="23"/>
      <c r="P16" s="22"/>
      <c r="Q16" s="22"/>
      <c r="R16" s="22"/>
      <c r="S16" s="22"/>
      <c r="T16" s="22"/>
      <c r="U16" s="23"/>
      <c r="V16" s="26">
        <f t="shared" si="2"/>
        <v>0</v>
      </c>
      <c r="W16" s="26" t="s">
        <v>2</v>
      </c>
      <c r="X16" s="19"/>
      <c r="Y16" s="36"/>
      <c r="Z16" s="37"/>
      <c r="AA16" s="28"/>
      <c r="AB16" s="28"/>
      <c r="AC16" s="33"/>
      <c r="AD16" s="38"/>
      <c r="AE16" s="39"/>
      <c r="AF16" s="19"/>
      <c r="AG16" s="20"/>
      <c r="AH16" s="25"/>
      <c r="AI16" s="25"/>
      <c r="AJ16" s="22"/>
      <c r="AK16" s="22"/>
      <c r="AL16" s="22"/>
      <c r="AM16" s="22"/>
      <c r="AN16" s="22"/>
      <c r="AO16" s="40"/>
      <c r="AP16" s="22"/>
      <c r="AQ16" s="22"/>
      <c r="AR16" s="22"/>
      <c r="AS16" s="22"/>
      <c r="AT16" s="29"/>
      <c r="AU16" s="22"/>
      <c r="AV16" s="22"/>
      <c r="AW16" s="22"/>
      <c r="AX16" s="22"/>
      <c r="AY16" s="22"/>
      <c r="AZ16" s="22"/>
      <c r="BA16" s="22"/>
      <c r="BB16" s="22"/>
      <c r="BC16" s="33"/>
    </row>
    <row r="17" spans="1:245" s="25" customFormat="1" ht="23.1" customHeight="1" x14ac:dyDescent="0.35">
      <c r="A17" s="19">
        <v>4</v>
      </c>
      <c r="B17" s="20" t="s">
        <v>57</v>
      </c>
      <c r="C17" s="41" t="s">
        <v>54</v>
      </c>
      <c r="D17" s="22">
        <v>29165</v>
      </c>
      <c r="E17" s="22">
        <v>1540</v>
      </c>
      <c r="F17" s="22">
        <f t="shared" si="0"/>
        <v>30705</v>
      </c>
      <c r="G17" s="22">
        <v>1540</v>
      </c>
      <c r="H17" s="22"/>
      <c r="I17" s="22">
        <f t="shared" si="1"/>
        <v>32245</v>
      </c>
      <c r="J17" s="23">
        <f>I17</f>
        <v>32245</v>
      </c>
      <c r="K17" s="24">
        <f>ROUND(J17/6/31/60*(N17+M17*60+L17*6*60),2)</f>
        <v>0</v>
      </c>
      <c r="L17" s="25">
        <v>0</v>
      </c>
      <c r="M17" s="25">
        <v>0</v>
      </c>
      <c r="N17" s="25">
        <v>0</v>
      </c>
      <c r="O17" s="23">
        <f>J17-K17</f>
        <v>32245</v>
      </c>
      <c r="P17" s="22">
        <v>1125.52</v>
      </c>
      <c r="Q17" s="22">
        <f t="shared" ref="Q17" si="19">SUM(AJ17:AR17)</f>
        <v>7490.75</v>
      </c>
      <c r="R17" s="22">
        <f t="shared" ref="R17" si="20">SUM(AT17:AU17)</f>
        <v>200</v>
      </c>
      <c r="S17" s="22">
        <f t="shared" ref="S17" si="21">ROUNDDOWN(I17*5%/2,2)</f>
        <v>806.12</v>
      </c>
      <c r="T17" s="22">
        <f t="shared" ref="T17" si="22">SUM(AX17:BA17)</f>
        <v>100</v>
      </c>
      <c r="U17" s="23">
        <f>P17+Q17+R17+S17+T17</f>
        <v>9722.3900000000012</v>
      </c>
      <c r="V17" s="26">
        <f t="shared" si="2"/>
        <v>11261</v>
      </c>
      <c r="W17" s="26">
        <f>+AD17-V17</f>
        <v>11261.61</v>
      </c>
      <c r="X17" s="19">
        <v>4</v>
      </c>
      <c r="Y17" s="27">
        <f>J17*12%</f>
        <v>3869.3999999999996</v>
      </c>
      <c r="Z17" s="28">
        <v>0</v>
      </c>
      <c r="AA17" s="29">
        <v>100</v>
      </c>
      <c r="AB17" s="28">
        <f t="shared" ref="AB17" si="23">ROUNDUP(I17*5%/2,2)</f>
        <v>806.13</v>
      </c>
      <c r="AC17" s="30">
        <v>200</v>
      </c>
      <c r="AD17" s="31">
        <f>+O17-U17</f>
        <v>22522.61</v>
      </c>
      <c r="AE17" s="32">
        <f>(+O17-U17)/2</f>
        <v>11261.305</v>
      </c>
      <c r="AF17" s="19">
        <v>4</v>
      </c>
      <c r="AG17" s="20" t="s">
        <v>57</v>
      </c>
      <c r="AH17" s="41" t="s">
        <v>54</v>
      </c>
      <c r="AI17" s="22">
        <f t="shared" ref="AI17" si="24">P17</f>
        <v>1125.52</v>
      </c>
      <c r="AJ17" s="22">
        <f t="shared" ref="AJ17:AJ19" si="25">I17*9%</f>
        <v>2902.0499999999997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3933.14</v>
      </c>
      <c r="AQ17" s="22"/>
      <c r="AR17" s="22">
        <v>655.56</v>
      </c>
      <c r="AS17" s="22">
        <f>SUM(AJ17:AR17)</f>
        <v>7490.75</v>
      </c>
      <c r="AT17" s="29">
        <v>200</v>
      </c>
      <c r="AU17" s="22">
        <v>0</v>
      </c>
      <c r="AV17" s="22">
        <f>SUM(AT17:AU17)</f>
        <v>200</v>
      </c>
      <c r="AW17" s="22">
        <f t="shared" ref="AW17" si="26">ROUNDDOWN(I17*5%/2,2)</f>
        <v>806.12</v>
      </c>
      <c r="AX17" s="22">
        <v>0</v>
      </c>
      <c r="AY17" s="22">
        <v>0</v>
      </c>
      <c r="AZ17" s="22">
        <v>0</v>
      </c>
      <c r="BA17" s="22">
        <v>100</v>
      </c>
      <c r="BB17" s="22">
        <f>SUM(AX17:BA17)</f>
        <v>100</v>
      </c>
      <c r="BC17" s="33">
        <f>AI17+AS17+AV17+AW17+BB17</f>
        <v>9722.3900000000012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5"/>
    </row>
    <row r="18" spans="1:245" s="34" customFormat="1" ht="23.1" customHeight="1" x14ac:dyDescent="0.35">
      <c r="A18" s="19"/>
      <c r="B18" s="20"/>
      <c r="C18" s="25"/>
      <c r="D18" s="22"/>
      <c r="E18" s="22"/>
      <c r="F18" s="22">
        <f t="shared" si="0"/>
        <v>0</v>
      </c>
      <c r="G18" s="22"/>
      <c r="H18" s="22"/>
      <c r="I18" s="22">
        <f t="shared" si="1"/>
        <v>0</v>
      </c>
      <c r="J18" s="23"/>
      <c r="K18" s="42"/>
      <c r="L18" s="25"/>
      <c r="M18" s="25"/>
      <c r="N18" s="25"/>
      <c r="O18" s="23"/>
      <c r="P18" s="22"/>
      <c r="Q18" s="22"/>
      <c r="R18" s="22"/>
      <c r="S18" s="22"/>
      <c r="T18" s="22"/>
      <c r="U18" s="23"/>
      <c r="V18" s="26">
        <f t="shared" si="2"/>
        <v>0</v>
      </c>
      <c r="W18" s="26" t="s">
        <v>2</v>
      </c>
      <c r="X18" s="19"/>
      <c r="Y18" s="27"/>
      <c r="Z18" s="28"/>
      <c r="AA18" s="37"/>
      <c r="AB18" s="28"/>
      <c r="AC18" s="43"/>
      <c r="AD18" s="31"/>
      <c r="AE18" s="32"/>
      <c r="AF18" s="19"/>
      <c r="AG18" s="20"/>
      <c r="AH18" s="25"/>
      <c r="AI18" s="25"/>
      <c r="AJ18" s="22"/>
      <c r="AK18" s="22"/>
      <c r="AL18" s="22"/>
      <c r="AM18" s="22"/>
      <c r="AN18" s="22"/>
      <c r="AO18" s="40"/>
      <c r="AP18" s="22"/>
      <c r="AQ18" s="22"/>
      <c r="AR18" s="22"/>
      <c r="AS18" s="22"/>
      <c r="AT18" s="29"/>
      <c r="AU18" s="22"/>
      <c r="AV18" s="22"/>
      <c r="AW18" s="22"/>
      <c r="AX18" s="22"/>
      <c r="AY18" s="22"/>
      <c r="AZ18" s="22"/>
      <c r="BA18" s="22"/>
      <c r="BB18" s="22"/>
      <c r="BC18" s="33"/>
    </row>
    <row r="19" spans="1:245" s="25" customFormat="1" ht="23.1" customHeight="1" x14ac:dyDescent="0.35">
      <c r="A19" s="19">
        <v>5</v>
      </c>
      <c r="B19" s="20" t="s">
        <v>58</v>
      </c>
      <c r="C19" s="25" t="s">
        <v>59</v>
      </c>
      <c r="D19" s="22">
        <v>36619</v>
      </c>
      <c r="E19" s="22">
        <v>1794</v>
      </c>
      <c r="F19" s="22">
        <f t="shared" si="0"/>
        <v>38413</v>
      </c>
      <c r="G19" s="22">
        <v>1795</v>
      </c>
      <c r="H19" s="22"/>
      <c r="I19" s="22">
        <f t="shared" si="1"/>
        <v>40208</v>
      </c>
      <c r="J19" s="23">
        <f>I19</f>
        <v>40208</v>
      </c>
      <c r="K19" s="24">
        <f>ROUND(J19/6/31/60*(N19+M19*60+L19*6*60),2)</f>
        <v>0</v>
      </c>
      <c r="L19" s="25">
        <v>0</v>
      </c>
      <c r="M19" s="25">
        <v>0</v>
      </c>
      <c r="N19" s="25">
        <v>0</v>
      </c>
      <c r="O19" s="23">
        <f>J19-K19</f>
        <v>40208</v>
      </c>
      <c r="P19" s="22">
        <v>2285.15</v>
      </c>
      <c r="Q19" s="22">
        <f t="shared" ref="Q19" si="27">SUM(AJ19:AR19)</f>
        <v>8145</v>
      </c>
      <c r="R19" s="22">
        <f t="shared" ref="R19" si="28">SUM(AT19:AU19)</f>
        <v>200</v>
      </c>
      <c r="S19" s="22">
        <f t="shared" ref="S19" si="29">ROUNDDOWN(I19*5%/2,2)</f>
        <v>1005.2</v>
      </c>
      <c r="T19" s="22">
        <f t="shared" ref="T19" si="30">SUM(AX19:BA19)</f>
        <v>11448</v>
      </c>
      <c r="U19" s="23">
        <f>P19+Q19+R19+S19+T19</f>
        <v>23083.35</v>
      </c>
      <c r="V19" s="26">
        <f t="shared" si="2"/>
        <v>8562</v>
      </c>
      <c r="W19" s="26">
        <f>+AD19-V19</f>
        <v>8562.6500000000015</v>
      </c>
      <c r="X19" s="19">
        <v>5</v>
      </c>
      <c r="Y19" s="27">
        <f t="shared" ref="Y19" si="31">J19*12%</f>
        <v>4824.96</v>
      </c>
      <c r="Z19" s="28">
        <v>0</v>
      </c>
      <c r="AA19" s="29">
        <v>100</v>
      </c>
      <c r="AB19" s="28">
        <f t="shared" ref="AB19" si="32">ROUNDUP(I19*5%/2,2)</f>
        <v>1005.2</v>
      </c>
      <c r="AC19" s="30">
        <v>200</v>
      </c>
      <c r="AD19" s="31">
        <f>+O19-U19</f>
        <v>17124.650000000001</v>
      </c>
      <c r="AE19" s="32">
        <f>(+O19-U19)/2</f>
        <v>8562.3250000000007</v>
      </c>
      <c r="AF19" s="19">
        <v>5</v>
      </c>
      <c r="AG19" s="20" t="s">
        <v>58</v>
      </c>
      <c r="AH19" s="25" t="s">
        <v>59</v>
      </c>
      <c r="AI19" s="22">
        <f t="shared" ref="AI19" si="33">P19</f>
        <v>2285.15</v>
      </c>
      <c r="AJ19" s="22">
        <f t="shared" si="25"/>
        <v>3618.72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4526.28</v>
      </c>
      <c r="AQ19" s="22"/>
      <c r="AR19" s="22">
        <v>0</v>
      </c>
      <c r="AS19" s="22">
        <f>SUM(AJ19:AR19)</f>
        <v>8145</v>
      </c>
      <c r="AT19" s="29">
        <v>200</v>
      </c>
      <c r="AU19" s="22">
        <v>0</v>
      </c>
      <c r="AV19" s="22">
        <f>SUM(AT19:AU19)</f>
        <v>200</v>
      </c>
      <c r="AW19" s="22">
        <f t="shared" ref="AW19" si="34">ROUNDDOWN(I19*5%/2,2)</f>
        <v>1005.2</v>
      </c>
      <c r="AX19" s="22">
        <v>0</v>
      </c>
      <c r="AY19" s="22">
        <v>0</v>
      </c>
      <c r="AZ19" s="22">
        <v>11348</v>
      </c>
      <c r="BA19" s="22">
        <v>100</v>
      </c>
      <c r="BB19" s="22">
        <f>SUM(AX19:BA19)</f>
        <v>11448</v>
      </c>
      <c r="BC19" s="33">
        <f>AI19+AS19+AV19+AW19+BB19</f>
        <v>23083.35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5"/>
    </row>
    <row r="20" spans="1:245" s="34" customFormat="1" ht="23.1" customHeight="1" x14ac:dyDescent="0.35">
      <c r="A20" s="19"/>
      <c r="B20" s="20"/>
      <c r="C20" s="25"/>
      <c r="D20" s="22"/>
      <c r="E20" s="22"/>
      <c r="F20" s="22">
        <f t="shared" si="0"/>
        <v>0</v>
      </c>
      <c r="G20" s="22"/>
      <c r="H20" s="22"/>
      <c r="I20" s="22">
        <f t="shared" si="1"/>
        <v>0</v>
      </c>
      <c r="J20" s="23"/>
      <c r="K20" s="42"/>
      <c r="L20" s="25"/>
      <c r="M20" s="25"/>
      <c r="N20" s="25"/>
      <c r="O20" s="23"/>
      <c r="P20" s="22"/>
      <c r="Q20" s="22"/>
      <c r="R20" s="22"/>
      <c r="S20" s="22"/>
      <c r="T20" s="22"/>
      <c r="U20" s="23"/>
      <c r="V20" s="26">
        <f t="shared" si="2"/>
        <v>0</v>
      </c>
      <c r="W20" s="26" t="s">
        <v>2</v>
      </c>
      <c r="X20" s="19"/>
      <c r="Y20" s="27"/>
      <c r="Z20" s="28"/>
      <c r="AA20" s="37"/>
      <c r="AB20" s="28"/>
      <c r="AC20" s="43"/>
      <c r="AD20" s="31"/>
      <c r="AE20" s="32"/>
      <c r="AF20" s="19"/>
      <c r="AG20" s="20"/>
      <c r="AH20" s="25"/>
      <c r="AI20" s="25"/>
      <c r="AJ20" s="22"/>
      <c r="AK20" s="22"/>
      <c r="AL20" s="22"/>
      <c r="AM20" s="22"/>
      <c r="AN20" s="22"/>
      <c r="AO20" s="40"/>
      <c r="AP20" s="22"/>
      <c r="AQ20" s="22"/>
      <c r="AR20" s="22"/>
      <c r="AS20" s="22"/>
      <c r="AT20" s="29"/>
      <c r="AU20" s="22"/>
      <c r="AV20" s="22"/>
      <c r="AW20" s="22"/>
      <c r="AX20" s="22"/>
      <c r="AY20" s="22"/>
      <c r="AZ20" s="22"/>
      <c r="BA20" s="22"/>
      <c r="BB20" s="22"/>
      <c r="BC20" s="33"/>
    </row>
    <row r="21" spans="1:245" s="25" customFormat="1" ht="23.1" customHeight="1" x14ac:dyDescent="0.35">
      <c r="A21" s="19">
        <v>6</v>
      </c>
      <c r="B21" s="44" t="s">
        <v>60</v>
      </c>
      <c r="C21" s="45" t="s">
        <v>79</v>
      </c>
      <c r="D21" s="22">
        <v>46725</v>
      </c>
      <c r="E21" s="22">
        <v>2290</v>
      </c>
      <c r="F21" s="22">
        <f t="shared" si="0"/>
        <v>49015</v>
      </c>
      <c r="G21" s="22">
        <v>2289</v>
      </c>
      <c r="H21" s="22"/>
      <c r="I21" s="22">
        <f t="shared" si="1"/>
        <v>51304</v>
      </c>
      <c r="J21" s="23">
        <f>I21</f>
        <v>51304</v>
      </c>
      <c r="K21" s="24">
        <f>ROUND(J21/6/31/60*(N21+M21*60+L21*6*60),2)</f>
        <v>0</v>
      </c>
      <c r="L21" s="25">
        <v>0</v>
      </c>
      <c r="M21" s="25">
        <v>0</v>
      </c>
      <c r="N21" s="25">
        <v>0</v>
      </c>
      <c r="O21" s="23">
        <f>J21-K21</f>
        <v>51304</v>
      </c>
      <c r="P21" s="22">
        <v>4459.28</v>
      </c>
      <c r="Q21" s="22">
        <f t="shared" ref="Q21" si="35">SUM(AJ21:AR21)</f>
        <v>4617.3599999999997</v>
      </c>
      <c r="R21" s="22">
        <f t="shared" ref="R21" si="36">SUM(AT21:AU21)</f>
        <v>200</v>
      </c>
      <c r="S21" s="22">
        <f t="shared" ref="S21" si="37">ROUNDDOWN(I21*5%/2,2)</f>
        <v>1282.5999999999999</v>
      </c>
      <c r="T21" s="22">
        <f t="shared" ref="T21" si="38">SUM(AX21:BA21)</f>
        <v>200</v>
      </c>
      <c r="U21" s="23">
        <f>P21+Q21+R21+S21+T21</f>
        <v>10759.24</v>
      </c>
      <c r="V21" s="26">
        <f t="shared" si="2"/>
        <v>20272</v>
      </c>
      <c r="W21" s="26">
        <f>+AD21-V21</f>
        <v>20272.760000000002</v>
      </c>
      <c r="X21" s="19">
        <v>6</v>
      </c>
      <c r="Y21" s="27">
        <f>J21*12%</f>
        <v>6156.48</v>
      </c>
      <c r="Z21" s="28">
        <v>0</v>
      </c>
      <c r="AA21" s="29">
        <v>100</v>
      </c>
      <c r="AB21" s="28">
        <f t="shared" ref="AB21" si="39">ROUNDUP(I21*5%/2,2)</f>
        <v>1282.5999999999999</v>
      </c>
      <c r="AC21" s="30">
        <v>200</v>
      </c>
      <c r="AD21" s="31">
        <f>+O21-U21</f>
        <v>40544.76</v>
      </c>
      <c r="AE21" s="32">
        <f>(+O21-U21)/2</f>
        <v>20272.38</v>
      </c>
      <c r="AF21" s="19">
        <v>6</v>
      </c>
      <c r="AG21" s="44" t="s">
        <v>60</v>
      </c>
      <c r="AH21" s="45" t="s">
        <v>79</v>
      </c>
      <c r="AI21" s="22">
        <f t="shared" ref="AI21" si="40">P21</f>
        <v>4459.28</v>
      </c>
      <c r="AJ21" s="22">
        <f t="shared" ref="AJ21" si="41">I21*9%</f>
        <v>4617.3599999999997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/>
      <c r="AR21" s="22"/>
      <c r="AS21" s="22">
        <f>SUM(AJ21:AR21)</f>
        <v>4617.3599999999997</v>
      </c>
      <c r="AT21" s="29">
        <v>200</v>
      </c>
      <c r="AU21" s="22">
        <v>0</v>
      </c>
      <c r="AV21" s="22">
        <f>SUM(AT21:AU21)</f>
        <v>200</v>
      </c>
      <c r="AW21" s="22">
        <f t="shared" ref="AW21" si="42">ROUNDDOWN(I21*5%/2,2)</f>
        <v>1282.5999999999999</v>
      </c>
      <c r="AX21" s="22">
        <v>0</v>
      </c>
      <c r="AY21" s="22">
        <v>0</v>
      </c>
      <c r="AZ21" s="22">
        <v>100</v>
      </c>
      <c r="BA21" s="22">
        <v>100</v>
      </c>
      <c r="BB21" s="22">
        <f>SUM(AX21:BA21)</f>
        <v>200</v>
      </c>
      <c r="BC21" s="33">
        <f>AI21+AS21+AV21+AW21+BB21</f>
        <v>10759.24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5"/>
    </row>
    <row r="22" spans="1:245" s="25" customFormat="1" ht="23.1" customHeight="1" x14ac:dyDescent="0.35">
      <c r="A22" s="19"/>
      <c r="B22" s="44"/>
      <c r="C22" s="45"/>
      <c r="D22" s="22"/>
      <c r="E22" s="22"/>
      <c r="F22" s="22">
        <f t="shared" si="0"/>
        <v>0</v>
      </c>
      <c r="G22" s="22"/>
      <c r="H22" s="22"/>
      <c r="I22" s="22">
        <f t="shared" si="1"/>
        <v>0</v>
      </c>
      <c r="J22" s="23"/>
      <c r="K22" s="42"/>
      <c r="O22" s="23"/>
      <c r="P22" s="22"/>
      <c r="Q22" s="22"/>
      <c r="R22" s="22"/>
      <c r="S22" s="22"/>
      <c r="T22" s="22"/>
      <c r="U22" s="23"/>
      <c r="V22" s="26"/>
      <c r="W22" s="26"/>
      <c r="X22" s="19"/>
      <c r="Y22" s="27"/>
      <c r="Z22" s="28"/>
      <c r="AA22" s="29"/>
      <c r="AB22" s="28"/>
      <c r="AC22" s="30"/>
      <c r="AD22" s="31"/>
      <c r="AE22" s="32"/>
      <c r="AF22" s="19"/>
      <c r="AG22" s="44"/>
      <c r="AH22" s="45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9"/>
      <c r="AU22" s="22"/>
      <c r="AV22" s="22"/>
      <c r="AW22" s="22"/>
      <c r="AX22" s="22"/>
      <c r="AY22" s="22"/>
      <c r="AZ22" s="22"/>
      <c r="BA22" s="22"/>
      <c r="BB22" s="22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5"/>
    </row>
    <row r="23" spans="1:245" s="25" customFormat="1" ht="23.1" customHeight="1" x14ac:dyDescent="0.35">
      <c r="A23" s="19">
        <v>8</v>
      </c>
      <c r="B23" s="20" t="s">
        <v>61</v>
      </c>
      <c r="C23" s="21" t="s">
        <v>53</v>
      </c>
      <c r="D23" s="22">
        <v>34187</v>
      </c>
      <c r="E23" s="22">
        <v>1607</v>
      </c>
      <c r="F23" s="22">
        <f t="shared" si="0"/>
        <v>35794</v>
      </c>
      <c r="G23" s="22">
        <v>1590</v>
      </c>
      <c r="H23" s="22"/>
      <c r="I23" s="22">
        <f t="shared" si="1"/>
        <v>37384</v>
      </c>
      <c r="J23" s="23">
        <f>I23</f>
        <v>37384</v>
      </c>
      <c r="K23" s="24">
        <f>ROUND(J23/6/31/60*(N23+M23*60+L23*6*60),2)</f>
        <v>0</v>
      </c>
      <c r="L23" s="25">
        <v>0</v>
      </c>
      <c r="M23" s="25">
        <v>0</v>
      </c>
      <c r="N23" s="25">
        <v>0</v>
      </c>
      <c r="O23" s="23">
        <f>J23-K23</f>
        <v>37384</v>
      </c>
      <c r="P23" s="22">
        <v>1807.73</v>
      </c>
      <c r="Q23" s="22">
        <f t="shared" ref="Q23" si="43">SUM(AJ23:AR23)</f>
        <v>7566.3700000000008</v>
      </c>
      <c r="R23" s="22">
        <f t="shared" ref="R23" si="44">SUM(AT23:AU23)</f>
        <v>200</v>
      </c>
      <c r="S23" s="22">
        <f t="shared" ref="S23" si="45">ROUNDDOWN(I23*5%/2,2)</f>
        <v>934.6</v>
      </c>
      <c r="T23" s="22">
        <f t="shared" ref="T23" si="46">SUM(AX23:BA23)</f>
        <v>200</v>
      </c>
      <c r="U23" s="23">
        <f>P23+Q23+R23+S23+T23</f>
        <v>10708.7</v>
      </c>
      <c r="V23" s="26">
        <f t="shared" si="2"/>
        <v>13338</v>
      </c>
      <c r="W23" s="26">
        <f>+AD23-V23</f>
        <v>13337.3</v>
      </c>
      <c r="X23" s="19">
        <v>8</v>
      </c>
      <c r="Y23" s="27">
        <f>J23*12%</f>
        <v>4486.08</v>
      </c>
      <c r="Z23" s="28">
        <v>0</v>
      </c>
      <c r="AA23" s="29">
        <v>100</v>
      </c>
      <c r="AB23" s="28">
        <f t="shared" ref="AB23" si="47">ROUNDUP(I23*5%/2,2)</f>
        <v>934.6</v>
      </c>
      <c r="AC23" s="30">
        <v>200</v>
      </c>
      <c r="AD23" s="31">
        <f>+O23-U23</f>
        <v>26675.3</v>
      </c>
      <c r="AE23" s="32">
        <f>(+O23-U23)/2</f>
        <v>13337.65</v>
      </c>
      <c r="AF23" s="19">
        <v>8</v>
      </c>
      <c r="AG23" s="20" t="s">
        <v>61</v>
      </c>
      <c r="AH23" s="21" t="s">
        <v>53</v>
      </c>
      <c r="AI23" s="22">
        <f t="shared" ref="AI23" si="48">P23</f>
        <v>1807.73</v>
      </c>
      <c r="AJ23" s="22">
        <f t="shared" ref="AJ23" si="49">I23*9%</f>
        <v>3364.56</v>
      </c>
      <c r="AK23" s="22">
        <v>4201.8100000000004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/>
      <c r="AR23" s="22">
        <v>0</v>
      </c>
      <c r="AS23" s="22">
        <f>SUM(AJ23:AR23)</f>
        <v>7566.3700000000008</v>
      </c>
      <c r="AT23" s="29">
        <v>200</v>
      </c>
      <c r="AU23" s="22">
        <v>0</v>
      </c>
      <c r="AV23" s="22">
        <f>SUM(AT23:AU23)</f>
        <v>200</v>
      </c>
      <c r="AW23" s="22">
        <f t="shared" ref="AW23" si="50">ROUNDDOWN(I23*5%/2,2)</f>
        <v>934.6</v>
      </c>
      <c r="AX23" s="22">
        <v>0</v>
      </c>
      <c r="AY23" s="22">
        <v>0</v>
      </c>
      <c r="AZ23" s="22">
        <v>100</v>
      </c>
      <c r="BA23" s="22">
        <v>100</v>
      </c>
      <c r="BB23" s="22">
        <f>SUM(AX23:BA23)</f>
        <v>200</v>
      </c>
      <c r="BC23" s="33">
        <f>AI23+AS23+AV23+AW23+BB23</f>
        <v>10708.7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5"/>
    </row>
    <row r="24" spans="1:245" s="25" customFormat="1" ht="23.1" customHeight="1" x14ac:dyDescent="0.35">
      <c r="A24" s="19"/>
      <c r="B24" s="20"/>
      <c r="C24" s="21"/>
      <c r="D24" s="22"/>
      <c r="E24" s="22"/>
      <c r="F24" s="22">
        <f t="shared" si="0"/>
        <v>0</v>
      </c>
      <c r="G24" s="22"/>
      <c r="H24" s="22"/>
      <c r="I24" s="22">
        <f t="shared" si="1"/>
        <v>0</v>
      </c>
      <c r="J24" s="23"/>
      <c r="K24" s="24"/>
      <c r="O24" s="23"/>
      <c r="P24" s="22"/>
      <c r="Q24" s="22"/>
      <c r="R24" s="22"/>
      <c r="S24" s="22"/>
      <c r="T24" s="22"/>
      <c r="U24" s="23"/>
      <c r="V24" s="26">
        <f t="shared" si="2"/>
        <v>0</v>
      </c>
      <c r="W24" s="26"/>
      <c r="X24" s="19"/>
      <c r="Y24" s="36"/>
      <c r="Z24" s="37"/>
      <c r="AA24" s="46"/>
      <c r="AB24" s="28"/>
      <c r="AC24" s="33"/>
      <c r="AD24" s="38"/>
      <c r="AE24" s="39"/>
      <c r="AF24" s="19"/>
      <c r="AG24" s="20"/>
      <c r="AH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/>
      <c r="AU24" s="22"/>
      <c r="AV24" s="22"/>
      <c r="AW24" s="22"/>
      <c r="AX24" s="22"/>
      <c r="AY24" s="22"/>
      <c r="AZ24" s="22"/>
      <c r="BA24" s="22"/>
      <c r="BB24" s="22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5"/>
    </row>
    <row r="25" spans="1:245" s="25" customFormat="1" ht="23.1" customHeight="1" x14ac:dyDescent="0.35">
      <c r="A25" s="19">
        <v>9</v>
      </c>
      <c r="B25" s="44" t="s">
        <v>62</v>
      </c>
      <c r="C25" s="41" t="s">
        <v>63</v>
      </c>
      <c r="D25" s="22">
        <v>43030</v>
      </c>
      <c r="E25" s="22">
        <v>2108</v>
      </c>
      <c r="F25" s="22">
        <f t="shared" si="0"/>
        <v>45138</v>
      </c>
      <c r="G25" s="22">
        <v>2109</v>
      </c>
      <c r="H25" s="22"/>
      <c r="I25" s="22">
        <f t="shared" si="1"/>
        <v>47247</v>
      </c>
      <c r="J25" s="23">
        <f>I25</f>
        <v>47247</v>
      </c>
      <c r="K25" s="24">
        <f>ROUND(J25/6/31/60*(N25+M25*60+L25*6*60),2)</f>
        <v>0</v>
      </c>
      <c r="L25" s="25">
        <v>0</v>
      </c>
      <c r="M25" s="25">
        <v>0</v>
      </c>
      <c r="N25" s="25">
        <v>0</v>
      </c>
      <c r="O25" s="23">
        <f>J25-K25</f>
        <v>47247</v>
      </c>
      <c r="P25" s="22">
        <v>3605.95</v>
      </c>
      <c r="Q25" s="22">
        <f t="shared" ref="Q25" si="51">SUM(AJ25:AR25)</f>
        <v>4252.2299999999996</v>
      </c>
      <c r="R25" s="22">
        <f t="shared" ref="R25" si="52">SUM(AT25:AU25)</f>
        <v>200</v>
      </c>
      <c r="S25" s="22">
        <f t="shared" ref="S25" si="53">ROUNDDOWN(I25*5%/2,2)</f>
        <v>1181.17</v>
      </c>
      <c r="T25" s="22">
        <f t="shared" ref="T25" si="54">SUM(AX25:BA25)</f>
        <v>1637.5</v>
      </c>
      <c r="U25" s="23">
        <f>P25+Q25+R25+S25+T25</f>
        <v>10876.849999999999</v>
      </c>
      <c r="V25" s="26">
        <f t="shared" si="2"/>
        <v>18185</v>
      </c>
      <c r="W25" s="26">
        <f>+AD25-V25</f>
        <v>18185.150000000001</v>
      </c>
      <c r="X25" s="19">
        <v>9</v>
      </c>
      <c r="Y25" s="27">
        <f>J25*12%</f>
        <v>5669.6399999999994</v>
      </c>
      <c r="Z25" s="28">
        <v>0</v>
      </c>
      <c r="AA25" s="29">
        <v>100</v>
      </c>
      <c r="AB25" s="28">
        <f t="shared" ref="AB25" si="55">ROUNDUP(I25*5%/2,2)</f>
        <v>1181.18</v>
      </c>
      <c r="AC25" s="30">
        <v>200</v>
      </c>
      <c r="AD25" s="31">
        <f>+O25-U25</f>
        <v>36370.15</v>
      </c>
      <c r="AE25" s="32">
        <f>(+O25-U25)/2</f>
        <v>18185.075000000001</v>
      </c>
      <c r="AF25" s="19">
        <v>9</v>
      </c>
      <c r="AG25" s="44" t="s">
        <v>62</v>
      </c>
      <c r="AH25" s="41" t="s">
        <v>63</v>
      </c>
      <c r="AI25" s="22">
        <f t="shared" ref="AI25" si="56">P25</f>
        <v>3605.95</v>
      </c>
      <c r="AJ25" s="22">
        <f t="shared" ref="AJ25" si="57">I25*9%</f>
        <v>4252.2299999999996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/>
      <c r="AR25" s="22">
        <v>0</v>
      </c>
      <c r="AS25" s="22">
        <f>SUM(AJ25:AR25)</f>
        <v>4252.2299999999996</v>
      </c>
      <c r="AT25" s="29">
        <v>200</v>
      </c>
      <c r="AU25" s="22">
        <v>0</v>
      </c>
      <c r="AV25" s="22">
        <f>SUM(AT25:AU25)</f>
        <v>200</v>
      </c>
      <c r="AW25" s="22">
        <f t="shared" ref="AW25" si="58">ROUNDDOWN(I25*5%/2,2)</f>
        <v>1181.17</v>
      </c>
      <c r="AX25" s="22">
        <v>0</v>
      </c>
      <c r="AY25" s="22">
        <v>0</v>
      </c>
      <c r="AZ25" s="22">
        <v>1537.5</v>
      </c>
      <c r="BA25" s="22">
        <v>100</v>
      </c>
      <c r="BB25" s="22">
        <f>SUM(AX25:BA25)</f>
        <v>1637.5</v>
      </c>
      <c r="BC25" s="33">
        <f>AI25+AS25+AV25+AW25+BB25</f>
        <v>10876.849999999999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5"/>
    </row>
    <row r="26" spans="1:245" s="25" customFormat="1" ht="23.1" customHeight="1" x14ac:dyDescent="0.35">
      <c r="A26" s="19"/>
      <c r="B26" s="20"/>
      <c r="C26" s="21"/>
      <c r="D26" s="22"/>
      <c r="E26" s="22"/>
      <c r="F26" s="22">
        <f t="shared" si="0"/>
        <v>0</v>
      </c>
      <c r="G26" s="22"/>
      <c r="H26" s="22"/>
      <c r="I26" s="22">
        <f t="shared" si="1"/>
        <v>0</v>
      </c>
      <c r="J26" s="23"/>
      <c r="K26" s="24"/>
      <c r="O26" s="23"/>
      <c r="P26" s="22"/>
      <c r="Q26" s="22"/>
      <c r="R26" s="22"/>
      <c r="S26" s="22"/>
      <c r="T26" s="22"/>
      <c r="U26" s="23"/>
      <c r="V26" s="26">
        <f t="shared" si="2"/>
        <v>0</v>
      </c>
      <c r="W26" s="26" t="s">
        <v>2</v>
      </c>
      <c r="X26" s="19"/>
      <c r="Y26" s="36"/>
      <c r="Z26" s="37"/>
      <c r="AA26" s="28"/>
      <c r="AB26" s="28"/>
      <c r="AC26" s="33"/>
      <c r="AD26" s="38"/>
      <c r="AE26" s="39"/>
      <c r="AF26" s="19"/>
      <c r="AG26" s="20"/>
      <c r="AH26" s="21"/>
      <c r="AJ26" s="22"/>
      <c r="AK26" s="22"/>
      <c r="AL26" s="22"/>
      <c r="AM26" s="22"/>
      <c r="AN26" s="22"/>
      <c r="AO26" s="40"/>
      <c r="AP26" s="22"/>
      <c r="AQ26" s="22"/>
      <c r="AR26" s="22"/>
      <c r="AS26" s="22"/>
      <c r="AT26" s="29"/>
      <c r="AU26" s="22"/>
      <c r="AV26" s="22"/>
      <c r="AW26" s="22"/>
      <c r="AX26" s="22"/>
      <c r="AY26" s="22"/>
      <c r="AZ26" s="22"/>
      <c r="BA26" s="22"/>
      <c r="BB26" s="22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5"/>
    </row>
    <row r="27" spans="1:245" s="25" customFormat="1" ht="23.1" customHeight="1" x14ac:dyDescent="0.35">
      <c r="A27" s="19">
        <v>10</v>
      </c>
      <c r="B27" s="44" t="s">
        <v>64</v>
      </c>
      <c r="C27" s="21" t="s">
        <v>63</v>
      </c>
      <c r="D27" s="22">
        <v>43030</v>
      </c>
      <c r="E27" s="22">
        <v>2108</v>
      </c>
      <c r="F27" s="22">
        <f t="shared" si="0"/>
        <v>45138</v>
      </c>
      <c r="G27" s="22">
        <v>2109</v>
      </c>
      <c r="H27" s="22"/>
      <c r="I27" s="22">
        <f t="shared" si="1"/>
        <v>47247</v>
      </c>
      <c r="J27" s="23">
        <f>I27</f>
        <v>47247</v>
      </c>
      <c r="K27" s="24">
        <f>ROUND(J27/6/31/60*(N27+M27*60+L27*6*60),2)</f>
        <v>0</v>
      </c>
      <c r="L27" s="25">
        <v>0</v>
      </c>
      <c r="M27" s="25">
        <v>0</v>
      </c>
      <c r="N27" s="25">
        <v>0</v>
      </c>
      <c r="O27" s="23">
        <f>J27-K27</f>
        <v>47247</v>
      </c>
      <c r="P27" s="22">
        <v>3605.95</v>
      </c>
      <c r="Q27" s="22">
        <f t="shared" ref="Q27" si="59">SUM(AJ27:AR27)</f>
        <v>4252.2299999999996</v>
      </c>
      <c r="R27" s="22">
        <f t="shared" ref="R27" si="60">SUM(AT27:AU27)</f>
        <v>200</v>
      </c>
      <c r="S27" s="22">
        <f t="shared" ref="S27" si="61">ROUNDDOWN(I27*5%/2,2)</f>
        <v>1181.17</v>
      </c>
      <c r="T27" s="22">
        <f t="shared" ref="T27" si="62">SUM(AX27:BA27)</f>
        <v>100</v>
      </c>
      <c r="U27" s="23">
        <f>P27+Q27+R27+S27+T27</f>
        <v>9339.3499999999985</v>
      </c>
      <c r="V27" s="26">
        <f t="shared" si="2"/>
        <v>18954</v>
      </c>
      <c r="W27" s="26">
        <f>+AD27-V27</f>
        <v>18953.650000000001</v>
      </c>
      <c r="X27" s="19">
        <v>10</v>
      </c>
      <c r="Y27" s="27">
        <f>J27*12%</f>
        <v>5669.6399999999994</v>
      </c>
      <c r="Z27" s="28">
        <v>0</v>
      </c>
      <c r="AA27" s="29">
        <v>100</v>
      </c>
      <c r="AB27" s="28">
        <f t="shared" ref="AB27" si="63">ROUNDUP(I27*5%/2,2)</f>
        <v>1181.18</v>
      </c>
      <c r="AC27" s="30">
        <v>200</v>
      </c>
      <c r="AD27" s="31">
        <f>+O27-U27</f>
        <v>37907.65</v>
      </c>
      <c r="AE27" s="32">
        <f>(+O27-U27)/2</f>
        <v>18953.825000000001</v>
      </c>
      <c r="AF27" s="19">
        <v>10</v>
      </c>
      <c r="AG27" s="44" t="s">
        <v>64</v>
      </c>
      <c r="AH27" s="21" t="s">
        <v>63</v>
      </c>
      <c r="AI27" s="22">
        <f t="shared" ref="AI27" si="64">P27</f>
        <v>3605.95</v>
      </c>
      <c r="AJ27" s="22">
        <f t="shared" ref="AJ27" si="65">I27*9%</f>
        <v>4252.2299999999996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/>
      <c r="AR27" s="22">
        <v>0</v>
      </c>
      <c r="AS27" s="22">
        <f>SUM(AJ27:AR27)</f>
        <v>4252.2299999999996</v>
      </c>
      <c r="AT27" s="29">
        <v>200</v>
      </c>
      <c r="AU27" s="22">
        <v>0</v>
      </c>
      <c r="AV27" s="22">
        <f>SUM(AT27:AU27)</f>
        <v>200</v>
      </c>
      <c r="AW27" s="22">
        <f t="shared" ref="AW27" si="66">ROUNDDOWN(I27*5%/2,2)</f>
        <v>1181.17</v>
      </c>
      <c r="AX27" s="22">
        <v>0</v>
      </c>
      <c r="AY27" s="22">
        <v>0</v>
      </c>
      <c r="AZ27" s="22">
        <v>0</v>
      </c>
      <c r="BA27" s="22">
        <v>100</v>
      </c>
      <c r="BB27" s="22">
        <f>SUM(AX27:BA27)</f>
        <v>100</v>
      </c>
      <c r="BC27" s="33">
        <f>AI27+AS27+AV27+AW27+BB27</f>
        <v>9339.3499999999985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5"/>
    </row>
    <row r="28" spans="1:245" s="25" customFormat="1" ht="23.1" customHeight="1" x14ac:dyDescent="0.35">
      <c r="A28" s="19"/>
      <c r="B28" s="47"/>
      <c r="D28" s="22"/>
      <c r="E28" s="22"/>
      <c r="F28" s="22">
        <f t="shared" si="0"/>
        <v>0</v>
      </c>
      <c r="G28" s="22"/>
      <c r="H28" s="22"/>
      <c r="I28" s="22">
        <f t="shared" si="1"/>
        <v>0</v>
      </c>
      <c r="J28" s="23"/>
      <c r="K28" s="48"/>
      <c r="O28" s="23"/>
      <c r="P28" s="22"/>
      <c r="Q28" s="22"/>
      <c r="R28" s="22"/>
      <c r="S28" s="22"/>
      <c r="T28" s="22"/>
      <c r="U28" s="23"/>
      <c r="V28" s="26">
        <f t="shared" si="2"/>
        <v>0</v>
      </c>
      <c r="W28" s="26"/>
      <c r="X28" s="19"/>
      <c r="Y28" s="49"/>
      <c r="Z28" s="23"/>
      <c r="AA28" s="23"/>
      <c r="AB28" s="28"/>
      <c r="AC28" s="33"/>
      <c r="AD28" s="38"/>
      <c r="AE28" s="39"/>
      <c r="AF28" s="19"/>
      <c r="AG28" s="47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2"/>
      <c r="BB28" s="22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5"/>
    </row>
    <row r="29" spans="1:245" s="25" customFormat="1" ht="23.1" customHeight="1" x14ac:dyDescent="0.35">
      <c r="A29" s="19">
        <v>11</v>
      </c>
      <c r="B29" s="20" t="s">
        <v>65</v>
      </c>
      <c r="C29" s="41" t="s">
        <v>54</v>
      </c>
      <c r="D29" s="22">
        <v>31230</v>
      </c>
      <c r="E29" s="22">
        <v>1540</v>
      </c>
      <c r="F29" s="22">
        <f t="shared" si="0"/>
        <v>32770</v>
      </c>
      <c r="G29" s="22">
        <v>1540</v>
      </c>
      <c r="H29" s="22"/>
      <c r="I29" s="22">
        <f t="shared" si="1"/>
        <v>34310</v>
      </c>
      <c r="J29" s="23">
        <f>I29</f>
        <v>34310</v>
      </c>
      <c r="K29" s="24">
        <f>ROUND(J29/6/31/60*(N29+M29*60+L29*6*60),2)</f>
        <v>0</v>
      </c>
      <c r="L29" s="25">
        <v>0</v>
      </c>
      <c r="M29" s="25">
        <v>0</v>
      </c>
      <c r="N29" s="25">
        <v>0</v>
      </c>
      <c r="O29" s="23">
        <f>J29-K29</f>
        <v>34310</v>
      </c>
      <c r="P29" s="22">
        <v>1399.65</v>
      </c>
      <c r="Q29" s="22">
        <f t="shared" ref="Q29" si="67">SUM(AJ29:AR29)</f>
        <v>9771.7899999999991</v>
      </c>
      <c r="R29" s="22">
        <f t="shared" ref="R29" si="68">SUM(AT29:AU29)</f>
        <v>1105.96</v>
      </c>
      <c r="S29" s="22">
        <f t="shared" ref="S29" si="69">ROUNDDOWN(I29*5%/2,2)</f>
        <v>857.75</v>
      </c>
      <c r="T29" s="22">
        <f t="shared" ref="T29" si="70">SUM(AX29:BA29)</f>
        <v>13956.59</v>
      </c>
      <c r="U29" s="23">
        <f>P29+Q29+R29+S29+T29</f>
        <v>27091.739999999998</v>
      </c>
      <c r="V29" s="26">
        <f t="shared" si="2"/>
        <v>3609</v>
      </c>
      <c r="W29" s="26">
        <f>+AD29-V29</f>
        <v>3609.260000000002</v>
      </c>
      <c r="X29" s="19">
        <v>11</v>
      </c>
      <c r="Y29" s="27">
        <f>J29*12%</f>
        <v>4117.2</v>
      </c>
      <c r="Z29" s="28">
        <v>0</v>
      </c>
      <c r="AA29" s="29">
        <v>100</v>
      </c>
      <c r="AB29" s="28">
        <f t="shared" ref="AB29" si="71">ROUNDUP(I29*5%/2,2)</f>
        <v>857.75</v>
      </c>
      <c r="AC29" s="30">
        <v>200</v>
      </c>
      <c r="AD29" s="31">
        <f>+O29-U29</f>
        <v>7218.260000000002</v>
      </c>
      <c r="AE29" s="32">
        <f>(+O29-U29)/2</f>
        <v>3609.130000000001</v>
      </c>
      <c r="AF29" s="19">
        <v>11</v>
      </c>
      <c r="AG29" s="20" t="s">
        <v>65</v>
      </c>
      <c r="AH29" s="41" t="s">
        <v>54</v>
      </c>
      <c r="AI29" s="22">
        <f t="shared" ref="AI29" si="72">P29</f>
        <v>1399.65</v>
      </c>
      <c r="AJ29" s="22">
        <f t="shared" ref="AJ29" si="73">I29*9%</f>
        <v>3087.9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6028.33</v>
      </c>
      <c r="AQ29" s="22"/>
      <c r="AR29" s="22">
        <v>655.56</v>
      </c>
      <c r="AS29" s="22">
        <f>SUM(AJ29:AR29)</f>
        <v>9771.7899999999991</v>
      </c>
      <c r="AT29" s="29">
        <v>200</v>
      </c>
      <c r="AU29" s="22">
        <v>905.96</v>
      </c>
      <c r="AV29" s="22">
        <f>SUM(AT29:AU29)</f>
        <v>1105.96</v>
      </c>
      <c r="AW29" s="22">
        <f t="shared" ref="AW29" si="74">ROUNDDOWN(I29*5%/2,2)</f>
        <v>857.75</v>
      </c>
      <c r="AX29" s="22">
        <v>3314.59</v>
      </c>
      <c r="AY29" s="22">
        <v>0</v>
      </c>
      <c r="AZ29" s="22">
        <v>10542</v>
      </c>
      <c r="BA29" s="22">
        <v>100</v>
      </c>
      <c r="BB29" s="22">
        <f>SUM(AX29:BA29)</f>
        <v>13956.59</v>
      </c>
      <c r="BC29" s="33">
        <f>AI29+AS29+AV29+AW29+BB29</f>
        <v>27091.739999999998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5"/>
    </row>
    <row r="30" spans="1:245" s="34" customFormat="1" ht="23.1" customHeight="1" x14ac:dyDescent="0.35">
      <c r="A30" s="19"/>
      <c r="B30" s="20"/>
      <c r="C30" s="25"/>
      <c r="D30" s="22"/>
      <c r="E30" s="22"/>
      <c r="F30" s="22">
        <f t="shared" si="0"/>
        <v>0</v>
      </c>
      <c r="G30" s="22"/>
      <c r="H30" s="22"/>
      <c r="I30" s="22">
        <f t="shared" si="1"/>
        <v>0</v>
      </c>
      <c r="J30" s="23"/>
      <c r="K30" s="42"/>
      <c r="L30" s="25"/>
      <c r="M30" s="25"/>
      <c r="N30" s="25"/>
      <c r="O30" s="23"/>
      <c r="P30" s="22"/>
      <c r="Q30" s="22"/>
      <c r="R30" s="22"/>
      <c r="S30" s="22"/>
      <c r="T30" s="22"/>
      <c r="U30" s="23"/>
      <c r="V30" s="26">
        <f t="shared" si="2"/>
        <v>0</v>
      </c>
      <c r="W30" s="26" t="s">
        <v>2</v>
      </c>
      <c r="X30" s="19"/>
      <c r="Y30" s="27"/>
      <c r="Z30" s="28"/>
      <c r="AA30" s="37"/>
      <c r="AB30" s="28"/>
      <c r="AC30" s="43"/>
      <c r="AD30" s="31"/>
      <c r="AE30" s="32"/>
      <c r="AF30" s="19"/>
      <c r="AG30" s="20"/>
      <c r="AH30" s="25"/>
      <c r="AI30" s="25"/>
      <c r="AJ30" s="22"/>
      <c r="AK30" s="22"/>
      <c r="AL30" s="22"/>
      <c r="AM30" s="22"/>
      <c r="AN30" s="22"/>
      <c r="AO30" s="40"/>
      <c r="AP30" s="22"/>
      <c r="AQ30" s="22"/>
      <c r="AR30" s="22"/>
      <c r="AS30" s="22"/>
      <c r="AT30" s="29"/>
      <c r="AU30" s="22"/>
      <c r="AV30" s="22"/>
      <c r="AW30" s="22"/>
      <c r="AX30" s="22"/>
      <c r="AY30" s="22"/>
      <c r="AZ30" s="22"/>
      <c r="BA30" s="22"/>
      <c r="BB30" s="22"/>
      <c r="BC30" s="33"/>
    </row>
    <row r="31" spans="1:245" s="25" customFormat="1" ht="23.1" customHeight="1" x14ac:dyDescent="0.35">
      <c r="A31" s="19">
        <v>12</v>
      </c>
      <c r="B31" s="20" t="s">
        <v>66</v>
      </c>
      <c r="C31" s="41" t="s">
        <v>54</v>
      </c>
      <c r="D31" s="22">
        <v>29165</v>
      </c>
      <c r="E31" s="22">
        <v>1540</v>
      </c>
      <c r="F31" s="22">
        <f t="shared" si="0"/>
        <v>30705</v>
      </c>
      <c r="G31" s="22">
        <v>1540</v>
      </c>
      <c r="H31" s="22"/>
      <c r="I31" s="22">
        <f t="shared" si="1"/>
        <v>32245</v>
      </c>
      <c r="J31" s="23">
        <f>I31</f>
        <v>32245</v>
      </c>
      <c r="K31" s="24">
        <f>ROUND(J31/6/31/60*(N31+M31*60+L31*6*60),2)</f>
        <v>0</v>
      </c>
      <c r="L31" s="25">
        <v>0</v>
      </c>
      <c r="M31" s="25">
        <v>0</v>
      </c>
      <c r="N31" s="25">
        <v>0</v>
      </c>
      <c r="O31" s="23">
        <f>J31-K31</f>
        <v>32245</v>
      </c>
      <c r="P31" s="22">
        <v>1125.52</v>
      </c>
      <c r="Q31" s="22">
        <f t="shared" ref="Q31" si="75">SUM(AJ31:AR31)</f>
        <v>3557.6099999999997</v>
      </c>
      <c r="R31" s="22">
        <f t="shared" ref="R31" si="76">SUM(AT31:AU31)</f>
        <v>200</v>
      </c>
      <c r="S31" s="22">
        <f t="shared" ref="S31" si="77">ROUNDDOWN(I31*5%/2,2)</f>
        <v>806.12</v>
      </c>
      <c r="T31" s="22">
        <f t="shared" ref="T31" si="78">SUM(AX31:BA31)</f>
        <v>100</v>
      </c>
      <c r="U31" s="23">
        <f>P31+Q31+R31+S31+T31</f>
        <v>5789.2499999999991</v>
      </c>
      <c r="V31" s="26">
        <f t="shared" si="2"/>
        <v>13228</v>
      </c>
      <c r="W31" s="26">
        <f>+AD31-V31</f>
        <v>13227.75</v>
      </c>
      <c r="X31" s="19">
        <v>12</v>
      </c>
      <c r="Y31" s="27">
        <f>J31*12%</f>
        <v>3869.3999999999996</v>
      </c>
      <c r="Z31" s="28">
        <v>0</v>
      </c>
      <c r="AA31" s="29">
        <v>100</v>
      </c>
      <c r="AB31" s="28">
        <f t="shared" ref="AB31" si="79">ROUNDUP(I31*5%/2,2)</f>
        <v>806.13</v>
      </c>
      <c r="AC31" s="30">
        <v>200</v>
      </c>
      <c r="AD31" s="31">
        <f>+O31-U31</f>
        <v>26455.75</v>
      </c>
      <c r="AE31" s="32">
        <f>(+O31-U31)/2</f>
        <v>13227.875</v>
      </c>
      <c r="AF31" s="19">
        <v>12</v>
      </c>
      <c r="AG31" s="20" t="s">
        <v>66</v>
      </c>
      <c r="AH31" s="41" t="s">
        <v>54</v>
      </c>
      <c r="AI31" s="22">
        <f t="shared" ref="AI31" si="80">P31</f>
        <v>1125.52</v>
      </c>
      <c r="AJ31" s="22">
        <f t="shared" ref="AJ31" si="81">I31*9%</f>
        <v>2902.0499999999997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/>
      <c r="AR31" s="22">
        <v>655.56</v>
      </c>
      <c r="AS31" s="22">
        <f>SUM(AJ31:AR31)</f>
        <v>3557.6099999999997</v>
      </c>
      <c r="AT31" s="29">
        <v>200</v>
      </c>
      <c r="AU31" s="22">
        <v>0</v>
      </c>
      <c r="AV31" s="22">
        <f>SUM(AT31:AU31)</f>
        <v>200</v>
      </c>
      <c r="AW31" s="22">
        <f t="shared" ref="AW31" si="82">ROUNDDOWN(I31*5%/2,2)</f>
        <v>806.12</v>
      </c>
      <c r="AX31" s="22">
        <v>0</v>
      </c>
      <c r="AY31" s="22">
        <v>0</v>
      </c>
      <c r="AZ31" s="22">
        <v>0</v>
      </c>
      <c r="BA31" s="22">
        <v>100</v>
      </c>
      <c r="BB31" s="22">
        <f>SUM(AX31:BA31)</f>
        <v>100</v>
      </c>
      <c r="BC31" s="33">
        <f>AI31+AS31+AV31+AW31+BB31</f>
        <v>5789.2499999999991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5"/>
    </row>
    <row r="32" spans="1:245" s="34" customFormat="1" ht="23.1" customHeight="1" x14ac:dyDescent="0.35">
      <c r="A32" s="19"/>
      <c r="B32" s="20"/>
      <c r="C32" s="25"/>
      <c r="D32" s="22"/>
      <c r="E32" s="22"/>
      <c r="F32" s="22">
        <f t="shared" si="0"/>
        <v>0</v>
      </c>
      <c r="G32" s="22"/>
      <c r="H32" s="22"/>
      <c r="I32" s="22">
        <f t="shared" si="1"/>
        <v>0</v>
      </c>
      <c r="J32" s="23"/>
      <c r="K32" s="42"/>
      <c r="L32" s="25"/>
      <c r="M32" s="25"/>
      <c r="N32" s="25"/>
      <c r="O32" s="23"/>
      <c r="P32" s="22"/>
      <c r="Q32" s="22"/>
      <c r="R32" s="22"/>
      <c r="S32" s="22"/>
      <c r="T32" s="22"/>
      <c r="U32" s="23"/>
      <c r="V32" s="26">
        <f t="shared" si="2"/>
        <v>0</v>
      </c>
      <c r="W32" s="26" t="s">
        <v>2</v>
      </c>
      <c r="X32" s="19"/>
      <c r="Y32" s="27"/>
      <c r="Z32" s="28"/>
      <c r="AA32" s="37"/>
      <c r="AB32" s="28"/>
      <c r="AC32" s="43"/>
      <c r="AD32" s="31"/>
      <c r="AE32" s="32"/>
      <c r="AF32" s="19"/>
      <c r="AG32" s="20"/>
      <c r="AH32" s="25"/>
      <c r="AI32" s="25"/>
      <c r="AJ32" s="22"/>
      <c r="AK32" s="22"/>
      <c r="AL32" s="22"/>
      <c r="AM32" s="22"/>
      <c r="AN32" s="22"/>
      <c r="AO32" s="40"/>
      <c r="AP32" s="22"/>
      <c r="AQ32" s="22"/>
      <c r="AR32" s="22"/>
      <c r="AS32" s="22"/>
      <c r="AT32" s="29"/>
      <c r="AU32" s="22"/>
      <c r="AV32" s="22"/>
      <c r="AW32" s="22"/>
      <c r="AX32" s="22"/>
      <c r="AY32" s="22"/>
      <c r="AZ32" s="22"/>
      <c r="BA32" s="22"/>
      <c r="BB32" s="22"/>
      <c r="BC32" s="33"/>
    </row>
    <row r="33" spans="1:245" s="25" customFormat="1" ht="23.1" customHeight="1" x14ac:dyDescent="0.35">
      <c r="A33" s="19">
        <v>13</v>
      </c>
      <c r="B33" s="20" t="s">
        <v>67</v>
      </c>
      <c r="C33" s="41" t="s">
        <v>54</v>
      </c>
      <c r="D33" s="22">
        <v>29165</v>
      </c>
      <c r="E33" s="22">
        <v>1540</v>
      </c>
      <c r="F33" s="22">
        <f t="shared" si="0"/>
        <v>30705</v>
      </c>
      <c r="G33" s="22">
        <v>1540</v>
      </c>
      <c r="H33" s="22"/>
      <c r="I33" s="22">
        <f t="shared" si="1"/>
        <v>32245</v>
      </c>
      <c r="J33" s="23">
        <f>I33</f>
        <v>32245</v>
      </c>
      <c r="K33" s="24">
        <f>ROUND(J33/6/31/60*(N33+M33*60+L33*6*60),2)</f>
        <v>0</v>
      </c>
      <c r="L33" s="25">
        <v>0</v>
      </c>
      <c r="M33" s="25">
        <v>0</v>
      </c>
      <c r="N33" s="25">
        <v>0</v>
      </c>
      <c r="O33" s="23">
        <f>J33-K33</f>
        <v>32245</v>
      </c>
      <c r="P33" s="22">
        <v>1125.52</v>
      </c>
      <c r="Q33" s="22">
        <f t="shared" ref="Q33" si="83">SUM(AJ33:AR33)</f>
        <v>8255.7699999999986</v>
      </c>
      <c r="R33" s="22">
        <f t="shared" ref="R33" si="84">SUM(AT33:AU33)</f>
        <v>200</v>
      </c>
      <c r="S33" s="22">
        <f t="shared" ref="S33" si="85">ROUNDDOWN(I33*5%/2,2)</f>
        <v>806.12</v>
      </c>
      <c r="T33" s="22">
        <f t="shared" ref="T33" si="86">SUM(AX33:BA33)</f>
        <v>100</v>
      </c>
      <c r="U33" s="23">
        <f>P33+Q33+R33+S33+T33</f>
        <v>10487.41</v>
      </c>
      <c r="V33" s="26">
        <f t="shared" si="2"/>
        <v>10879</v>
      </c>
      <c r="W33" s="26">
        <f>+AD33-V33</f>
        <v>10878.59</v>
      </c>
      <c r="X33" s="19">
        <v>13</v>
      </c>
      <c r="Y33" s="27">
        <f>J33*12%</f>
        <v>3869.3999999999996</v>
      </c>
      <c r="Z33" s="28">
        <v>0</v>
      </c>
      <c r="AA33" s="29">
        <v>100</v>
      </c>
      <c r="AB33" s="28">
        <f t="shared" ref="AB33" si="87">ROUNDUP(I33*5%/2,2)</f>
        <v>806.13</v>
      </c>
      <c r="AC33" s="30">
        <v>200</v>
      </c>
      <c r="AD33" s="31">
        <f>+O33-U33</f>
        <v>21757.59</v>
      </c>
      <c r="AE33" s="32">
        <f>(+O33-U33)/2</f>
        <v>10878.795</v>
      </c>
      <c r="AF33" s="19">
        <v>13</v>
      </c>
      <c r="AG33" s="20" t="s">
        <v>67</v>
      </c>
      <c r="AH33" s="41" t="s">
        <v>54</v>
      </c>
      <c r="AI33" s="22">
        <f t="shared" ref="AI33" si="88">P33</f>
        <v>1125.52</v>
      </c>
      <c r="AJ33" s="22">
        <f t="shared" ref="AJ33" si="89">I33*9%</f>
        <v>2902.0499999999997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4698.16</v>
      </c>
      <c r="AQ33" s="22"/>
      <c r="AR33" s="22">
        <v>655.56</v>
      </c>
      <c r="AS33" s="22">
        <f>SUM(AJ33:AR33)</f>
        <v>8255.7699999999986</v>
      </c>
      <c r="AT33" s="29">
        <v>200</v>
      </c>
      <c r="AU33" s="22">
        <v>0</v>
      </c>
      <c r="AV33" s="22">
        <f>SUM(AT33:AU33)</f>
        <v>200</v>
      </c>
      <c r="AW33" s="22">
        <f t="shared" ref="AW33" si="90">ROUNDDOWN(I33*5%/2,2)</f>
        <v>806.12</v>
      </c>
      <c r="AX33" s="22">
        <v>0</v>
      </c>
      <c r="AY33" s="22">
        <v>0</v>
      </c>
      <c r="AZ33" s="22">
        <v>0</v>
      </c>
      <c r="BA33" s="22">
        <v>100</v>
      </c>
      <c r="BB33" s="22">
        <f>SUM(AX33:BA33)</f>
        <v>100</v>
      </c>
      <c r="BC33" s="33">
        <f>AI33+AS33+AV33+AW33+BB33</f>
        <v>10487.41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5"/>
    </row>
    <row r="34" spans="1:245" s="34" customFormat="1" ht="23.1" customHeight="1" x14ac:dyDescent="0.35">
      <c r="A34" s="19"/>
      <c r="B34" s="20"/>
      <c r="C34" s="25"/>
      <c r="D34" s="22"/>
      <c r="E34" s="22"/>
      <c r="F34" s="22">
        <f t="shared" si="0"/>
        <v>0</v>
      </c>
      <c r="G34" s="22"/>
      <c r="H34" s="22"/>
      <c r="I34" s="22">
        <f t="shared" si="1"/>
        <v>0</v>
      </c>
      <c r="J34" s="23"/>
      <c r="K34" s="42"/>
      <c r="L34" s="25"/>
      <c r="M34" s="25"/>
      <c r="N34" s="25"/>
      <c r="O34" s="23"/>
      <c r="P34" s="22"/>
      <c r="Q34" s="22"/>
      <c r="R34" s="22"/>
      <c r="S34" s="22"/>
      <c r="T34" s="22"/>
      <c r="U34" s="23"/>
      <c r="V34" s="26">
        <f t="shared" si="2"/>
        <v>0</v>
      </c>
      <c r="W34" s="26" t="s">
        <v>2</v>
      </c>
      <c r="X34" s="19"/>
      <c r="Y34" s="27"/>
      <c r="Z34" s="28"/>
      <c r="AA34" s="37"/>
      <c r="AB34" s="28"/>
      <c r="AC34" s="43"/>
      <c r="AD34" s="31"/>
      <c r="AE34" s="32"/>
      <c r="AF34" s="19"/>
      <c r="AG34" s="20"/>
      <c r="AH34" s="25"/>
      <c r="AI34" s="25"/>
      <c r="AJ34" s="22"/>
      <c r="AK34" s="22"/>
      <c r="AL34" s="22"/>
      <c r="AM34" s="22"/>
      <c r="AN34" s="22"/>
      <c r="AO34" s="40"/>
      <c r="AP34" s="22"/>
      <c r="AQ34" s="22"/>
      <c r="AR34" s="22"/>
      <c r="AS34" s="22"/>
      <c r="AT34" s="29"/>
      <c r="AU34" s="22"/>
      <c r="AV34" s="22"/>
      <c r="AW34" s="22"/>
      <c r="AX34" s="22"/>
      <c r="AY34" s="22"/>
      <c r="AZ34" s="22"/>
      <c r="BA34" s="22"/>
      <c r="BB34" s="22"/>
      <c r="BC34" s="33"/>
    </row>
    <row r="35" spans="1:245" s="25" customFormat="1" ht="23.1" customHeight="1" x14ac:dyDescent="0.35">
      <c r="A35" s="19">
        <v>14</v>
      </c>
      <c r="B35" s="20" t="s">
        <v>68</v>
      </c>
      <c r="C35" s="21" t="s">
        <v>86</v>
      </c>
      <c r="D35" s="22">
        <v>43030</v>
      </c>
      <c r="E35" s="22">
        <v>2108</v>
      </c>
      <c r="F35" s="22">
        <f t="shared" si="0"/>
        <v>45138</v>
      </c>
      <c r="G35" s="22">
        <v>2109</v>
      </c>
      <c r="H35" s="22"/>
      <c r="I35" s="22">
        <f t="shared" si="1"/>
        <v>47247</v>
      </c>
      <c r="J35" s="23">
        <f>I35</f>
        <v>47247</v>
      </c>
      <c r="K35" s="24">
        <f>ROUND(J35/6/31/60*(N35+M35*60+L35*6*60),2)</f>
        <v>0</v>
      </c>
      <c r="L35" s="25">
        <v>0</v>
      </c>
      <c r="M35" s="25">
        <v>0</v>
      </c>
      <c r="N35" s="25">
        <v>0</v>
      </c>
      <c r="O35" s="23">
        <f>J35-K35</f>
        <v>47247</v>
      </c>
      <c r="P35" s="22">
        <v>3605.95</v>
      </c>
      <c r="Q35" s="22">
        <f t="shared" ref="Q35" si="91">SUM(AJ35:AR35)</f>
        <v>11442.93</v>
      </c>
      <c r="R35" s="22">
        <f t="shared" ref="R35" si="92">SUM(AT35:AU35)</f>
        <v>200</v>
      </c>
      <c r="S35" s="22">
        <f t="shared" ref="S35" si="93">ROUNDDOWN(I35*5%/2,2)</f>
        <v>1181.17</v>
      </c>
      <c r="T35" s="22">
        <f t="shared" ref="T35" si="94">SUM(AX35:BA35)</f>
        <v>7991.88</v>
      </c>
      <c r="U35" s="23">
        <f>P35+Q35+R35+S35+T35</f>
        <v>24421.930000000004</v>
      </c>
      <c r="V35" s="26">
        <f t="shared" si="2"/>
        <v>11413</v>
      </c>
      <c r="W35" s="26">
        <f>+AD35-V35</f>
        <v>11412.069999999996</v>
      </c>
      <c r="X35" s="19">
        <v>14</v>
      </c>
      <c r="Y35" s="27">
        <f>J35*12%</f>
        <v>5669.6399999999994</v>
      </c>
      <c r="Z35" s="28">
        <v>0</v>
      </c>
      <c r="AA35" s="29">
        <v>100</v>
      </c>
      <c r="AB35" s="28">
        <f t="shared" ref="AB35" si="95">ROUNDUP(I35*5%/2,2)</f>
        <v>1181.18</v>
      </c>
      <c r="AC35" s="30">
        <v>200</v>
      </c>
      <c r="AD35" s="31">
        <f>+O35-U35</f>
        <v>22825.069999999996</v>
      </c>
      <c r="AE35" s="32">
        <f>(+O35-U35)/2</f>
        <v>11412.534999999998</v>
      </c>
      <c r="AF35" s="19">
        <v>14</v>
      </c>
      <c r="AG35" s="20" t="s">
        <v>68</v>
      </c>
      <c r="AH35" s="21" t="s">
        <v>53</v>
      </c>
      <c r="AI35" s="22">
        <f t="shared" ref="AI35" si="96">P35</f>
        <v>3605.95</v>
      </c>
      <c r="AJ35" s="22">
        <f t="shared" ref="AJ35" si="97">I35*9%</f>
        <v>4252.2299999999996</v>
      </c>
      <c r="AK35" s="22">
        <v>4201.8100000000004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2333.33</v>
      </c>
      <c r="AR35" s="22">
        <v>655.56</v>
      </c>
      <c r="AS35" s="22">
        <f>SUM(AJ35:AR35)</f>
        <v>11442.93</v>
      </c>
      <c r="AT35" s="29">
        <v>200</v>
      </c>
      <c r="AU35" s="22">
        <v>0</v>
      </c>
      <c r="AV35" s="22">
        <f>SUM(AT35:AU35)</f>
        <v>200</v>
      </c>
      <c r="AW35" s="22">
        <f t="shared" ref="AW35" si="98">ROUNDDOWN(I35*5%/2,2)</f>
        <v>1181.17</v>
      </c>
      <c r="AX35" s="50">
        <v>7891.88</v>
      </c>
      <c r="AY35" s="22">
        <v>0</v>
      </c>
      <c r="AZ35" s="22">
        <v>0</v>
      </c>
      <c r="BA35" s="22">
        <v>100</v>
      </c>
      <c r="BB35" s="22">
        <f>SUM(AX35:BA35)</f>
        <v>7991.88</v>
      </c>
      <c r="BC35" s="33">
        <f>AI35+AS35+AV35+AW35+BB35</f>
        <v>24421.930000000004</v>
      </c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5"/>
    </row>
    <row r="36" spans="1:245" s="25" customFormat="1" ht="23.1" customHeight="1" x14ac:dyDescent="0.35">
      <c r="A36" s="19"/>
      <c r="B36" s="20"/>
      <c r="C36" s="21"/>
      <c r="D36" s="22"/>
      <c r="E36" s="22"/>
      <c r="F36" s="22">
        <f t="shared" si="0"/>
        <v>0</v>
      </c>
      <c r="G36" s="22"/>
      <c r="H36" s="22"/>
      <c r="I36" s="22">
        <f t="shared" si="1"/>
        <v>0</v>
      </c>
      <c r="J36" s="23"/>
      <c r="K36" s="24"/>
      <c r="O36" s="23"/>
      <c r="P36" s="22"/>
      <c r="Q36" s="22"/>
      <c r="R36" s="22"/>
      <c r="S36" s="22"/>
      <c r="T36" s="22"/>
      <c r="U36" s="23"/>
      <c r="V36" s="26">
        <f t="shared" si="2"/>
        <v>0</v>
      </c>
      <c r="W36" s="26"/>
      <c r="X36" s="19"/>
      <c r="Y36" s="36"/>
      <c r="Z36" s="37"/>
      <c r="AA36" s="28"/>
      <c r="AB36" s="28"/>
      <c r="AC36" s="33"/>
      <c r="AD36" s="38"/>
      <c r="AE36" s="39"/>
      <c r="AF36" s="19"/>
      <c r="AG36" s="20"/>
      <c r="AH36" s="21"/>
      <c r="AJ36" s="22"/>
      <c r="AK36" s="22"/>
      <c r="AL36" s="22"/>
      <c r="AM36" s="22"/>
      <c r="AN36" s="22"/>
      <c r="AO36" s="40"/>
      <c r="AP36" s="22"/>
      <c r="AQ36" s="22"/>
      <c r="AR36" s="22"/>
      <c r="AS36" s="22"/>
      <c r="AT36" s="29"/>
      <c r="AU36" s="22"/>
      <c r="AV36" s="22"/>
      <c r="AW36" s="22"/>
      <c r="AX36" s="22"/>
      <c r="AY36" s="22"/>
      <c r="AZ36" s="22"/>
      <c r="BA36" s="22"/>
      <c r="BB36" s="22"/>
      <c r="BC36" s="33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5"/>
    </row>
    <row r="37" spans="1:245" s="25" customFormat="1" ht="23.1" customHeight="1" x14ac:dyDescent="0.35">
      <c r="A37" s="19">
        <v>15</v>
      </c>
      <c r="B37" s="20" t="s">
        <v>69</v>
      </c>
      <c r="C37" s="21" t="s">
        <v>54</v>
      </c>
      <c r="D37" s="22">
        <v>31230</v>
      </c>
      <c r="E37" s="22">
        <v>1540</v>
      </c>
      <c r="F37" s="22">
        <f t="shared" si="0"/>
        <v>32770</v>
      </c>
      <c r="G37" s="22">
        <v>1540</v>
      </c>
      <c r="H37" s="22"/>
      <c r="I37" s="22">
        <f t="shared" si="1"/>
        <v>34310</v>
      </c>
      <c r="J37" s="23">
        <f>I37</f>
        <v>34310</v>
      </c>
      <c r="K37" s="51">
        <f>ROUND(J37/6/31/60*(N37+M37*60+L37*6*60),2)</f>
        <v>2637.81</v>
      </c>
      <c r="L37" s="25">
        <v>2</v>
      </c>
      <c r="M37" s="25">
        <v>2</v>
      </c>
      <c r="N37" s="25">
        <v>18</v>
      </c>
      <c r="O37" s="23">
        <f>J37-K37</f>
        <v>31672.19</v>
      </c>
      <c r="P37" s="22">
        <v>1399.65</v>
      </c>
      <c r="Q37" s="22">
        <f t="shared" ref="Q37" si="99">SUM(AJ37:AR37)</f>
        <v>7709.369999999999</v>
      </c>
      <c r="R37" s="22">
        <f t="shared" ref="R37" si="100">SUM(AT37:AU37)</f>
        <v>200</v>
      </c>
      <c r="S37" s="22">
        <f t="shared" ref="S37" si="101">ROUNDDOWN(I37*5%/2,2)</f>
        <v>857.75</v>
      </c>
      <c r="T37" s="22">
        <f t="shared" ref="T37" si="102">SUM(AX37:BA37)</f>
        <v>2909</v>
      </c>
      <c r="U37" s="23">
        <f>P37+Q37+R37+S37+T37</f>
        <v>13075.769999999999</v>
      </c>
      <c r="V37" s="26">
        <f t="shared" si="2"/>
        <v>9298</v>
      </c>
      <c r="W37" s="26">
        <f>+AD37-V37</f>
        <v>9298.4199999999983</v>
      </c>
      <c r="X37" s="19">
        <v>15</v>
      </c>
      <c r="Y37" s="27">
        <f>J37*12%</f>
        <v>4117.2</v>
      </c>
      <c r="Z37" s="28">
        <v>0</v>
      </c>
      <c r="AA37" s="29">
        <v>100</v>
      </c>
      <c r="AB37" s="28">
        <f t="shared" ref="AB37" si="103">ROUNDUP(I37*5%/2,2)</f>
        <v>857.75</v>
      </c>
      <c r="AC37" s="30">
        <v>200</v>
      </c>
      <c r="AD37" s="31">
        <f>+O37-U37</f>
        <v>18596.419999999998</v>
      </c>
      <c r="AE37" s="32">
        <f>(+O37-U37)/2</f>
        <v>9298.2099999999991</v>
      </c>
      <c r="AF37" s="19">
        <v>15</v>
      </c>
      <c r="AG37" s="20" t="s">
        <v>69</v>
      </c>
      <c r="AH37" s="21" t="s">
        <v>54</v>
      </c>
      <c r="AI37" s="22">
        <f t="shared" ref="AI37" si="104">P37</f>
        <v>1399.65</v>
      </c>
      <c r="AJ37" s="22">
        <f t="shared" ref="AJ37" si="105">I37*9%</f>
        <v>3087.9</v>
      </c>
      <c r="AK37" s="22">
        <v>3965.91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/>
      <c r="AR37" s="22">
        <v>655.56</v>
      </c>
      <c r="AS37" s="22">
        <f>SUM(AJ37:AR37)</f>
        <v>7709.369999999999</v>
      </c>
      <c r="AT37" s="29">
        <v>200</v>
      </c>
      <c r="AU37" s="22">
        <v>0</v>
      </c>
      <c r="AV37" s="22">
        <f>SUM(AT37:AU37)</f>
        <v>200</v>
      </c>
      <c r="AW37" s="22">
        <f t="shared" ref="AW37" si="106">ROUNDDOWN(I37*5%/2,2)</f>
        <v>857.75</v>
      </c>
      <c r="AX37" s="50">
        <v>0</v>
      </c>
      <c r="AY37" s="22">
        <v>0</v>
      </c>
      <c r="AZ37" s="22">
        <v>2809</v>
      </c>
      <c r="BA37" s="22">
        <v>100</v>
      </c>
      <c r="BB37" s="22">
        <f>SUM(AX37:BA37)</f>
        <v>2909</v>
      </c>
      <c r="BC37" s="33">
        <f>AI37+AS37+AV37+AW37+BB37</f>
        <v>13075.769999999999</v>
      </c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5"/>
    </row>
    <row r="38" spans="1:245" s="25" customFormat="1" ht="23.1" customHeight="1" thickBot="1" x14ac:dyDescent="0.4">
      <c r="A38" s="19"/>
      <c r="B38" s="109"/>
      <c r="C38" s="109"/>
      <c r="D38" s="110"/>
      <c r="E38" s="110"/>
      <c r="F38" s="110"/>
      <c r="G38" s="110"/>
      <c r="H38" s="110"/>
      <c r="I38" s="110"/>
      <c r="J38" s="111"/>
      <c r="K38" s="112"/>
      <c r="L38" s="113"/>
      <c r="M38" s="113"/>
      <c r="N38" s="113"/>
      <c r="O38" s="111"/>
      <c r="P38" s="110"/>
      <c r="Q38" s="22"/>
      <c r="R38" s="22"/>
      <c r="S38" s="22"/>
      <c r="T38" s="22"/>
      <c r="U38" s="111"/>
      <c r="V38" s="26">
        <f t="shared" si="2"/>
        <v>0</v>
      </c>
      <c r="W38" s="114"/>
      <c r="X38" s="115"/>
      <c r="Y38" s="116"/>
      <c r="Z38" s="117"/>
      <c r="AA38" s="118"/>
      <c r="AB38" s="118"/>
      <c r="AC38" s="119"/>
      <c r="AD38" s="38"/>
      <c r="AE38" s="39"/>
      <c r="AF38" s="120"/>
      <c r="AG38" s="109"/>
      <c r="AH38" s="109"/>
      <c r="AJ38" s="22"/>
      <c r="AK38" s="110"/>
      <c r="AL38" s="110"/>
      <c r="AM38" s="110"/>
      <c r="AN38" s="110"/>
      <c r="AO38" s="121"/>
      <c r="AP38" s="110"/>
      <c r="AQ38" s="110"/>
      <c r="AR38" s="110"/>
      <c r="AS38" s="110"/>
      <c r="AT38" s="122"/>
      <c r="AU38" s="110"/>
      <c r="AV38" s="110"/>
      <c r="AW38" s="22"/>
      <c r="AX38" s="110"/>
      <c r="AY38" s="110"/>
      <c r="AZ38" s="110"/>
      <c r="BA38" s="110"/>
      <c r="BB38" s="110"/>
      <c r="BC38" s="123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5"/>
    </row>
    <row r="39" spans="1:245" s="25" customFormat="1" ht="23.1" customHeight="1" x14ac:dyDescent="0.35">
      <c r="A39" s="124"/>
      <c r="B39" s="125"/>
      <c r="C39" s="125"/>
      <c r="D39" s="106"/>
      <c r="E39" s="106"/>
      <c r="F39" s="106"/>
      <c r="G39" s="106"/>
      <c r="H39" s="106"/>
      <c r="I39" s="106"/>
      <c r="J39" s="126"/>
      <c r="K39" s="127"/>
      <c r="L39" s="93"/>
      <c r="M39" s="93"/>
      <c r="N39" s="93"/>
      <c r="O39" s="126"/>
      <c r="P39" s="106"/>
      <c r="Q39" s="128"/>
      <c r="R39" s="106"/>
      <c r="S39" s="106"/>
      <c r="T39" s="106"/>
      <c r="U39" s="126"/>
      <c r="V39" s="129"/>
      <c r="W39" s="129"/>
      <c r="X39" s="130"/>
      <c r="Y39" s="131"/>
      <c r="Z39" s="96"/>
      <c r="AA39" s="102"/>
      <c r="AB39" s="132"/>
      <c r="AC39" s="103"/>
      <c r="AD39" s="104"/>
      <c r="AE39" s="133"/>
      <c r="AF39" s="124"/>
      <c r="AG39" s="125"/>
      <c r="AH39" s="125"/>
      <c r="AI39" s="106"/>
      <c r="AJ39" s="106"/>
      <c r="AK39" s="127"/>
      <c r="AL39" s="106"/>
      <c r="AM39" s="106"/>
      <c r="AN39" s="106"/>
      <c r="AO39" s="106"/>
      <c r="AP39" s="106"/>
      <c r="AQ39" s="106"/>
      <c r="AR39" s="106"/>
      <c r="AS39" s="128"/>
      <c r="AT39" s="134"/>
      <c r="AU39" s="106"/>
      <c r="AV39" s="106"/>
      <c r="AW39" s="106"/>
      <c r="AX39" s="106"/>
      <c r="AY39" s="106"/>
      <c r="AZ39" s="106"/>
      <c r="BA39" s="106"/>
      <c r="BB39" s="106"/>
      <c r="BC39" s="135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5"/>
    </row>
    <row r="40" spans="1:245" s="20" customFormat="1" ht="23.1" customHeight="1" x14ac:dyDescent="0.35">
      <c r="A40" s="136"/>
      <c r="B40" s="137" t="s">
        <v>70</v>
      </c>
      <c r="D40" s="138">
        <f>SUM(D11:D37)</f>
        <v>496528</v>
      </c>
      <c r="E40" s="138">
        <f t="shared" ref="E40:G40" si="107">SUM(E11:E37)</f>
        <v>24485</v>
      </c>
      <c r="F40" s="138">
        <f t="shared" si="107"/>
        <v>521013</v>
      </c>
      <c r="G40" s="138">
        <f t="shared" si="107"/>
        <v>24422</v>
      </c>
      <c r="H40" s="138">
        <f>SUM(H11:H37)</f>
        <v>0</v>
      </c>
      <c r="I40" s="138">
        <f>SUM(I11:I37)</f>
        <v>545435</v>
      </c>
      <c r="J40" s="138">
        <f>SUM(J11:J37)</f>
        <v>545435</v>
      </c>
      <c r="K40" s="138">
        <f>SUM(K11:K37)</f>
        <v>2637.81</v>
      </c>
      <c r="L40" s="138">
        <f ca="1">SUM(L11:L48)</f>
        <v>30</v>
      </c>
      <c r="M40" s="138">
        <f ca="1">SUM(M11:M48)</f>
        <v>0</v>
      </c>
      <c r="N40" s="138">
        <f ca="1">SUM(N11:N48)</f>
        <v>0</v>
      </c>
      <c r="O40" s="138">
        <f t="shared" ref="O40:W40" si="108">SUM(O11:O37)</f>
        <v>542797.18999999994</v>
      </c>
      <c r="P40" s="138">
        <f t="shared" si="108"/>
        <v>30609.430000000004</v>
      </c>
      <c r="Q40" s="138">
        <f t="shared" si="108"/>
        <v>99866.739999999991</v>
      </c>
      <c r="R40" s="138">
        <f t="shared" si="108"/>
        <v>5504.84</v>
      </c>
      <c r="S40" s="138">
        <f t="shared" si="108"/>
        <v>13635.840000000002</v>
      </c>
      <c r="T40" s="138">
        <f t="shared" si="108"/>
        <v>65474.57</v>
      </c>
      <c r="U40" s="138">
        <f t="shared" si="108"/>
        <v>215091.41999999998</v>
      </c>
      <c r="V40" s="138">
        <f t="shared" si="108"/>
        <v>163853</v>
      </c>
      <c r="W40" s="138">
        <f t="shared" si="108"/>
        <v>163852.77000000002</v>
      </c>
      <c r="X40" s="139"/>
      <c r="Y40" s="140">
        <f t="shared" ref="Y40:AE40" si="109">SUM(Y11:Y37)</f>
        <v>65452.19999999999</v>
      </c>
      <c r="Z40" s="138">
        <f t="shared" si="109"/>
        <v>0</v>
      </c>
      <c r="AA40" s="138">
        <f t="shared" si="109"/>
        <v>1400</v>
      </c>
      <c r="AB40" s="138">
        <f t="shared" si="109"/>
        <v>13635.91</v>
      </c>
      <c r="AC40" s="139">
        <f t="shared" si="109"/>
        <v>2800</v>
      </c>
      <c r="AD40" s="140">
        <f t="shared" si="109"/>
        <v>327705.77</v>
      </c>
      <c r="AE40" s="141">
        <f t="shared" si="109"/>
        <v>163852.88500000001</v>
      </c>
      <c r="AF40" s="136"/>
      <c r="AG40" s="137" t="s">
        <v>70</v>
      </c>
      <c r="AI40" s="138">
        <f t="shared" ref="AI40:BC40" si="110">SUM(AI11:AI37)</f>
        <v>30609.430000000004</v>
      </c>
      <c r="AJ40" s="138">
        <f t="shared" si="110"/>
        <v>49089.15</v>
      </c>
      <c r="AK40" s="138">
        <f t="shared" si="110"/>
        <v>12369.53</v>
      </c>
      <c r="AL40" s="138">
        <f t="shared" si="110"/>
        <v>0</v>
      </c>
      <c r="AM40" s="138">
        <f t="shared" si="110"/>
        <v>0</v>
      </c>
      <c r="AN40" s="138">
        <f t="shared" si="110"/>
        <v>0</v>
      </c>
      <c r="AO40" s="138">
        <f t="shared" si="110"/>
        <v>0</v>
      </c>
      <c r="AP40" s="138">
        <f t="shared" si="110"/>
        <v>31485.81</v>
      </c>
      <c r="AQ40" s="138">
        <f t="shared" si="110"/>
        <v>2333.33</v>
      </c>
      <c r="AR40" s="138">
        <f t="shared" si="110"/>
        <v>4588.92</v>
      </c>
      <c r="AS40" s="138">
        <f t="shared" si="110"/>
        <v>99866.739999999991</v>
      </c>
      <c r="AT40" s="138">
        <f t="shared" si="110"/>
        <v>2800</v>
      </c>
      <c r="AU40" s="138">
        <f t="shared" si="110"/>
        <v>2704.84</v>
      </c>
      <c r="AV40" s="138">
        <f t="shared" si="110"/>
        <v>5504.84</v>
      </c>
      <c r="AW40" s="138">
        <f t="shared" si="110"/>
        <v>13635.840000000002</v>
      </c>
      <c r="AX40" s="138">
        <f t="shared" si="110"/>
        <v>27893.07</v>
      </c>
      <c r="AY40" s="138">
        <f t="shared" si="110"/>
        <v>0</v>
      </c>
      <c r="AZ40" s="138">
        <f t="shared" si="110"/>
        <v>36181.5</v>
      </c>
      <c r="BA40" s="138">
        <f t="shared" si="110"/>
        <v>1400</v>
      </c>
      <c r="BB40" s="138">
        <f t="shared" si="110"/>
        <v>65474.57</v>
      </c>
      <c r="BC40" s="139">
        <f t="shared" si="110"/>
        <v>215091.41999999998</v>
      </c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3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4"/>
    </row>
    <row r="41" spans="1:245" s="25" customFormat="1" ht="23.1" customHeight="1" thickBot="1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9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50"/>
      <c r="W41" s="150" t="s">
        <v>2</v>
      </c>
      <c r="X41" s="119"/>
      <c r="Y41" s="151"/>
      <c r="Z41" s="149"/>
      <c r="AA41" s="148"/>
      <c r="AB41" s="149"/>
      <c r="AC41" s="119"/>
      <c r="AD41" s="104"/>
      <c r="AE41" s="105"/>
      <c r="AF41" s="145"/>
      <c r="AG41" s="146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19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5"/>
    </row>
    <row r="42" spans="1:245" ht="23.1" customHeight="1" x14ac:dyDescent="0.35">
      <c r="B42" s="7"/>
      <c r="D42" s="5"/>
      <c r="H42" s="5"/>
      <c r="I42" s="5"/>
      <c r="J42" s="5"/>
      <c r="K42" s="2"/>
      <c r="L42" s="5"/>
      <c r="M42" s="5"/>
      <c r="N42" s="5"/>
      <c r="P42" s="153"/>
      <c r="Q42" s="5"/>
      <c r="R42" s="5"/>
      <c r="U42" s="5"/>
      <c r="V42" s="374"/>
      <c r="W42" s="374"/>
      <c r="X42" s="5"/>
      <c r="Y42" s="2" t="s">
        <v>2</v>
      </c>
      <c r="Z42" s="2"/>
      <c r="AA42" s="5" t="s">
        <v>2</v>
      </c>
      <c r="AB42" s="2"/>
      <c r="AC42" s="5"/>
      <c r="AD42" s="5"/>
      <c r="AE42" s="2"/>
      <c r="AG42" s="162"/>
      <c r="AI42" s="153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Y42" s="154"/>
      <c r="AZ42" s="154"/>
      <c r="BA42" s="154"/>
      <c r="BC42" s="154"/>
    </row>
    <row r="43" spans="1:245" ht="23.1" customHeight="1" x14ac:dyDescent="0.35">
      <c r="A43" s="11"/>
      <c r="B43" s="375" t="s">
        <v>71</v>
      </c>
      <c r="C43" s="375"/>
      <c r="D43" s="375"/>
      <c r="H43" s="12"/>
      <c r="I43" s="376" t="s">
        <v>72</v>
      </c>
      <c r="J43" s="376"/>
      <c r="K43" s="376"/>
      <c r="L43" s="376"/>
      <c r="M43" s="376"/>
      <c r="N43" s="376"/>
      <c r="O43" s="376"/>
      <c r="Q43" s="12"/>
      <c r="R43" s="377" t="s">
        <v>73</v>
      </c>
      <c r="S43" s="377"/>
      <c r="T43" s="377"/>
      <c r="U43" s="5"/>
      <c r="V43" s="12"/>
      <c r="W43" s="377" t="s">
        <v>74</v>
      </c>
      <c r="X43" s="377"/>
      <c r="Y43" s="377"/>
      <c r="Z43" s="377"/>
      <c r="AA43" s="377"/>
      <c r="AB43" s="377"/>
      <c r="AC43" s="5"/>
      <c r="AD43" s="5"/>
      <c r="AE43" s="2"/>
      <c r="AG43" s="370" t="s">
        <v>71</v>
      </c>
      <c r="AH43" s="370"/>
      <c r="AI43" s="370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X43" s="163"/>
      <c r="AY43" s="154"/>
      <c r="AZ43" s="154"/>
      <c r="BA43" s="154"/>
      <c r="BC43" s="154"/>
    </row>
    <row r="44" spans="1:245" ht="23.1" customHeight="1" x14ac:dyDescent="0.35">
      <c r="B44" s="7"/>
      <c r="D44" s="5"/>
      <c r="H44" s="5"/>
      <c r="I44" s="5"/>
      <c r="J44" s="5"/>
      <c r="K44" s="2"/>
      <c r="L44" s="5"/>
      <c r="M44" s="5"/>
      <c r="N44" s="5"/>
      <c r="O44" s="5"/>
      <c r="P44" s="154"/>
      <c r="Q44" s="5"/>
      <c r="R44" s="5"/>
      <c r="V44" s="13"/>
      <c r="W44" s="13"/>
      <c r="X44" s="5"/>
      <c r="Y44" s="2"/>
      <c r="Z44" s="2"/>
      <c r="AA44" s="5"/>
      <c r="AB44" s="2"/>
      <c r="AC44" s="5"/>
      <c r="AD44" s="5"/>
      <c r="AE44" s="2"/>
      <c r="AG44" s="162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X44" s="163"/>
      <c r="AY44" s="154"/>
      <c r="AZ44" s="154"/>
      <c r="BA44" s="154"/>
    </row>
    <row r="45" spans="1:245" ht="23.1" customHeight="1" x14ac:dyDescent="0.35">
      <c r="A45" s="4"/>
      <c r="B45" s="7"/>
      <c r="D45" s="5"/>
      <c r="E45" s="14"/>
      <c r="F45" s="14"/>
      <c r="G45" s="14"/>
      <c r="H45" s="5"/>
      <c r="I45" s="5"/>
      <c r="J45" s="5"/>
      <c r="K45" s="2"/>
      <c r="L45" s="5"/>
      <c r="M45" s="5"/>
      <c r="N45" s="5"/>
      <c r="O45" s="4"/>
      <c r="P45" s="155"/>
      <c r="Q45" s="5"/>
      <c r="R45" s="5"/>
      <c r="T45" s="4"/>
      <c r="V45" s="13"/>
      <c r="W45" s="13"/>
      <c r="X45" s="5"/>
      <c r="Y45" s="2"/>
      <c r="Z45" s="2"/>
      <c r="AA45" s="5"/>
      <c r="AB45" s="2"/>
      <c r="AC45" s="5"/>
      <c r="AD45" s="5"/>
      <c r="AE45" s="2"/>
      <c r="AF45" s="4"/>
      <c r="AG45" s="162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X45" s="163"/>
      <c r="AY45" s="154"/>
      <c r="AZ45" s="154"/>
      <c r="BA45" s="154"/>
      <c r="BB45" s="155"/>
    </row>
    <row r="46" spans="1:245" s="15" customFormat="1" ht="23.1" customHeight="1" x14ac:dyDescent="0.35">
      <c r="B46" s="373" t="s">
        <v>87</v>
      </c>
      <c r="C46" s="373"/>
      <c r="D46" s="373"/>
      <c r="E46" s="16"/>
      <c r="F46" s="16"/>
      <c r="G46" s="16"/>
      <c r="H46" s="6"/>
      <c r="I46" s="380" t="s">
        <v>75</v>
      </c>
      <c r="J46" s="380"/>
      <c r="K46" s="380"/>
      <c r="L46" s="380"/>
      <c r="M46" s="380"/>
      <c r="N46" s="380"/>
      <c r="O46" s="380"/>
      <c r="P46" s="156"/>
      <c r="Q46" s="6"/>
      <c r="R46" s="380" t="s">
        <v>76</v>
      </c>
      <c r="S46" s="380"/>
      <c r="T46" s="380"/>
      <c r="V46" s="17"/>
      <c r="W46" s="381" t="s">
        <v>77</v>
      </c>
      <c r="X46" s="381"/>
      <c r="Y46" s="381"/>
      <c r="Z46" s="381"/>
      <c r="AA46" s="381"/>
      <c r="AB46" s="381"/>
      <c r="AC46" s="6"/>
      <c r="AD46" s="6"/>
      <c r="AE46" s="10"/>
      <c r="AG46" s="382" t="s">
        <v>87</v>
      </c>
      <c r="AH46" s="382"/>
      <c r="AI46" s="382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64"/>
      <c r="AX46" s="165"/>
      <c r="AY46" s="156"/>
      <c r="AZ46" s="156"/>
      <c r="BA46" s="156"/>
      <c r="BB46" s="166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</row>
    <row r="47" spans="1:245" ht="23.1" customHeight="1" x14ac:dyDescent="0.35">
      <c r="B47" s="378" t="s">
        <v>88</v>
      </c>
      <c r="C47" s="378"/>
      <c r="D47" s="378"/>
      <c r="I47" s="378" t="s">
        <v>82</v>
      </c>
      <c r="J47" s="378"/>
      <c r="K47" s="378"/>
      <c r="L47" s="378"/>
      <c r="M47" s="378"/>
      <c r="N47" s="378"/>
      <c r="O47" s="378"/>
      <c r="P47" s="157"/>
      <c r="R47" s="378" t="s">
        <v>83</v>
      </c>
      <c r="S47" s="378"/>
      <c r="T47" s="378"/>
      <c r="V47" s="18"/>
      <c r="W47" s="379" t="s">
        <v>78</v>
      </c>
      <c r="X47" s="379"/>
      <c r="Y47" s="379"/>
      <c r="Z47" s="379"/>
      <c r="AA47" s="379"/>
      <c r="AB47" s="379"/>
      <c r="AG47" s="369" t="s">
        <v>88</v>
      </c>
      <c r="AH47" s="369"/>
      <c r="AI47" s="369"/>
    </row>
  </sheetData>
  <mergeCells count="29">
    <mergeCell ref="B47:D47"/>
    <mergeCell ref="I47:O47"/>
    <mergeCell ref="R47:T47"/>
    <mergeCell ref="W47:AB47"/>
    <mergeCell ref="AG47:AI47"/>
    <mergeCell ref="B43:D43"/>
    <mergeCell ref="I43:O43"/>
    <mergeCell ref="R43:T43"/>
    <mergeCell ref="W43:AB43"/>
    <mergeCell ref="AG43:AI43"/>
    <mergeCell ref="B46:D46"/>
    <mergeCell ref="I46:O46"/>
    <mergeCell ref="R46:T46"/>
    <mergeCell ref="W46:AB46"/>
    <mergeCell ref="AG46:AI46"/>
    <mergeCell ref="F7:F9"/>
    <mergeCell ref="G7:G9"/>
    <mergeCell ref="V42:W42"/>
    <mergeCell ref="O1:S1"/>
    <mergeCell ref="AP1:AU1"/>
    <mergeCell ref="O2:S2"/>
    <mergeCell ref="AP2:AU2"/>
    <mergeCell ref="O3:S3"/>
    <mergeCell ref="AP3:AU3"/>
    <mergeCell ref="O4:S4"/>
    <mergeCell ref="AP4:AU4"/>
    <mergeCell ref="O5:S5"/>
    <mergeCell ref="AP5:AU5"/>
    <mergeCell ref="AQ7:AQ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workbookViewId="0">
      <selection activeCell="D21" sqref="D21"/>
    </sheetView>
  </sheetViews>
  <sheetFormatPr defaultRowHeight="12.75" x14ac:dyDescent="0.2"/>
  <sheetData>
    <row r="1" spans="1:1" x14ac:dyDescent="0.2">
      <c r="A1">
        <v>34535</v>
      </c>
    </row>
    <row r="2" spans="1:1" x14ac:dyDescent="0.2">
      <c r="A2">
        <v>29165</v>
      </c>
    </row>
    <row r="3" spans="1:1" x14ac:dyDescent="0.2">
      <c r="A3">
        <v>31230</v>
      </c>
    </row>
    <row r="4" spans="1:1" x14ac:dyDescent="0.2">
      <c r="A4">
        <v>34187</v>
      </c>
    </row>
    <row r="5" spans="1:1" x14ac:dyDescent="0.2">
      <c r="A5">
        <v>29165</v>
      </c>
    </row>
    <row r="6" spans="1:1" x14ac:dyDescent="0.2">
      <c r="A6">
        <v>38176</v>
      </c>
    </row>
    <row r="7" spans="1:1" x14ac:dyDescent="0.2">
      <c r="A7">
        <v>36997</v>
      </c>
    </row>
    <row r="8" spans="1:1" x14ac:dyDescent="0.2">
      <c r="A8">
        <v>34187</v>
      </c>
    </row>
    <row r="9" spans="1:1" x14ac:dyDescent="0.2">
      <c r="A9">
        <v>43030</v>
      </c>
    </row>
    <row r="10" spans="1:1" x14ac:dyDescent="0.2">
      <c r="A10">
        <v>43030</v>
      </c>
    </row>
    <row r="11" spans="1:1" x14ac:dyDescent="0.2">
      <c r="A11">
        <v>31230</v>
      </c>
    </row>
    <row r="12" spans="1:1" x14ac:dyDescent="0.2">
      <c r="A12">
        <v>29165</v>
      </c>
    </row>
    <row r="13" spans="1:1" x14ac:dyDescent="0.2">
      <c r="A13">
        <v>29165</v>
      </c>
    </row>
    <row r="14" spans="1:1" x14ac:dyDescent="0.2">
      <c r="A14">
        <v>34187</v>
      </c>
    </row>
    <row r="15" spans="1:1" x14ac:dyDescent="0.2">
      <c r="A15">
        <v>31230</v>
      </c>
    </row>
  </sheetData>
  <autoFilter ref="A1:A1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SEPTEMBER</vt:lpstr>
      <vt:lpstr>AUGUST</vt:lpstr>
      <vt:lpstr>JULY</vt:lpstr>
      <vt:lpstr>JUNE</vt:lpstr>
      <vt:lpstr>MAY</vt:lpstr>
      <vt:lpstr>APRIL</vt:lpstr>
      <vt:lpstr>MARCH</vt:lpstr>
      <vt:lpstr>Sheet1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2025-07-08T06:58:53Z</cp:lastPrinted>
  <dcterms:created xsi:type="dcterms:W3CDTF">2023-12-27T00:41:51Z</dcterms:created>
  <dcterms:modified xsi:type="dcterms:W3CDTF">2025-09-16T00:28:28Z</dcterms:modified>
</cp:coreProperties>
</file>